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RIIO2 Reporting/2021-22/Ofgem Submissions/"/>
    </mc:Choice>
  </mc:AlternateContent>
  <xr:revisionPtr revIDLastSave="0" documentId="8_{8A552895-4969-435C-ACFD-93E779242165}" xr6:coauthVersionLast="47" xr6:coauthVersionMax="47" xr10:uidLastSave="{00000000-0000-0000-0000-000000000000}"/>
  <bookViews>
    <workbookView xWindow="-120" yWindow="-120" windowWidth="29040" windowHeight="15840" xr2:uid="{5EA989A2-D401-4343-8C6D-41FC49BB8730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'[2]Universal data'!#REF!</definedName>
    <definedName name="__123Graph_B" localSheetId="2" hidden="1">'[2]Universal data'!#REF!</definedName>
    <definedName name="__123Graph_B" localSheetId="3" hidden="1">'[2]Universal data'!#REF!</definedName>
    <definedName name="__123Graph_B" hidden="1">'[2]Universal data'!#REF!</definedName>
    <definedName name="__123Graph_C" localSheetId="1" hidden="1">'[2]Universal data'!#REF!</definedName>
    <definedName name="__123Graph_C" localSheetId="2" hidden="1">'[2]Universal data'!#REF!</definedName>
    <definedName name="__123Graph_C" localSheetId="3" hidden="1">'[2]Universal data'!#REF!</definedName>
    <definedName name="__123Graph_C" hidden="1">'[2]Universal data'!#REF!</definedName>
    <definedName name="__123Graph_D" localSheetId="1" hidden="1">'[2]Universal data'!#REF!</definedName>
    <definedName name="__123Graph_D" localSheetId="2" hidden="1">'[2]Universal data'!#REF!</definedName>
    <definedName name="__123Graph_D" localSheetId="3" hidden="1">'[2]Universal data'!#REF!</definedName>
    <definedName name="__123Graph_D" hidden="1">'[2]Universal data'!#REF!</definedName>
    <definedName name="__123Graph_X" localSheetId="1" hidden="1">'[2]Universal data'!#REF!</definedName>
    <definedName name="__123Graph_X" localSheetId="2" hidden="1">'[2]Universal data'!#REF!</definedName>
    <definedName name="__123Graph_X" localSheetId="3" hidden="1">'[2]Universal data'!#REF!</definedName>
    <definedName name="__123Graph_X" hidden="1">'[2]Universal data'!#REF!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[3]Graphs!$D$59:$D$59</definedName>
    <definedName name="_142__123Graph_LBL_FCHART_1" hidden="1">[3]Graphs!$G$59:$G$59</definedName>
    <definedName name="_143__123Graph_LBL_FCHART_3" hidden="1">[3]Graphs!$G$59:$G$59</definedName>
    <definedName name="_33__123Graph_LBL_ECHART_3" hidden="1">[3]Graphs!$F$59:$F$59</definedName>
    <definedName name="_34__123Graph_LBL_FCHART_1" hidden="1">[3]Graphs!$G$59:$G$59</definedName>
    <definedName name="_35__123Graph_LBL_FCHART_3" hidden="1">[3]Graphs!$G$59:$G$59</definedName>
    <definedName name="_49__123Graph_LBL_FCHART_1" hidden="1">[3]Graphs!$G$59:$G$59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'[4]8. Model G '!#REF!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'[4]8. Model G '!#REF!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[5]Sheet1!#REF!</definedName>
    <definedName name="ACwvu.CapersView." localSheetId="2" hidden="1">[5]Sheet1!#REF!</definedName>
    <definedName name="ACwvu.CapersView." localSheetId="3" hidden="1">[5]Sheet1!#REF!</definedName>
    <definedName name="ACwvu.CapersView." hidden="1">[5]Sheet1!#REF!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'[6]A0.5_Data_Constants'!$A$71:$A$76</definedName>
    <definedName name="AssetDesc" hidden="1">'[6]A0.5_Data_Constants'!$B$55:$B$103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[7]Sheet2!#REF!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[7]Sheet2!#REF!</definedName>
    <definedName name="BLPH2" localSheetId="2" hidden="1">[7]Sheet2!#REF!</definedName>
    <definedName name="BLPH2" localSheetId="3" hidden="1">[7]Sheet2!#REF!</definedName>
    <definedName name="BLPH2" hidden="1">[7]Sheet2!#REF!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'[8]Risk-Free Rate'!$AQ$15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'[8]Risk-Free Rate'!$AN$15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'[8]Risk-Free Rate'!$AK$15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'[8]Risk-Free Rate'!$AH$15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'[8]Risk-Free Rate'!$AE$15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'[8]Risk-Free Rate'!$AB$15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'[8]Risk-Free Rate'!$Y$15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'[8]Risk-Free Rate'!$V$15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'[8]Risk-Free Rate'!$S$15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'[8]Risk-Free Rate'!$P$15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'[8]Risk-Free Rate'!$M$15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'[8]Risk-Free Rate'!$J$15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'[8]Risk-Free Rate'!$G$15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'[8]Risk-Free Rate'!$D$15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'[8]Risk-Free Rate'!$A$15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[7]Sheet2!#REF!</definedName>
    <definedName name="BLPH5" localSheetId="2" hidden="1">[7]Sheet2!#REF!</definedName>
    <definedName name="BLPH5" localSheetId="3" hidden="1">[7]Sheet2!#REF!</definedName>
    <definedName name="BLPH5" hidden="1">[7]Sheet2!#REF!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[5]Sheet1!#REF!</definedName>
    <definedName name="Cwvu.CapersView." localSheetId="2" hidden="1">[5]Sheet1!#REF!</definedName>
    <definedName name="Cwvu.CapersView." localSheetId="3" hidden="1">[5]Sheet1!#REF!</definedName>
    <definedName name="Cwvu.CapersView." hidden="1">[5]Sheet1!#REF!</definedName>
    <definedName name="Cwvu.Japan_Capers_Ed_Pub." localSheetId="1" hidden="1">[5]Sheet1!#REF!</definedName>
    <definedName name="Cwvu.Japan_Capers_Ed_Pub." localSheetId="2" hidden="1">[5]Sheet1!#REF!</definedName>
    <definedName name="Cwvu.Japan_Capers_Ed_Pub." localSheetId="3" hidden="1">[5]Sheet1!#REF!</definedName>
    <definedName name="Cwvu.Japan_Capers_Ed_Pub." hidden="1">[5]Sheet1!#REF!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[5]Sheet1!#REF!</definedName>
    <definedName name="Swvu.CapersView." localSheetId="2" hidden="1">[5]Sheet1!#REF!</definedName>
    <definedName name="Swvu.CapersView." localSheetId="3" hidden="1">[5]Sheet1!#REF!</definedName>
    <definedName name="Swvu.CapersView." hidden="1">[5]Sheet1!#REF!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[5]Sheet1!$A$1:$Q$65536,[5]Sheet1!$Y$1:$Z$65536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2" i="4" l="1"/>
  <c r="AI51" i="4"/>
  <c r="AM50" i="4"/>
  <c r="AL50" i="4"/>
  <c r="AK50" i="4"/>
  <c r="AI50" i="4"/>
  <c r="AM46" i="4"/>
  <c r="AL46" i="4"/>
  <c r="AK46" i="4"/>
  <c r="AJ46" i="4"/>
  <c r="AI46" i="4"/>
  <c r="AM45" i="4"/>
  <c r="AL45" i="4"/>
  <c r="AK45" i="4"/>
  <c r="AJ45" i="4"/>
  <c r="AI45" i="4"/>
  <c r="AI41" i="4"/>
  <c r="AI36" i="4"/>
  <c r="AI35" i="4"/>
  <c r="AI31" i="4"/>
  <c r="AI30" i="4"/>
  <c r="AI29" i="4"/>
  <c r="AI28" i="4"/>
  <c r="AI23" i="4"/>
  <c r="AJ22" i="4"/>
  <c r="AM20" i="4"/>
  <c r="AM22" i="4" s="1"/>
  <c r="AL20" i="4"/>
  <c r="AL22" i="4" s="1"/>
  <c r="AK20" i="4"/>
  <c r="AK22" i="4" s="1"/>
  <c r="AJ20" i="4"/>
  <c r="AJ21" i="4" s="1"/>
  <c r="AI20" i="4"/>
  <c r="AI22" i="4" s="1"/>
  <c r="AM19" i="4"/>
  <c r="AL19" i="4"/>
  <c r="AK19" i="4"/>
  <c r="AJ19" i="4"/>
  <c r="AI19" i="4"/>
  <c r="AM15" i="4"/>
  <c r="AL15" i="4"/>
  <c r="AK15" i="4"/>
  <c r="AJ15" i="4"/>
  <c r="AI15" i="4"/>
  <c r="AM14" i="4"/>
  <c r="AL14" i="4"/>
  <c r="AK14" i="4"/>
  <c r="AK21" i="4" s="1"/>
  <c r="AJ14" i="4"/>
  <c r="AI14" i="4"/>
  <c r="A3" i="4"/>
  <c r="A2" i="4"/>
  <c r="AM69" i="3"/>
  <c r="AL69" i="3"/>
  <c r="AK69" i="3"/>
  <c r="AJ69" i="3"/>
  <c r="AI69" i="3"/>
  <c r="AM68" i="3"/>
  <c r="AL68" i="3"/>
  <c r="AK68" i="3"/>
  <c r="AJ68" i="3"/>
  <c r="AI68" i="3"/>
  <c r="AM67" i="3"/>
  <c r="AL67" i="3"/>
  <c r="AK67" i="3"/>
  <c r="AJ67" i="3"/>
  <c r="AI67" i="3"/>
  <c r="AM66" i="3"/>
  <c r="AL66" i="3"/>
  <c r="AK66" i="3"/>
  <c r="AJ66" i="3"/>
  <c r="AI66" i="3"/>
  <c r="AM65" i="3"/>
  <c r="AL65" i="3"/>
  <c r="AK65" i="3"/>
  <c r="AJ65" i="3"/>
  <c r="AI65" i="3"/>
  <c r="AM64" i="3"/>
  <c r="AL64" i="3"/>
  <c r="AK64" i="3"/>
  <c r="AJ64" i="3"/>
  <c r="AI64" i="3"/>
  <c r="AM62" i="3"/>
  <c r="AL62" i="3"/>
  <c r="AK62" i="3"/>
  <c r="AJ62" i="3"/>
  <c r="AI62" i="3"/>
  <c r="AM61" i="3"/>
  <c r="AL61" i="3"/>
  <c r="AK61" i="3"/>
  <c r="AJ61" i="3"/>
  <c r="AI61" i="3"/>
  <c r="AM60" i="3"/>
  <c r="AL60" i="3"/>
  <c r="AK60" i="3"/>
  <c r="AJ60" i="3"/>
  <c r="AI60" i="3"/>
  <c r="AM58" i="3"/>
  <c r="AL58" i="3"/>
  <c r="AK58" i="3"/>
  <c r="AJ58" i="3"/>
  <c r="AI58" i="3"/>
  <c r="AM57" i="3"/>
  <c r="AL57" i="3"/>
  <c r="AK57" i="3"/>
  <c r="AJ57" i="3"/>
  <c r="AI57" i="3"/>
  <c r="AM56" i="3"/>
  <c r="AL56" i="3"/>
  <c r="AK56" i="3"/>
  <c r="AJ56" i="3"/>
  <c r="AI56" i="3"/>
  <c r="AM54" i="3"/>
  <c r="AL54" i="3"/>
  <c r="AK54" i="3"/>
  <c r="AJ54" i="3"/>
  <c r="AI54" i="3"/>
  <c r="AM53" i="3"/>
  <c r="AL53" i="3"/>
  <c r="AK53" i="3"/>
  <c r="AJ53" i="3"/>
  <c r="AI53" i="3"/>
  <c r="AM52" i="3"/>
  <c r="AL52" i="3"/>
  <c r="AK52" i="3"/>
  <c r="AJ52" i="3"/>
  <c r="AI52" i="3"/>
  <c r="AM51" i="3"/>
  <c r="AL51" i="3"/>
  <c r="AK51" i="3"/>
  <c r="AJ51" i="3"/>
  <c r="AI51" i="3"/>
  <c r="AM46" i="3"/>
  <c r="AL46" i="3"/>
  <c r="AK46" i="3"/>
  <c r="AJ46" i="3"/>
  <c r="AI46" i="3"/>
  <c r="AM45" i="3"/>
  <c r="AM40" i="4" s="1"/>
  <c r="AL45" i="3"/>
  <c r="AL40" i="4" s="1"/>
  <c r="AK45" i="3"/>
  <c r="AK40" i="4" s="1"/>
  <c r="AJ45" i="3"/>
  <c r="AJ40" i="4" s="1"/>
  <c r="AI45" i="3"/>
  <c r="AI40" i="4" s="1"/>
  <c r="AM44" i="3"/>
  <c r="AL44" i="3"/>
  <c r="AK44" i="3"/>
  <c r="AJ44" i="3"/>
  <c r="AI44" i="3"/>
  <c r="AM43" i="3"/>
  <c r="AL43" i="3"/>
  <c r="AL47" i="3" s="1"/>
  <c r="AK43" i="3"/>
  <c r="AJ43" i="3"/>
  <c r="AJ47" i="3" s="1"/>
  <c r="AI43" i="3"/>
  <c r="AM42" i="3"/>
  <c r="AM47" i="3" s="1"/>
  <c r="AL42" i="3"/>
  <c r="AK42" i="3"/>
  <c r="AK47" i="3" s="1"/>
  <c r="AJ42" i="3"/>
  <c r="AI42" i="3"/>
  <c r="AI47" i="3" s="1"/>
  <c r="AM38" i="3"/>
  <c r="AL38" i="3"/>
  <c r="AK38" i="3"/>
  <c r="AJ38" i="3"/>
  <c r="AI38" i="3"/>
  <c r="AM37" i="3"/>
  <c r="AL37" i="3"/>
  <c r="AK37" i="3"/>
  <c r="AJ37" i="3"/>
  <c r="AI37" i="3"/>
  <c r="AM36" i="3"/>
  <c r="AL36" i="3"/>
  <c r="AK36" i="3"/>
  <c r="AJ36" i="3"/>
  <c r="AI36" i="3"/>
  <c r="AM35" i="3"/>
  <c r="AL35" i="3"/>
  <c r="AK35" i="3"/>
  <c r="AJ35" i="3"/>
  <c r="AI35" i="3"/>
  <c r="AM34" i="3"/>
  <c r="AL34" i="3"/>
  <c r="AK34" i="3"/>
  <c r="AJ34" i="3"/>
  <c r="AI34" i="3"/>
  <c r="AM30" i="3"/>
  <c r="AL30" i="3"/>
  <c r="AK30" i="3"/>
  <c r="AJ30" i="3"/>
  <c r="AI30" i="3"/>
  <c r="AM29" i="3"/>
  <c r="AL29" i="3"/>
  <c r="AK29" i="3"/>
  <c r="AJ29" i="3"/>
  <c r="AI29" i="3"/>
  <c r="AM25" i="3"/>
  <c r="AL25" i="3"/>
  <c r="AK25" i="3"/>
  <c r="AJ25" i="3"/>
  <c r="AI25" i="3"/>
  <c r="AM24" i="3"/>
  <c r="AL24" i="3"/>
  <c r="AK24" i="3"/>
  <c r="AJ24" i="3"/>
  <c r="AI24" i="3"/>
  <c r="AM23" i="3"/>
  <c r="AL23" i="3"/>
  <c r="AK23" i="3"/>
  <c r="AJ23" i="3"/>
  <c r="AI23" i="3"/>
  <c r="AM22" i="3"/>
  <c r="AL22" i="3"/>
  <c r="AK22" i="3"/>
  <c r="AJ22" i="3"/>
  <c r="AI22" i="3"/>
  <c r="AM21" i="3"/>
  <c r="AL21" i="3"/>
  <c r="AK21" i="3"/>
  <c r="AJ21" i="3"/>
  <c r="AI21" i="3"/>
  <c r="AM14" i="3"/>
  <c r="AL14" i="3"/>
  <c r="AK14" i="3"/>
  <c r="AJ14" i="3"/>
  <c r="AI14" i="3"/>
  <c r="AM13" i="3"/>
  <c r="AL13" i="3"/>
  <c r="AK13" i="3"/>
  <c r="AJ13" i="3"/>
  <c r="AI13" i="3"/>
  <c r="AM12" i="3"/>
  <c r="AL12" i="3"/>
  <c r="AK12" i="3"/>
  <c r="AJ12" i="3"/>
  <c r="AI12" i="3"/>
  <c r="A3" i="3"/>
  <c r="A2" i="3"/>
  <c r="AL22" i="2"/>
  <c r="AM21" i="2"/>
  <c r="AM28" i="2" s="1"/>
  <c r="AL21" i="2"/>
  <c r="AL28" i="2" s="1"/>
  <c r="AK21" i="2"/>
  <c r="AK28" i="2" s="1"/>
  <c r="AJ21" i="2"/>
  <c r="AJ28" i="2" s="1"/>
  <c r="AI21" i="2"/>
  <c r="AI28" i="2" s="1"/>
  <c r="AM20" i="2"/>
  <c r="AM27" i="2" s="1"/>
  <c r="AL20" i="2"/>
  <c r="AL27" i="2" s="1"/>
  <c r="AK20" i="2"/>
  <c r="AK27" i="2" s="1"/>
  <c r="AJ20" i="2"/>
  <c r="AJ22" i="2" s="1"/>
  <c r="AI20" i="2"/>
  <c r="AM19" i="2"/>
  <c r="AM26" i="2" s="1"/>
  <c r="AL19" i="2"/>
  <c r="AL26" i="2" s="1"/>
  <c r="AK19" i="2"/>
  <c r="AK22" i="2" s="1"/>
  <c r="AJ19" i="2"/>
  <c r="AJ26" i="2" s="1"/>
  <c r="AI19" i="2"/>
  <c r="AI26" i="2" s="1"/>
  <c r="AL15" i="2"/>
  <c r="AI14" i="2"/>
  <c r="AI14" i="2" a="1"/>
  <c r="AI13" i="2" a="1"/>
  <c r="AI13" i="2" s="1"/>
  <c r="AM12" i="2"/>
  <c r="AM15" i="2" s="1"/>
  <c r="AL12" i="2"/>
  <c r="AK12" i="2"/>
  <c r="AK15" i="2" s="1"/>
  <c r="AJ12" i="2"/>
  <c r="AJ15" i="2" s="1"/>
  <c r="AI12" i="2"/>
  <c r="AI15" i="2" s="1"/>
  <c r="A3" i="2"/>
  <c r="A2" i="2"/>
  <c r="AK113" i="1"/>
  <c r="AL112" i="1"/>
  <c r="AK109" i="1"/>
  <c r="AM98" i="1"/>
  <c r="AJ98" i="1"/>
  <c r="AJ136" i="1" s="1"/>
  <c r="AI98" i="1"/>
  <c r="AK97" i="1"/>
  <c r="AK135" i="1" s="1"/>
  <c r="AJ97" i="1"/>
  <c r="AL96" i="1"/>
  <c r="AL134" i="1" s="1"/>
  <c r="AM95" i="1"/>
  <c r="AM133" i="1" s="1"/>
  <c r="AI95" i="1"/>
  <c r="AI133" i="1" s="1"/>
  <c r="AJ94" i="1"/>
  <c r="AJ132" i="1" s="1"/>
  <c r="AK93" i="1"/>
  <c r="AM87" i="1"/>
  <c r="AL87" i="1"/>
  <c r="AK87" i="1"/>
  <c r="AJ87" i="1"/>
  <c r="AI87" i="1"/>
  <c r="AM81" i="1"/>
  <c r="AL81" i="1"/>
  <c r="AK81" i="1"/>
  <c r="AJ81" i="1"/>
  <c r="AI81" i="1"/>
  <c r="AM76" i="1"/>
  <c r="AL76" i="1"/>
  <c r="AK76" i="1"/>
  <c r="AJ76" i="1"/>
  <c r="AI76" i="1"/>
  <c r="AM73" i="1"/>
  <c r="AL73" i="1"/>
  <c r="AK73" i="1"/>
  <c r="AJ73" i="1"/>
  <c r="AI73" i="1"/>
  <c r="AM60" i="1"/>
  <c r="AL60" i="1"/>
  <c r="AK60" i="1"/>
  <c r="AJ60" i="1"/>
  <c r="AI60" i="1"/>
  <c r="AM59" i="1"/>
  <c r="AM136" i="1" s="1"/>
  <c r="AL59" i="1"/>
  <c r="AK59" i="1"/>
  <c r="AJ59" i="1"/>
  <c r="AI59" i="1"/>
  <c r="AI136" i="1" s="1"/>
  <c r="AM58" i="1"/>
  <c r="AL58" i="1"/>
  <c r="AK58" i="1"/>
  <c r="AJ58" i="1"/>
  <c r="AJ135" i="1" s="1"/>
  <c r="AI58" i="1"/>
  <c r="AM57" i="1"/>
  <c r="AM61" i="1" s="1"/>
  <c r="AL57" i="1"/>
  <c r="AK57" i="1"/>
  <c r="AJ57" i="1"/>
  <c r="AI57" i="1"/>
  <c r="AM56" i="1"/>
  <c r="AL56" i="1"/>
  <c r="AK56" i="1"/>
  <c r="AJ56" i="1"/>
  <c r="AI56" i="1"/>
  <c r="AM55" i="1"/>
  <c r="AL55" i="1"/>
  <c r="AK55" i="1"/>
  <c r="AJ55" i="1"/>
  <c r="AI55" i="1"/>
  <c r="AM54" i="1"/>
  <c r="AL54" i="1"/>
  <c r="AL61" i="1" s="1"/>
  <c r="AK54" i="1"/>
  <c r="AK61" i="1" s="1"/>
  <c r="AJ54" i="1"/>
  <c r="AI54" i="1"/>
  <c r="AM47" i="1"/>
  <c r="AL47" i="1"/>
  <c r="AK47" i="1"/>
  <c r="AJ47" i="1"/>
  <c r="AI47" i="1"/>
  <c r="AM46" i="1"/>
  <c r="AL46" i="1"/>
  <c r="AK46" i="1"/>
  <c r="AJ46" i="1"/>
  <c r="AI46" i="1"/>
  <c r="AM45" i="1"/>
  <c r="AL45" i="1"/>
  <c r="AK45" i="1"/>
  <c r="AJ45" i="1"/>
  <c r="AI45" i="1"/>
  <c r="AM44" i="1"/>
  <c r="AL44" i="1"/>
  <c r="AK44" i="1"/>
  <c r="AJ44" i="1"/>
  <c r="AI44" i="1"/>
  <c r="AM43" i="1"/>
  <c r="AL43" i="1"/>
  <c r="AK43" i="1"/>
  <c r="AJ43" i="1"/>
  <c r="AI43" i="1"/>
  <c r="AM42" i="1"/>
  <c r="AL42" i="1"/>
  <c r="AK42" i="1"/>
  <c r="AJ42" i="1"/>
  <c r="AI42" i="1"/>
  <c r="AM41" i="1"/>
  <c r="AL41" i="1"/>
  <c r="AK41" i="1"/>
  <c r="AJ41" i="1"/>
  <c r="AI41" i="1"/>
  <c r="AM40" i="1"/>
  <c r="AL40" i="1"/>
  <c r="AK40" i="1"/>
  <c r="AJ40" i="1"/>
  <c r="AI40" i="1"/>
  <c r="AM39" i="1"/>
  <c r="AL39" i="1"/>
  <c r="AK39" i="1"/>
  <c r="AJ39" i="1"/>
  <c r="AI39" i="1"/>
  <c r="AM38" i="1"/>
  <c r="AL38" i="1"/>
  <c r="AK38" i="1"/>
  <c r="AJ38" i="1"/>
  <c r="AI38" i="1"/>
  <c r="AM37" i="1"/>
  <c r="AL37" i="1"/>
  <c r="AK37" i="1"/>
  <c r="AJ37" i="1"/>
  <c r="AI37" i="1"/>
  <c r="AM36" i="1"/>
  <c r="AM48" i="1" s="1"/>
  <c r="AM124" i="1" s="1"/>
  <c r="AL36" i="1"/>
  <c r="AL48" i="1" s="1"/>
  <c r="AL124" i="1" s="1"/>
  <c r="AK36" i="1"/>
  <c r="AK48" i="1" s="1"/>
  <c r="AK124" i="1" s="1"/>
  <c r="AJ36" i="1"/>
  <c r="AJ48" i="1" s="1"/>
  <c r="AJ124" i="1" s="1"/>
  <c r="AI36" i="1"/>
  <c r="AI48" i="1" s="1"/>
  <c r="AI124" i="1" s="1"/>
  <c r="AM33" i="1"/>
  <c r="AL33" i="1"/>
  <c r="AK33" i="1"/>
  <c r="AJ33" i="1"/>
  <c r="AI33" i="1"/>
  <c r="AM32" i="1"/>
  <c r="AL32" i="1"/>
  <c r="AK32" i="1"/>
  <c r="AJ32" i="1"/>
  <c r="AI32" i="1"/>
  <c r="AM31" i="1"/>
  <c r="AL31" i="1"/>
  <c r="AK31" i="1"/>
  <c r="AJ31" i="1"/>
  <c r="AI31" i="1"/>
  <c r="AM30" i="1"/>
  <c r="AL30" i="1"/>
  <c r="AK30" i="1"/>
  <c r="AK34" i="1" s="1"/>
  <c r="AJ30" i="1"/>
  <c r="AI30" i="1"/>
  <c r="AM29" i="1"/>
  <c r="AL29" i="1"/>
  <c r="AK29" i="1"/>
  <c r="AJ29" i="1"/>
  <c r="AI29" i="1"/>
  <c r="AM28" i="1"/>
  <c r="AL28" i="1"/>
  <c r="AK28" i="1"/>
  <c r="AJ28" i="1"/>
  <c r="AI28" i="1"/>
  <c r="AM27" i="1"/>
  <c r="AM34" i="1" s="1"/>
  <c r="AL27" i="1"/>
  <c r="AL34" i="1" s="1"/>
  <c r="AK27" i="1"/>
  <c r="AJ27" i="1"/>
  <c r="AJ34" i="1" s="1"/>
  <c r="AI27" i="1"/>
  <c r="AI34" i="1" s="1"/>
  <c r="AM25" i="1"/>
  <c r="AL25" i="1"/>
  <c r="AK25" i="1"/>
  <c r="AJ25" i="1"/>
  <c r="AI25" i="1"/>
  <c r="AM24" i="1"/>
  <c r="AL24" i="1"/>
  <c r="AK24" i="1"/>
  <c r="AJ24" i="1"/>
  <c r="AI24" i="1"/>
  <c r="AM23" i="1"/>
  <c r="AL23" i="1"/>
  <c r="AK23" i="1"/>
  <c r="AJ23" i="1"/>
  <c r="AI23" i="1"/>
  <c r="AM22" i="1"/>
  <c r="AM26" i="1" s="1"/>
  <c r="AM122" i="1" s="1"/>
  <c r="AL22" i="1"/>
  <c r="AL26" i="1" s="1"/>
  <c r="AL122" i="1" s="1"/>
  <c r="AK22" i="1"/>
  <c r="AK26" i="1" s="1"/>
  <c r="AJ22" i="1"/>
  <c r="AJ26" i="1" s="1"/>
  <c r="AJ122" i="1" s="1"/>
  <c r="AI22" i="1"/>
  <c r="AI26" i="1" s="1"/>
  <c r="AI122" i="1" s="1"/>
  <c r="AL21" i="1"/>
  <c r="AK21" i="1"/>
  <c r="AM20" i="1"/>
  <c r="AM113" i="1" s="1"/>
  <c r="AL20" i="1"/>
  <c r="AL113" i="1" s="1"/>
  <c r="AK20" i="1"/>
  <c r="AJ20" i="1"/>
  <c r="AJ113" i="1" s="1"/>
  <c r="AI20" i="1"/>
  <c r="AI113" i="1" s="1"/>
  <c r="AM19" i="1"/>
  <c r="AM112" i="1" s="1"/>
  <c r="AL19" i="1"/>
  <c r="AK19" i="1"/>
  <c r="AK112" i="1" s="1"/>
  <c r="AJ19" i="1"/>
  <c r="AJ112" i="1" s="1"/>
  <c r="AI19" i="1"/>
  <c r="AI112" i="1" s="1"/>
  <c r="AM17" i="1"/>
  <c r="AL17" i="1"/>
  <c r="AK17" i="1"/>
  <c r="AJ17" i="1"/>
  <c r="AI17" i="1"/>
  <c r="AM16" i="1"/>
  <c r="AL16" i="1"/>
  <c r="AK16" i="1"/>
  <c r="AJ16" i="1"/>
  <c r="AI16" i="1"/>
  <c r="AM15" i="1"/>
  <c r="AL15" i="1"/>
  <c r="AK15" i="1"/>
  <c r="AJ15" i="1"/>
  <c r="AJ110" i="1" s="1"/>
  <c r="AI15" i="1"/>
  <c r="AM14" i="1"/>
  <c r="AL14" i="1"/>
  <c r="AK14" i="1"/>
  <c r="AK18" i="1" s="1"/>
  <c r="AK111" i="1" s="1"/>
  <c r="AJ14" i="1"/>
  <c r="AJ18" i="1" s="1"/>
  <c r="AJ111" i="1" s="1"/>
  <c r="AI14" i="1"/>
  <c r="AM13" i="1"/>
  <c r="AM110" i="1" s="1"/>
  <c r="AL13" i="1"/>
  <c r="AL110" i="1" s="1"/>
  <c r="AK13" i="1"/>
  <c r="AK110" i="1" s="1"/>
  <c r="AJ13" i="1"/>
  <c r="AI13" i="1"/>
  <c r="AI110" i="1" s="1"/>
  <c r="AM12" i="1"/>
  <c r="AM109" i="1" s="1"/>
  <c r="AL12" i="1"/>
  <c r="AL109" i="1" s="1"/>
  <c r="AK12" i="1"/>
  <c r="AJ12" i="1"/>
  <c r="AJ109" i="1" s="1"/>
  <c r="AI12" i="1"/>
  <c r="AI109" i="1" s="1"/>
  <c r="A3" i="1"/>
  <c r="A2" i="1"/>
  <c r="AK50" i="1" l="1"/>
  <c r="AK63" i="1" s="1"/>
  <c r="AK122" i="1"/>
  <c r="AK99" i="1"/>
  <c r="AK101" i="1" s="1"/>
  <c r="AK133" i="1"/>
  <c r="AL136" i="1"/>
  <c r="AI27" i="2"/>
  <c r="AK136" i="1"/>
  <c r="AJ131" i="1"/>
  <c r="AK134" i="1"/>
  <c r="AI61" i="1"/>
  <c r="AI58" i="4" s="1"/>
  <c r="AK26" i="2"/>
  <c r="AL18" i="1"/>
  <c r="AL111" i="1" s="1"/>
  <c r="AI21" i="1"/>
  <c r="AM21" i="1"/>
  <c r="AJ61" i="1"/>
  <c r="AL93" i="1"/>
  <c r="AK94" i="1"/>
  <c r="AK132" i="1" s="1"/>
  <c r="AJ95" i="1"/>
  <c r="AJ133" i="1" s="1"/>
  <c r="AI96" i="1"/>
  <c r="AI134" i="1" s="1"/>
  <c r="AM96" i="1"/>
  <c r="AM134" i="1" s="1"/>
  <c r="AL97" i="1"/>
  <c r="AL135" i="1" s="1"/>
  <c r="AK98" i="1"/>
  <c r="AK114" i="1"/>
  <c r="AL131" i="1"/>
  <c r="AI22" i="2"/>
  <c r="AM22" i="2"/>
  <c r="AL21" i="4"/>
  <c r="AK131" i="1"/>
  <c r="AJ27" i="2"/>
  <c r="AI18" i="1"/>
  <c r="AI111" i="1" s="1"/>
  <c r="AM18" i="1"/>
  <c r="AM111" i="1" s="1"/>
  <c r="AJ21" i="1"/>
  <c r="AI93" i="1"/>
  <c r="AM93" i="1"/>
  <c r="AM131" i="1" s="1"/>
  <c r="AL94" i="1"/>
  <c r="AL132" i="1" s="1"/>
  <c r="AK95" i="1"/>
  <c r="AJ96" i="1"/>
  <c r="AJ134" i="1" s="1"/>
  <c r="AI97" i="1"/>
  <c r="AI135" i="1" s="1"/>
  <c r="AM97" i="1"/>
  <c r="AM135" i="1" s="1"/>
  <c r="AL98" i="1"/>
  <c r="AL114" i="1"/>
  <c r="AI21" i="4"/>
  <c r="AM21" i="4"/>
  <c r="AJ93" i="1"/>
  <c r="AI94" i="1"/>
  <c r="AI132" i="1" s="1"/>
  <c r="AM94" i="1"/>
  <c r="AM132" i="1" s="1"/>
  <c r="AL95" i="1"/>
  <c r="AL133" i="1" s="1"/>
  <c r="AK96" i="1"/>
  <c r="AM137" i="1" l="1"/>
  <c r="AM139" i="1" s="1"/>
  <c r="AL50" i="1"/>
  <c r="AL63" i="1" s="1"/>
  <c r="AM114" i="1"/>
  <c r="AM50" i="1"/>
  <c r="AM63" i="1" s="1"/>
  <c r="AL137" i="1"/>
  <c r="AL139" i="1" s="1"/>
  <c r="AL99" i="1"/>
  <c r="AL101" i="1" s="1"/>
  <c r="AJ137" i="1"/>
  <c r="AJ139" i="1" s="1"/>
  <c r="AM99" i="1"/>
  <c r="AM101" i="1" s="1"/>
  <c r="AI99" i="1"/>
  <c r="AI101" i="1" s="1"/>
  <c r="AJ99" i="1"/>
  <c r="AJ101" i="1" s="1"/>
  <c r="AJ114" i="1"/>
  <c r="AJ50" i="1"/>
  <c r="AJ63" i="1" s="1"/>
  <c r="AK137" i="1"/>
  <c r="AK139" i="1" s="1"/>
  <c r="AI114" i="1"/>
  <c r="AI50" i="1"/>
  <c r="AI131" i="1"/>
  <c r="AI137" i="1" s="1"/>
  <c r="AI139" i="1" s="1"/>
  <c r="AI56" i="4" l="1"/>
  <c r="AI57" i="4" s="1"/>
  <c r="AI6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<sst xmlns="http://schemas.openxmlformats.org/spreadsheetml/2006/main" count="658" uniqueCount="216">
  <si>
    <t>GD2 Regulatory Report Pack</t>
  </si>
  <si>
    <t xml:space="preserve"> </t>
  </si>
  <si>
    <t xml:space="preserve">1.01 Summary of Totex </t>
  </si>
  <si>
    <t>RIIO-GD2</t>
  </si>
  <si>
    <t xml:space="preserve">Cost Category </t>
  </si>
  <si>
    <t>TIM</t>
  </si>
  <si>
    <t>Funding Type</t>
  </si>
  <si>
    <t>Policy Area</t>
  </si>
  <si>
    <t>Policy Mechanism</t>
  </si>
  <si>
    <t>NARM Category</t>
  </si>
  <si>
    <t>NARM Risk</t>
  </si>
  <si>
    <t>Controllable Opex</t>
  </si>
  <si>
    <t>Direct Opex</t>
  </si>
  <si>
    <t>Asset/Activity Category</t>
  </si>
  <si>
    <t>Asset/Activity Sub-Class</t>
  </si>
  <si>
    <t>Descriptor 2</t>
  </si>
  <si>
    <t>Descriptor 3</t>
  </si>
  <si>
    <t>Descriptor 4</t>
  </si>
  <si>
    <t>Descriptor 5</t>
  </si>
  <si>
    <t>Descriptor 6</t>
  </si>
  <si>
    <t>Descriptor 7</t>
  </si>
  <si>
    <t>Descriptor 8</t>
  </si>
  <si>
    <t>Specified Project</t>
  </si>
  <si>
    <t>Measure</t>
  </si>
  <si>
    <t>Volume</t>
  </si>
  <si>
    <t>Contribution Cost</t>
  </si>
  <si>
    <t>Gross Cost</t>
  </si>
  <si>
    <t>Net Cost</t>
  </si>
  <si>
    <t>Unique ID</t>
  </si>
  <si>
    <t>Unit</t>
  </si>
  <si>
    <t>Totex Summary - Current Year</t>
  </si>
  <si>
    <t>Controllable Costs</t>
  </si>
  <si>
    <t>Opex (Direct)</t>
  </si>
  <si>
    <t>Work Management</t>
  </si>
  <si>
    <t>Net</t>
  </si>
  <si>
    <t>£m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</si>
  <si>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</si>
  <si>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</si>
  <si>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</si>
  <si>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</si>
  <si>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</si>
  <si>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</si>
  <si>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</si>
  <si>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</si>
  <si>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Capex (Load)</t>
  </si>
  <si>
    <t>LTS, Storage &amp; Entry</t>
  </si>
  <si>
    <t>Connections</t>
  </si>
  <si>
    <t>Reinforcement (&lt;7 barg)</t>
  </si>
  <si>
    <t>LP Gasholders</t>
  </si>
  <si>
    <t>Capex (Other)</t>
  </si>
  <si>
    <t>Smart Metering</t>
  </si>
  <si>
    <t>Statutory Independent Undertakings (SIU)</t>
  </si>
  <si>
    <t>Governors</t>
  </si>
  <si>
    <t xml:space="preserve">Other Capex </t>
  </si>
  <si>
    <t>of which Vehicles</t>
  </si>
  <si>
    <t xml:space="preserve">of which IT &amp; Telecoms </t>
  </si>
  <si>
    <t>Repex</t>
  </si>
  <si>
    <t>Tier-1</t>
  </si>
  <si>
    <t>Tier-2A</t>
  </si>
  <si>
    <t>Tier-2B</t>
  </si>
  <si>
    <t>Tier-3</t>
  </si>
  <si>
    <t>Other Policy &amp; Condition (Inc. MDPI)</t>
  </si>
  <si>
    <t>Diversions</t>
  </si>
  <si>
    <t>Services - Tier 1</t>
  </si>
  <si>
    <t>Services - Tier 2A</t>
  </si>
  <si>
    <t>Services - Other</t>
  </si>
  <si>
    <t>Iron Stubs</t>
  </si>
  <si>
    <t>Robotic Intervention</t>
  </si>
  <si>
    <t>Risers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</si>
  <si>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</si>
  <si>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</si>
  <si>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</si>
  <si>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</si>
  <si>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</si>
  <si>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</si>
  <si>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</si>
  <si>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</si>
  <si>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>Other</t>
  </si>
  <si>
    <t>Total Non Controllable costs</t>
  </si>
  <si>
    <t>Total Funded costs</t>
  </si>
  <si>
    <t>Totex Summary - Totex- Final proposals adjusted with uncertainties indicated on the Re-Opener Pipeline Log - £m</t>
  </si>
  <si>
    <t>Total Work Management</t>
  </si>
  <si>
    <t>Total Work Execution</t>
  </si>
  <si>
    <t xml:space="preserve">Capex Other </t>
  </si>
  <si>
    <t xml:space="preserve">Total Capex Other </t>
  </si>
  <si>
    <t>Note Capex incluced here as Total Capex as allowances not currently disaggregated</t>
  </si>
  <si>
    <t>Total Repex</t>
  </si>
  <si>
    <t>Total Baseline costs</t>
  </si>
  <si>
    <t xml:space="preserve">Totex Summary Variance - Totex- Current versus adjusted Final proposals </t>
  </si>
  <si>
    <t>1.04 Summary of reliability outputs and secondary deliverables</t>
  </si>
  <si>
    <t>Expenditure Group 1</t>
  </si>
  <si>
    <t>Expenditure Group 2</t>
  </si>
  <si>
    <t>Totex</t>
  </si>
  <si>
    <t>Descriptor 1</t>
  </si>
  <si>
    <t>Summary of loss of supply volumes and duration -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</si>
  <si>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</si>
  <si>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</si>
  <si>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</si>
  <si>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</si>
  <si>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</si>
  <si>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(Non-MOBs)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</si>
  <si>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</si>
  <si>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</si>
  <si>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</si>
  <si>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</si>
  <si>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</si>
  <si>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>1.05 Summary of Workload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</si>
  <si>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</si>
  <si>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</si>
  <si>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</si>
  <si>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</si>
  <si>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</si>
  <si>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</si>
  <si>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</si>
  <si>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</si>
  <si>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</si>
  <si>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</si>
  <si>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</si>
  <si>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</si>
  <si>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</si>
  <si>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</si>
  <si>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</si>
  <si>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</si>
  <si>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</si>
  <si>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</si>
  <si>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</si>
  <si>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</si>
  <si>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</si>
  <si>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</si>
  <si>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</si>
  <si>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</si>
  <si>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</si>
  <si>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</si>
  <si>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</si>
  <si>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</si>
  <si>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</si>
  <si>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</si>
  <si>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</si>
  <si>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</si>
  <si>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(&lt;3")</t>
  </si>
  <si>
    <t>Outturn Workload ( 4" - 5")</t>
  </si>
  <si>
    <t>Outturn Workload (6" - 7")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</si>
  <si>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</si>
  <si>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</si>
  <si>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</si>
  <si>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</si>
  <si>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</si>
  <si>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</si>
  <si>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</si>
  <si>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</si>
  <si>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</si>
  <si>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</si>
  <si>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</si>
  <si>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</si>
  <si>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</si>
  <si>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</si>
  <si>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</si>
  <si>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</si>
  <si>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</si>
  <si>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</si>
  <si>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</si>
  <si>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</si>
  <si>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</si>
  <si>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</si>
  <si>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</si>
  <si>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</si>
  <si>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</si>
  <si>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</si>
  <si>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</si>
  <si>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</si>
  <si>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</si>
  <si>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</si>
  <si>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</si>
  <si>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</si>
  <si>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</si>
  <si>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</si>
  <si>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</si>
  <si>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Customer Satisfaction</t>
  </si>
  <si>
    <t>`</t>
  </si>
  <si>
    <t>Customer Satisfaction - unplanned interruptions</t>
  </si>
  <si>
    <t>score out of 10</t>
  </si>
  <si>
    <t>Ofgem target (9.37)</t>
  </si>
  <si>
    <t>Customer Satisfaction - planned work</t>
  </si>
  <si>
    <t>Ofgem target (8.51)</t>
  </si>
  <si>
    <t>Customer Satisfaction - connections</t>
  </si>
  <si>
    <t>Ofgem target (8.38)</t>
  </si>
  <si>
    <t>Complaints metric</t>
  </si>
  <si>
    <t>scoring of complaints resolution</t>
  </si>
  <si>
    <t>Ofgem target -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</si>
  <si>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</si>
  <si>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</si>
  <si>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</si>
  <si>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</si>
  <si>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</si>
  <si>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</si>
  <si>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</si>
  <si>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</si>
  <si>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</si>
  <si>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</si>
  <si>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</si>
  <si>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</si>
  <si>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</si>
  <si>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</si>
  <si>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</si>
  <si>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</si>
  <si>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</si>
  <si>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</si>
  <si>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target volume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</si>
  <si>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</si>
  <si>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</si>
  <si>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</si>
  <si>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</si>
  <si>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</si>
  <si>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</si>
  <si>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lower Totex than allowance</t>
  </si>
  <si>
    <t>Other pass through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</si>
</sst>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;[Red]\(#,##0.0\)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1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Up">
        <fgColor theme="6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8" fillId="0" borderId="0"/>
    <xf numFmtId="0" fontId="2" fillId="0" borderId="0"/>
    <xf numFmtId="0" fontId="5" fillId="0" borderId="0"/>
    <xf numFmtId="0" fontId="5" fillId="0" borderId="0"/>
    <xf numFmtId="4" fontId="5" fillId="6" borderId="0" applyBorder="0" applyAlignment="0" applyProtection="0"/>
    <xf numFmtId="4" fontId="5" fillId="8" borderId="0"/>
    <xf numFmtId="0" fontId="5" fillId="0" borderId="0"/>
    <xf numFmtId="0" fontId="8" fillId="0" borderId="0"/>
    <xf numFmtId="0" fontId="5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" fontId="5" fillId="6" borderId="0" applyBorder="0" applyAlignment="0" applyProtection="0"/>
    <xf numFmtId="0" fontId="5" fillId="0" borderId="0"/>
    <xf numFmtId="0" fontId="5" fillId="0" borderId="0"/>
    <xf numFmtId="0" fontId="15" fillId="0" borderId="0"/>
    <xf numFmtId="0" fontId="5" fillId="11" borderId="0" applyNumberFormat="0" applyFont="0" applyBorder="0" applyAlignment="0" applyProtection="0"/>
  </cellStyleXfs>
  <cellXfs count="145">
    <xf numFmtId="0" fontId="0" fillId="0" borderId="0" xfId="0"/>
    <xf numFmtId="0" fontId="3" fillId="2" borderId="0" xfId="2" applyFont="1" applyFill="1"/>
    <xf numFmtId="0" fontId="3" fillId="2" borderId="0" xfId="3" applyFont="1" applyFill="1"/>
    <xf numFmtId="0" fontId="0" fillId="2" borderId="0" xfId="3" applyFont="1" applyFill="1"/>
    <xf numFmtId="0" fontId="3" fillId="2" borderId="0" xfId="3" applyFont="1" applyFill="1" applyAlignment="1">
      <alignment horizontal="left"/>
    </xf>
    <xf numFmtId="0" fontId="0" fillId="2" borderId="0" xfId="3" applyFont="1" applyFill="1" applyAlignment="1">
      <alignment horizontal="center"/>
    </xf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1" xfId="3" applyFont="1" applyFill="1" applyBorder="1"/>
    <xf numFmtId="0" fontId="0" fillId="2" borderId="1" xfId="3" applyFont="1" applyFill="1" applyBorder="1"/>
    <xf numFmtId="0" fontId="4" fillId="2" borderId="1" xfId="3" applyFont="1" applyFill="1" applyBorder="1"/>
    <xf numFmtId="0" fontId="0" fillId="2" borderId="1" xfId="3" applyFont="1" applyFill="1" applyBorder="1" applyAlignment="1">
      <alignment horizontal="center"/>
    </xf>
    <xf numFmtId="0" fontId="6" fillId="0" borderId="0" xfId="4" applyFont="1"/>
    <xf numFmtId="0" fontId="7" fillId="0" borderId="0" xfId="4" applyFont="1" applyAlignment="1">
      <alignment vertical="center"/>
    </xf>
    <xf numFmtId="164" fontId="9" fillId="0" borderId="0" xfId="5" applyNumberFormat="1" applyFont="1"/>
    <xf numFmtId="0" fontId="6" fillId="0" borderId="0" xfId="4" applyFont="1" applyAlignment="1">
      <alignment horizontal="center"/>
    </xf>
    <xf numFmtId="0" fontId="10" fillId="0" borderId="0" xfId="4" applyFont="1"/>
    <xf numFmtId="0" fontId="10" fillId="0" borderId="0" xfId="6" applyFont="1"/>
    <xf numFmtId="0" fontId="7" fillId="3" borderId="2" xfId="4" applyFont="1" applyFill="1" applyBorder="1" applyAlignment="1">
      <alignment horizontal="center" vertical="center"/>
    </xf>
    <xf numFmtId="164" fontId="11" fillId="0" borderId="0" xfId="5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1" fillId="0" borderId="0" xfId="4" applyFont="1" applyAlignment="1">
      <alignment horizontal="left"/>
    </xf>
    <xf numFmtId="0" fontId="11" fillId="0" borderId="0" xfId="6" applyFont="1" applyAlignment="1">
      <alignment horizontal="left"/>
    </xf>
    <xf numFmtId="0" fontId="12" fillId="0" borderId="3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5" xfId="7" applyFont="1" applyBorder="1" applyAlignment="1">
      <alignment horizontal="center" vertical="center"/>
    </xf>
    <xf numFmtId="0" fontId="13" fillId="4" borderId="0" xfId="6" applyFont="1" applyFill="1"/>
    <xf numFmtId="0" fontId="14" fillId="4" borderId="0" xfId="6" applyFont="1" applyFill="1"/>
    <xf numFmtId="0" fontId="13" fillId="4" borderId="0" xfId="6" applyFont="1" applyFill="1" applyAlignment="1">
      <alignment horizontal="center"/>
    </xf>
    <xf numFmtId="0" fontId="15" fillId="0" borderId="0" xfId="4" applyFont="1" applyAlignment="1">
      <alignment vertical="center"/>
    </xf>
    <xf numFmtId="0" fontId="9" fillId="5" borderId="0" xfId="6" applyFont="1" applyFill="1"/>
    <xf numFmtId="0" fontId="10" fillId="5" borderId="0" xfId="6" applyFont="1" applyFill="1"/>
    <xf numFmtId="165" fontId="10" fillId="5" borderId="0" xfId="6" applyNumberFormat="1" applyFont="1" applyFill="1" applyAlignment="1">
      <alignment horizontal="center"/>
    </xf>
    <xf numFmtId="0" fontId="10" fillId="0" borderId="0" xfId="6" applyFont="1" applyAlignment="1">
      <alignment horizontal="center"/>
    </xf>
    <xf numFmtId="0" fontId="6" fillId="0" borderId="0" xfId="8" applyFont="1" applyAlignment="1">
      <alignment vertical="center"/>
    </xf>
    <xf numFmtId="164" fontId="10" fillId="0" borderId="0" xfId="5" applyNumberFormat="1" applyFont="1"/>
    <xf numFmtId="165" fontId="15" fillId="7" borderId="6" xfId="9" applyNumberFormat="1" applyFont="1" applyFill="1" applyBorder="1" applyAlignment="1">
      <alignment horizontal="center"/>
    </xf>
    <xf numFmtId="0" fontId="9" fillId="0" borderId="0" xfId="6" applyFont="1"/>
    <xf numFmtId="0" fontId="16" fillId="0" borderId="0" xfId="4" applyFont="1"/>
    <xf numFmtId="165" fontId="17" fillId="7" borderId="6" xfId="10" applyNumberFormat="1" applyFont="1" applyFill="1" applyBorder="1" applyAlignment="1">
      <alignment horizontal="center"/>
    </xf>
    <xf numFmtId="0" fontId="6" fillId="0" borderId="0" xfId="11" applyFont="1"/>
    <xf numFmtId="0" fontId="10" fillId="0" borderId="0" xfId="6" applyFont="1" applyAlignment="1">
      <alignment horizontal="right"/>
    </xf>
    <xf numFmtId="165" fontId="10" fillId="0" borderId="0" xfId="6" applyNumberFormat="1" applyFont="1" applyAlignment="1">
      <alignment horizontal="center"/>
    </xf>
    <xf numFmtId="165" fontId="18" fillId="0" borderId="0" xfId="0" applyNumberFormat="1" applyFont="1" applyAlignment="1">
      <alignment vertical="top"/>
    </xf>
    <xf numFmtId="165" fontId="8" fillId="7" borderId="6" xfId="9" applyNumberFormat="1" applyFont="1" applyFill="1" applyBorder="1" applyAlignment="1">
      <alignment horizontal="center"/>
    </xf>
    <xf numFmtId="14" fontId="10" fillId="0" borderId="0" xfId="6" applyNumberFormat="1" applyFont="1"/>
    <xf numFmtId="0" fontId="19" fillId="0" borderId="0" xfId="6" applyFont="1"/>
    <xf numFmtId="4" fontId="16" fillId="0" borderId="6" xfId="10" applyFont="1" applyFill="1" applyBorder="1"/>
    <xf numFmtId="166" fontId="18" fillId="0" borderId="0" xfId="0" applyNumberFormat="1" applyFont="1" applyAlignment="1">
      <alignment vertical="top"/>
    </xf>
    <xf numFmtId="0" fontId="15" fillId="0" borderId="0" xfId="8" applyFont="1" applyAlignment="1">
      <alignment vertical="center"/>
    </xf>
    <xf numFmtId="0" fontId="6" fillId="0" borderId="0" xfId="8" applyFont="1"/>
    <xf numFmtId="0" fontId="15" fillId="0" borderId="0" xfId="8" applyFont="1" applyAlignment="1">
      <alignment horizontal="left" vertical="center"/>
    </xf>
    <xf numFmtId="0" fontId="10" fillId="0" borderId="0" xfId="12" applyFont="1" applyAlignment="1">
      <alignment horizontal="left" vertical="center"/>
    </xf>
    <xf numFmtId="0" fontId="6" fillId="0" borderId="0" xfId="8" applyFont="1" applyAlignment="1">
      <alignment horizontal="center" vertical="center"/>
    </xf>
    <xf numFmtId="0" fontId="15" fillId="0" borderId="0" xfId="8" applyFont="1" applyAlignment="1">
      <alignment horizontal="center" vertical="center"/>
    </xf>
    <xf numFmtId="0" fontId="10" fillId="0" borderId="0" xfId="12" applyFont="1" applyAlignment="1">
      <alignment horizontal="center" vertical="center"/>
    </xf>
    <xf numFmtId="165" fontId="15" fillId="9" borderId="6" xfId="13" applyNumberFormat="1" applyFont="1" applyBorder="1" applyAlignment="1">
      <alignment horizontal="center"/>
    </xf>
    <xf numFmtId="165" fontId="17" fillId="8" borderId="6" xfId="10" applyNumberFormat="1" applyFont="1" applyBorder="1" applyAlignment="1">
      <alignment horizontal="center"/>
    </xf>
    <xf numFmtId="0" fontId="16" fillId="0" borderId="0" xfId="11" applyFont="1"/>
    <xf numFmtId="4" fontId="16" fillId="0" borderId="0" xfId="10" applyFont="1" applyFill="1"/>
    <xf numFmtId="4" fontId="17" fillId="0" borderId="0" xfId="10" applyFont="1" applyFill="1" applyAlignment="1">
      <alignment horizontal="center"/>
    </xf>
    <xf numFmtId="0" fontId="3" fillId="2" borderId="1" xfId="3" applyFont="1" applyFill="1" applyBorder="1" applyAlignment="1">
      <alignment horizontal="left"/>
    </xf>
    <xf numFmtId="0" fontId="6" fillId="0" borderId="0" xfId="14" applyFont="1"/>
    <xf numFmtId="0" fontId="7" fillId="0" borderId="0" xfId="14" applyFont="1" applyAlignment="1">
      <alignment vertical="center"/>
    </xf>
    <xf numFmtId="0" fontId="6" fillId="0" borderId="0" xfId="14" applyFont="1" applyAlignment="1">
      <alignment horizontal="center"/>
    </xf>
    <xf numFmtId="0" fontId="7" fillId="3" borderId="2" xfId="14" applyFont="1" applyFill="1" applyBorder="1" applyAlignment="1">
      <alignment horizontal="center" vertical="center"/>
    </xf>
    <xf numFmtId="0" fontId="7" fillId="3" borderId="7" xfId="14" applyFont="1" applyFill="1" applyBorder="1" applyAlignment="1">
      <alignment horizontal="center" vertical="center"/>
    </xf>
    <xf numFmtId="0" fontId="7" fillId="3" borderId="8" xfId="14" applyFont="1" applyFill="1" applyBorder="1" applyAlignment="1">
      <alignment horizontal="center" vertical="center"/>
    </xf>
    <xf numFmtId="0" fontId="7" fillId="0" borderId="0" xfId="14" applyFont="1" applyAlignment="1">
      <alignment horizontal="left"/>
    </xf>
    <xf numFmtId="0" fontId="11" fillId="0" borderId="0" xfId="14" applyFont="1" applyAlignment="1">
      <alignment horizontal="left"/>
    </xf>
    <xf numFmtId="0" fontId="11" fillId="0" borderId="0" xfId="6" applyFont="1"/>
    <xf numFmtId="0" fontId="7" fillId="0" borderId="0" xfId="14" applyFont="1"/>
    <xf numFmtId="0" fontId="6" fillId="0" borderId="3" xfId="15" applyFont="1" applyBorder="1" applyAlignment="1">
      <alignment horizontal="center" vertical="center"/>
    </xf>
    <xf numFmtId="0" fontId="6" fillId="0" borderId="4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10" fillId="10" borderId="0" xfId="6" applyFont="1" applyFill="1"/>
    <xf numFmtId="0" fontId="20" fillId="10" borderId="0" xfId="6" applyFont="1" applyFill="1"/>
    <xf numFmtId="0" fontId="10" fillId="10" borderId="0" xfId="6" applyFont="1" applyFill="1" applyAlignment="1">
      <alignment horizontal="center"/>
    </xf>
    <xf numFmtId="0" fontId="15" fillId="0" borderId="0" xfId="14" applyFont="1" applyAlignment="1">
      <alignment vertical="center"/>
    </xf>
    <xf numFmtId="0" fontId="15" fillId="0" borderId="0" xfId="14" applyFont="1" applyAlignment="1">
      <alignment horizontal="left" vertical="center"/>
    </xf>
    <xf numFmtId="0" fontId="6" fillId="0" borderId="0" xfId="14" applyFont="1" applyAlignment="1">
      <alignment horizontal="center" vertical="center"/>
    </xf>
    <xf numFmtId="0" fontId="6" fillId="0" borderId="0" xfId="14" applyFont="1" applyAlignment="1">
      <alignment vertical="center"/>
    </xf>
    <xf numFmtId="0" fontId="15" fillId="0" borderId="0" xfId="14" applyFont="1" applyAlignment="1">
      <alignment horizontal="center" vertical="center"/>
    </xf>
    <xf numFmtId="0" fontId="10" fillId="5" borderId="0" xfId="6" applyFont="1" applyFill="1" applyAlignment="1">
      <alignment horizontal="center"/>
    </xf>
    <xf numFmtId="0" fontId="6" fillId="0" borderId="0" xfId="14" applyFont="1" applyAlignment="1">
      <alignment horizontal="left"/>
    </xf>
    <xf numFmtId="3" fontId="15" fillId="6" borderId="6" xfId="9" applyNumberFormat="1" applyFont="1" applyBorder="1" applyAlignment="1">
      <alignment horizontal="center"/>
    </xf>
    <xf numFmtId="4" fontId="15" fillId="6" borderId="6" xfId="9" applyFont="1" applyBorder="1" applyAlignment="1">
      <alignment horizontal="center"/>
    </xf>
    <xf numFmtId="0" fontId="10" fillId="0" borderId="0" xfId="16" applyFont="1" applyAlignment="1">
      <alignment horizontal="left" vertical="center"/>
    </xf>
    <xf numFmtId="4" fontId="15" fillId="6" borderId="6" xfId="17" applyFont="1" applyBorder="1" applyAlignment="1">
      <alignment horizontal="center"/>
    </xf>
    <xf numFmtId="3" fontId="17" fillId="8" borderId="6" xfId="10" applyNumberFormat="1" applyFont="1" applyBorder="1" applyAlignment="1">
      <alignment horizontal="center"/>
    </xf>
    <xf numFmtId="4" fontId="17" fillId="8" borderId="6" xfId="10" applyFont="1" applyBorder="1" applyAlignment="1">
      <alignment horizontal="center"/>
    </xf>
    <xf numFmtId="0" fontId="16" fillId="0" borderId="0" xfId="14" applyFont="1" applyAlignment="1">
      <alignment vertical="center"/>
    </xf>
    <xf numFmtId="0" fontId="16" fillId="0" borderId="0" xfId="14" applyFont="1"/>
    <xf numFmtId="0" fontId="16" fillId="0" borderId="0" xfId="14" applyFont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16" fillId="0" borderId="0" xfId="14" applyFont="1" applyAlignment="1">
      <alignment horizontal="center" vertical="center"/>
    </xf>
    <xf numFmtId="3" fontId="15" fillId="7" borderId="6" xfId="17" applyNumberFormat="1" applyFont="1" applyFill="1" applyBorder="1" applyAlignment="1">
      <alignment horizontal="center"/>
    </xf>
    <xf numFmtId="4" fontId="15" fillId="7" borderId="6" xfId="17" applyFont="1" applyFill="1" applyBorder="1" applyAlignment="1">
      <alignment horizontal="center"/>
    </xf>
    <xf numFmtId="0" fontId="7" fillId="3" borderId="2" xfId="14" applyFont="1" applyFill="1" applyBorder="1" applyAlignment="1">
      <alignment horizontal="centerContinuous" vertical="center"/>
    </xf>
    <xf numFmtId="0" fontId="7" fillId="3" borderId="7" xfId="14" applyFont="1" applyFill="1" applyBorder="1" applyAlignment="1">
      <alignment horizontal="centerContinuous" vertical="center"/>
    </xf>
    <xf numFmtId="0" fontId="7" fillId="3" borderId="8" xfId="14" applyFont="1" applyFill="1" applyBorder="1" applyAlignment="1">
      <alignment horizontal="centerContinuous" vertical="center"/>
    </xf>
    <xf numFmtId="3" fontId="15" fillId="7" borderId="6" xfId="9" applyNumberFormat="1" applyFont="1" applyFill="1" applyBorder="1"/>
    <xf numFmtId="165" fontId="15" fillId="7" borderId="6" xfId="9" applyNumberFormat="1" applyFont="1" applyFill="1" applyBorder="1"/>
    <xf numFmtId="165" fontId="15" fillId="7" borderId="6" xfId="17" applyNumberFormat="1" applyFont="1" applyFill="1" applyBorder="1"/>
    <xf numFmtId="0" fontId="15" fillId="0" borderId="0" xfId="18" applyFont="1" applyAlignment="1">
      <alignment vertical="center"/>
    </xf>
    <xf numFmtId="0" fontId="6" fillId="0" borderId="0" xfId="18" applyFont="1" applyAlignment="1">
      <alignment vertical="center"/>
    </xf>
    <xf numFmtId="0" fontId="6" fillId="0" borderId="0" xfId="18" applyFont="1"/>
    <xf numFmtId="0" fontId="15" fillId="0" borderId="0" xfId="18" applyFont="1" applyAlignment="1">
      <alignment horizontal="left" vertical="center"/>
    </xf>
    <xf numFmtId="0" fontId="6" fillId="0" borderId="0" xfId="18" applyFont="1" applyAlignment="1">
      <alignment horizontal="center" vertical="center"/>
    </xf>
    <xf numFmtId="3" fontId="15" fillId="7" borderId="6" xfId="17" applyNumberFormat="1" applyFont="1" applyFill="1" applyBorder="1"/>
    <xf numFmtId="0" fontId="10" fillId="0" borderId="0" xfId="19" applyFont="1" applyAlignment="1">
      <alignment horizontal="left" vertical="center"/>
    </xf>
    <xf numFmtId="14" fontId="9" fillId="0" borderId="0" xfId="6" applyNumberFormat="1" applyFont="1"/>
    <xf numFmtId="0" fontId="16" fillId="0" borderId="0" xfId="18" applyFont="1" applyAlignment="1">
      <alignment vertical="center"/>
    </xf>
    <xf numFmtId="0" fontId="16" fillId="0" borderId="0" xfId="18" applyFont="1"/>
    <xf numFmtId="0" fontId="16" fillId="0" borderId="0" xfId="18" applyFont="1" applyAlignment="1">
      <alignment horizontal="left" vertical="center"/>
    </xf>
    <xf numFmtId="0" fontId="16" fillId="0" borderId="0" xfId="18" applyFont="1" applyAlignment="1">
      <alignment horizontal="center" vertical="center"/>
    </xf>
    <xf numFmtId="0" fontId="19" fillId="0" borderId="0" xfId="18" applyFont="1"/>
    <xf numFmtId="3" fontId="17" fillId="8" borderId="6" xfId="10" applyNumberFormat="1" applyFont="1" applyBorder="1"/>
    <xf numFmtId="165" fontId="9" fillId="0" borderId="0" xfId="6" applyNumberFormat="1" applyFont="1"/>
    <xf numFmtId="165" fontId="10" fillId="0" borderId="0" xfId="6" applyNumberFormat="1" applyFont="1"/>
    <xf numFmtId="0" fontId="21" fillId="10" borderId="0" xfId="6" applyFont="1" applyFill="1"/>
    <xf numFmtId="0" fontId="22" fillId="10" borderId="0" xfId="6" applyFont="1" applyFill="1"/>
    <xf numFmtId="0" fontId="21" fillId="10" borderId="0" xfId="6" applyFont="1" applyFill="1" applyAlignment="1">
      <alignment horizontal="center"/>
    </xf>
    <xf numFmtId="0" fontId="19" fillId="0" borderId="0" xfId="12" applyFont="1" applyAlignment="1">
      <alignment horizontal="left" vertical="center"/>
    </xf>
    <xf numFmtId="0" fontId="12" fillId="0" borderId="0" xfId="8" applyFont="1" applyAlignment="1">
      <alignment vertical="center"/>
    </xf>
    <xf numFmtId="0" fontId="11" fillId="5" borderId="0" xfId="6" applyFont="1" applyFill="1"/>
    <xf numFmtId="0" fontId="23" fillId="5" borderId="0" xfId="6" applyFont="1" applyFill="1"/>
    <xf numFmtId="0" fontId="23" fillId="5" borderId="0" xfId="6" applyFont="1" applyFill="1" applyAlignment="1">
      <alignment horizontal="center"/>
    </xf>
    <xf numFmtId="3" fontId="15" fillId="7" borderId="6" xfId="9" applyNumberFormat="1" applyFont="1" applyFill="1" applyBorder="1" applyAlignment="1">
      <alignment horizontal="center"/>
    </xf>
    <xf numFmtId="167" fontId="15" fillId="7" borderId="6" xfId="1" applyNumberFormat="1" applyFont="1" applyFill="1" applyBorder="1" applyAlignment="1">
      <alignment horizontal="center"/>
    </xf>
    <xf numFmtId="3" fontId="15" fillId="7" borderId="6" xfId="13" applyNumberFormat="1" applyFont="1" applyFill="1" applyBorder="1" applyAlignment="1">
      <alignment horizontal="center"/>
    </xf>
    <xf numFmtId="4" fontId="15" fillId="7" borderId="6" xfId="13" applyNumberFormat="1" applyFont="1" applyFill="1" applyBorder="1" applyAlignment="1">
      <alignment horizontal="center"/>
    </xf>
    <xf numFmtId="2" fontId="24" fillId="7" borderId="6" xfId="20" applyNumberFormat="1" applyFont="1" applyFill="1" applyBorder="1" applyAlignment="1">
      <alignment horizontal="center" vertical="center" wrapText="1"/>
    </xf>
    <xf numFmtId="0" fontId="15" fillId="11" borderId="6" xfId="21" applyFont="1" applyBorder="1"/>
    <xf numFmtId="164" fontId="15" fillId="8" borderId="6" xfId="1" applyNumberFormat="1" applyFont="1" applyFill="1" applyBorder="1" applyAlignment="1">
      <alignment horizontal="center"/>
    </xf>
    <xf numFmtId="9" fontId="15" fillId="8" borderId="6" xfId="1" applyFont="1" applyFill="1" applyBorder="1" applyAlignment="1">
      <alignment horizontal="center"/>
    </xf>
    <xf numFmtId="3" fontId="15" fillId="6" borderId="6" xfId="13" applyNumberFormat="1" applyFont="1" applyFill="1" applyBorder="1" applyAlignment="1">
      <alignment horizontal="center"/>
    </xf>
    <xf numFmtId="14" fontId="15" fillId="0" borderId="0" xfId="14" applyNumberFormat="1" applyFont="1" applyAlignment="1">
      <alignment vertical="center"/>
    </xf>
    <xf numFmtId="9" fontId="15" fillId="7" borderId="6" xfId="1" applyFont="1" applyFill="1" applyBorder="1" applyAlignment="1">
      <alignment horizontal="center"/>
    </xf>
    <xf numFmtId="167" fontId="8" fillId="5" borderId="6" xfId="1" applyNumberFormat="1" applyFont="1" applyFill="1" applyBorder="1" applyAlignment="1">
      <alignment horizontal="center"/>
    </xf>
    <xf numFmtId="164" fontId="15" fillId="7" borderId="6" xfId="13" applyNumberFormat="1" applyFont="1" applyFill="1" applyBorder="1" applyAlignment="1">
      <alignment horizontal="center"/>
    </xf>
    <xf numFmtId="0" fontId="15" fillId="7" borderId="6" xfId="13" applyFont="1" applyFill="1" applyBorder="1" applyAlignment="1">
      <alignment horizontal="center"/>
    </xf>
    <xf numFmtId="165" fontId="15" fillId="6" borderId="6" xfId="13" applyNumberFormat="1" applyFont="1" applyFill="1" applyBorder="1" applyAlignment="1">
      <alignment horizontal="center"/>
    </xf>
    <xf numFmtId="0" fontId="15" fillId="6" borderId="6" xfId="13" applyFont="1" applyFill="1" applyBorder="1"/>
    <xf numFmtId="4" fontId="15" fillId="6" borderId="6" xfId="13" applyNumberFormat="1" applyFont="1" applyFill="1" applyBorder="1" applyAlignment="1">
      <alignment horizontal="center"/>
    </xf>
  </cellXfs>
  <cellStyles count="22">
    <cellStyle name="=C:\WINNT\SYSTEM32\COMMAND.COM" xfId="3" xr:uid="{CCB4D13A-4910-43C4-B2F2-A53D04C8F082}"/>
    <cellStyle name="Blank" xfId="21" xr:uid="{923D05EB-A461-4A86-B2C3-D72B9B8D83C5}"/>
    <cellStyle name="Calculations 3" xfId="10" xr:uid="{544C49F1-4F46-43F3-B202-72B361AFA047}"/>
    <cellStyle name="Imported 4" xfId="17" xr:uid="{074290C4-28FC-4992-8A73-955403240E0C}"/>
    <cellStyle name="Imported 5" xfId="9" xr:uid="{62CFEE4F-90FE-420D-846C-FFE8F034A1B3}"/>
    <cellStyle name="Normal" xfId="0" builtinId="0"/>
    <cellStyle name="Normal 4 2" xfId="6" xr:uid="{9F289737-021B-4D8A-B9F6-4E5AF83DC214}"/>
    <cellStyle name="Normal 58 4 2 6 4" xfId="16" xr:uid="{F868E413-FE76-447C-B47E-A0D984BE037D}"/>
    <cellStyle name="Normal 58 4 2 6 4 2" xfId="19" xr:uid="{D307C76C-5568-48BD-A500-3941C469B0D6}"/>
    <cellStyle name="Normal 58 4 3 5" xfId="4" xr:uid="{3E1F5761-A5A0-4D17-A5FD-0B79F84A9A05}"/>
    <cellStyle name="Normal 58 4 3 5 10 2" xfId="11" xr:uid="{3A3EF37A-58C9-4197-AEF1-B349B00529F2}"/>
    <cellStyle name="Normal 58 4 3 5 12" xfId="8" xr:uid="{9B265C68-C16F-406B-A66E-A2824871ABFA}"/>
    <cellStyle name="Normal 58 4 3 5 2 2" xfId="14" xr:uid="{A5D10416-34EC-4ABB-8777-D45D56F37674}"/>
    <cellStyle name="Normal 58 4 3 5 2 2 2" xfId="18" xr:uid="{B73B62DB-1EF3-4A93-922A-07C632946101}"/>
    <cellStyle name="Normal 58 4 3 6" xfId="7" xr:uid="{29AD8E57-4302-43E4-B87B-4975292F3B7D}"/>
    <cellStyle name="Normal 58 4 3 6 2 2" xfId="15" xr:uid="{BA18383B-6531-491A-AE97-6D15260C7B8C}"/>
    <cellStyle name="Normal 7" xfId="2" xr:uid="{915BABF9-2724-481D-A902-6500B1B8B22B}"/>
    <cellStyle name="Normal 80" xfId="20" xr:uid="{C3615919-6F8F-4B59-B19C-0F507E6F64A4}"/>
    <cellStyle name="Normal_BPQ template v1 from NGT 22 June" xfId="5" xr:uid="{CC9EB651-938D-4AB5-B136-E7C418C7C566}"/>
    <cellStyle name="Normal_KE2067  Engineering Opex BPQ" xfId="12" xr:uid="{618309DD-C90B-402C-9BC3-1DA2D9DDB575}"/>
    <cellStyle name="Percent" xfId="1" builtinId="5"/>
    <cellStyle name="User Input 10" xfId="13" xr:uid="{DB06EEF7-587D-4AF5-9F52-179CE4C8E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35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F7D031E1-BA25-45EC-947A-290ECC9033C1}"/>
            </a:ext>
          </a:extLst>
        </xdr:cNvPr>
        <xdr:cNvSpPr>
          <a:spLocks noGrp="1"/>
        </xdr:cNvSpPr>
      </xdr:nvSpPr>
      <xdr:spPr>
        <a:xfrm>
          <a:off x="8610600" y="176893"/>
          <a:ext cx="2827564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35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70809205-D6D6-42D9-9AFA-97CDB7568404}"/>
            </a:ext>
          </a:extLst>
        </xdr:cNvPr>
        <xdr:cNvSpPr>
          <a:spLocks noGrp="1"/>
        </xdr:cNvSpPr>
      </xdr:nvSpPr>
      <xdr:spPr>
        <a:xfrm>
          <a:off x="8610600" y="176893"/>
          <a:ext cx="2827564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35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489D19D5-5C0C-4A6B-B8EE-C81F3A9CDD26}"/>
            </a:ext>
          </a:extLst>
        </xdr:cNvPr>
        <xdr:cNvSpPr>
          <a:spLocks noGrp="1"/>
        </xdr:cNvSpPr>
      </xdr:nvSpPr>
      <xdr:spPr>
        <a:xfrm>
          <a:off x="8610600" y="176893"/>
          <a:ext cx="2827564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35</xdr:col>
      <xdr:colOff>503464</xdr:colOff>
      <xdr:row>2</xdr:row>
      <xdr:rowOff>28782</xdr:rowOff>
    </xdr:to>
    <xdr:sp macro="" textlink="">
      <xdr:nvSpPr>
        <xdr:cNvPr id="5" name="Title 1">
          <a:extLst>
            <a:ext uri="{FF2B5EF4-FFF2-40B4-BE49-F238E27FC236}">
              <a16:creationId xmlns:a16="http://schemas.microsoft.com/office/drawing/2014/main" id="{5FDB1F69-2280-4D2E-9913-71A4C4B56E56}"/>
            </a:ext>
          </a:extLst>
        </xdr:cNvPr>
        <xdr:cNvSpPr>
          <a:spLocks noGrp="1"/>
        </xdr:cNvSpPr>
      </xdr:nvSpPr>
      <xdr:spPr>
        <a:xfrm>
          <a:off x="8610600" y="176893"/>
          <a:ext cx="2827564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530677</xdr:colOff>
      <xdr:row>25</xdr:row>
      <xdr:rowOff>0</xdr:rowOff>
    </xdr:from>
    <xdr:to>
      <xdr:col>30</xdr:col>
      <xdr:colOff>721176</xdr:colOff>
      <xdr:row>26</xdr:row>
      <xdr:rowOff>163286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666D074A-A69A-444F-926B-9111A3EA71FA}"/>
            </a:ext>
          </a:extLst>
        </xdr:cNvPr>
        <xdr:cNvSpPr>
          <a:spLocks noGrp="1"/>
        </xdr:cNvSpPr>
      </xdr:nvSpPr>
      <xdr:spPr>
        <a:xfrm>
          <a:off x="25629052" y="5267325"/>
          <a:ext cx="4648199" cy="34426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1400">
              <a:solidFill>
                <a:srgbClr val="FF0000"/>
              </a:solidFill>
            </a:rPr>
            <a:t>Average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GN%202021-22%20Regulatory%20Reporting%20Pac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ofgem.gov.uk/TG/Transmission/Transmission_Price_Controls_Lib/Regulatory_Reporting/RRP_2010/Transmission%20PCRRP%20tables_SPTL_200910%20draf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https://nationalgridplc-my.sharepoint.com/Users/michele.zarri/Documents/RIIO2/RegFrem/Uncertainty%20Mechanisms/Engagement/Ofgem/Reporting%20packs/Demand/December%2019/2%20NGET%20Dem%20UM%20-%20Calculation%20of%20UCAs%20across%20different%20models_20191114.xlsx?0F9A5D7D" TargetMode="External"/><Relationship Id="rId1" Type="http://schemas.openxmlformats.org/officeDocument/2006/relationships/externalLinkPath" Target="file:///\\0F9A5D7D\2%20NGET%20Dem%20UM%20-%20Calculation%20of%20UCAs%20across%20different%20models_201911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sgg/CO/Cost_and_Outputs_Lib/RIIO-ET2_Cost_Assessment/01.02_BPDTs/BPDT_Submissions/SPT_BPDT_DEC_Working_Version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over"/>
      <sheetName val="Contents"/>
      <sheetName val="ChangesLog"/>
      <sheetName val="UniversalData"/>
      <sheetName val="1.01 Summary_Totex- EXT"/>
      <sheetName val="1.01 Summary_Totex"/>
      <sheetName val="1.02 Summary_PCFM"/>
      <sheetName val="1.03 Summary_MEAV"/>
      <sheetName val="1.04 Summary_Reliability"/>
      <sheetName val="1.05 Summary_Workload "/>
      <sheetName val="1.07 Summary_Uncertainty Mech "/>
      <sheetName val="1.06 Summary_PerfSnapshot"/>
      <sheetName val="1.07 Forecast Costs"/>
      <sheetName val="1.08 Forecast Workload"/>
      <sheetName val="2.01 Revenue - PCDs"/>
      <sheetName val="2.03 Revenue - Re-openers"/>
      <sheetName val="2.02 Revenue - Volume Drivers"/>
      <sheetName val="2.04 Revenue-Pass-through costs"/>
      <sheetName val="2.05 Revenue - ODI"/>
      <sheetName val="2.06 Revenue - ORA"/>
      <sheetName val="2.07 Revenue-TaxPoolTotex Alloc"/>
      <sheetName val="2.08 Revenue - Recovered Rev"/>
      <sheetName val="2.09 Revenue - Inflation update"/>
      <sheetName val="2.10 Revenue -DRS Revenue"/>
      <sheetName val="3.01 Revenue_Interface"/>
      <sheetName val="3.02 NARM_Interface"/>
      <sheetName val="4.01 OpexCostMatrix"/>
      <sheetName val="4.02 BSAllocations"/>
      <sheetName val="4.03 Training_Apprentices"/>
      <sheetName val="4.04 Maintenance"/>
      <sheetName val="4.05 LPGasholders"/>
      <sheetName val="4.06 LandRemediation"/>
      <sheetName val="4.07 Shrinkage "/>
      <sheetName val="4.08 GasTheft"/>
      <sheetName val="4.09 TDPWI"/>
      <sheetName val="4.10 TDPWI_Restoration"/>
      <sheetName val="4.11 TDPWI_Recovery"/>
      <sheetName val="4.12 Streetworks "/>
      <sheetName val="4.13 Streetworks_Schemes"/>
      <sheetName val="4.14 SmartMetering"/>
      <sheetName val="4.15_SIU"/>
      <sheetName val="4.16 FTE"/>
      <sheetName val="4.17 DRS"/>
      <sheetName val="5.01 LTSStorageEntry"/>
      <sheetName val="5.02 Reinforcement"/>
      <sheetName val="5.03 Reinforcement Projs &gt;£0.5m"/>
      <sheetName val="5.04 Governors"/>
      <sheetName val="5.05 Connections"/>
      <sheetName val="5.06 OtherCapex"/>
      <sheetName val="5.07 OtherCapex Projects &gt;£0.5m"/>
      <sheetName val="5.08 Vehicles"/>
      <sheetName val="5.09 Cyber"/>
      <sheetName val="5.10 Physical Security"/>
      <sheetName val="6.01 RepexContributions"/>
      <sheetName val="6.02 MainsTier_1"/>
      <sheetName val="6.03 MainsTier_2A"/>
      <sheetName val="6.04 MainsTier_2B"/>
      <sheetName val="6.05 MainsTier_3"/>
      <sheetName val="6.06 MainsTier_Other"/>
      <sheetName val="6.07 MainsDiversions"/>
      <sheetName val="6.08 MainsDecom"/>
      <sheetName val="6.09 RepexServices"/>
      <sheetName val="6.10 IronStubs"/>
      <sheetName val="6.11 RoboticIntervention"/>
      <sheetName val="6.12 Risers"/>
      <sheetName val="6.13 DynamicGrowth"/>
      <sheetName val="7.01 Analysis_RPT"/>
      <sheetName val="8.01 LTS&amp;Entry"/>
      <sheetName val="8.02 Capacity&amp;Storage"/>
      <sheetName val="8.03 DistributionNetwork"/>
      <sheetName val="8.04 Capacity&amp;Demand"/>
      <sheetName val="8.05 CapacityOutput "/>
      <sheetName val="9.01 ODI_CustomerSatisfaction"/>
      <sheetName val="9.02 ODI_CustomerComplaints"/>
      <sheetName val="9.03 ODI_Interruption"/>
      <sheetName val="9.04 Maj_Interrupt"/>
      <sheetName val="9.05 ODI_CollStreetworks"/>
      <sheetName val="9.06 ODI_CO_Awareness"/>
      <sheetName val="10.01 PCD_PWF"/>
      <sheetName val="10.02 PCD_RPM"/>
      <sheetName val="10.03 PCD_GasEscape"/>
      <sheetName val="10.04 PCD_IPR"/>
      <sheetName val="10.05 PCD_London_M_P"/>
      <sheetName val="10.06 BioMet_Imp_Acc"/>
      <sheetName val="11.01 Other_Dist_Gas_Connection"/>
      <sheetName val="11.02 Responding to calls"/>
      <sheetName val="11.03 Other_CommunityFunding"/>
      <sheetName val="11.04 Other_V&amp;CMA "/>
      <sheetName val="11.05 Other_Re-openerPipeline"/>
      <sheetName val="11.06 Other_EnvironmentBCF"/>
      <sheetName val="11.07 Other_Envir_Other"/>
      <sheetName val="11.08 Other_NGNCompletedJobs"/>
      <sheetName val="UM Log "/>
      <sheetName val="11.09 Other_NetZero_Dev"/>
      <sheetName val="11.10 Other_HRB_Plans"/>
      <sheetName val="11.11 Other_PREReports&amp;Repairs"/>
      <sheetName val="11.12 Other_ Safety"/>
      <sheetName val="11.13 Other_ Covid_impact"/>
      <sheetName val="12.01 GSoP"/>
      <sheetName val="12.02 Licence_Condition10"/>
      <sheetName val="13.01 Innovation_NIA"/>
      <sheetName val="13.02 Innovation_NIC"/>
      <sheetName val="13.03 Innovation_CNIA"/>
      <sheetName val="13.04 Innovation_SIF"/>
    </sheetNames>
    <sheetDataSet>
      <sheetData sheetId="0"/>
      <sheetData sheetId="1">
        <row r="13">
          <cell r="E13" t="str">
            <v>Master</v>
          </cell>
        </row>
        <row r="15">
          <cell r="E15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9">
          <cell r="AI9">
            <v>5.5959589271434336</v>
          </cell>
          <cell r="AJ9">
            <v>6.6</v>
          </cell>
          <cell r="AK9">
            <v>6.6</v>
          </cell>
          <cell r="AL9">
            <v>6.6</v>
          </cell>
          <cell r="AM9">
            <v>6.6</v>
          </cell>
        </row>
        <row r="10">
          <cell r="AI10">
            <v>2.2771667537022862</v>
          </cell>
          <cell r="AJ10">
            <v>2.8</v>
          </cell>
          <cell r="AK10">
            <v>2.8</v>
          </cell>
          <cell r="AL10">
            <v>2.7</v>
          </cell>
          <cell r="AM10">
            <v>2.7</v>
          </cell>
        </row>
        <row r="11">
          <cell r="AI11">
            <v>1.1300255266060861</v>
          </cell>
          <cell r="AJ11">
            <v>1.2</v>
          </cell>
          <cell r="AK11">
            <v>1.2</v>
          </cell>
          <cell r="AL11">
            <v>1.2</v>
          </cell>
          <cell r="AM11">
            <v>1.2</v>
          </cell>
        </row>
        <row r="12">
          <cell r="AI12">
            <v>2.5571360531403466</v>
          </cell>
          <cell r="AJ12">
            <v>3</v>
          </cell>
          <cell r="AK12">
            <v>3</v>
          </cell>
          <cell r="AL12">
            <v>3.3</v>
          </cell>
          <cell r="AM12">
            <v>3.6</v>
          </cell>
        </row>
        <row r="13">
          <cell r="AI13">
            <v>2.2177428610972574</v>
          </cell>
          <cell r="AJ13">
            <v>3.3</v>
          </cell>
          <cell r="AK13">
            <v>3.3</v>
          </cell>
          <cell r="AL13">
            <v>3.3</v>
          </cell>
          <cell r="AM13">
            <v>3.3</v>
          </cell>
        </row>
        <row r="14">
          <cell r="AI14">
            <v>0.29554886395858659</v>
          </cell>
          <cell r="AJ14">
            <v>0.3</v>
          </cell>
          <cell r="AK14">
            <v>0.3</v>
          </cell>
          <cell r="AL14">
            <v>0.3</v>
          </cell>
          <cell r="AM14">
            <v>0.3</v>
          </cell>
        </row>
        <row r="15">
          <cell r="AI15">
            <v>5.1933737911872928</v>
          </cell>
          <cell r="AJ15">
            <v>6.2</v>
          </cell>
          <cell r="AK15">
            <v>5.7</v>
          </cell>
          <cell r="AL15">
            <v>5.7</v>
          </cell>
          <cell r="AM15">
            <v>5.7</v>
          </cell>
        </row>
        <row r="16"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AI17">
            <v>1.9079508236672351</v>
          </cell>
          <cell r="AJ17">
            <v>3.5</v>
          </cell>
          <cell r="AK17">
            <v>3.5</v>
          </cell>
          <cell r="AL17">
            <v>3.3</v>
          </cell>
          <cell r="AM17">
            <v>3.5</v>
          </cell>
        </row>
        <row r="23">
          <cell r="AI23">
            <v>13.901793609239602</v>
          </cell>
          <cell r="AJ23">
            <v>15.1</v>
          </cell>
          <cell r="AK23">
            <v>15.6</v>
          </cell>
          <cell r="AL23">
            <v>16.2</v>
          </cell>
          <cell r="AM23">
            <v>15.6</v>
          </cell>
        </row>
        <row r="24">
          <cell r="AI24">
            <v>9.036932509415605</v>
          </cell>
          <cell r="AJ24">
            <v>10.6</v>
          </cell>
          <cell r="AK24">
            <v>10.5</v>
          </cell>
          <cell r="AL24">
            <v>10.3</v>
          </cell>
          <cell r="AM24">
            <v>10.199999999999999</v>
          </cell>
        </row>
        <row r="25">
          <cell r="AI25">
            <v>14.294250021232019</v>
          </cell>
          <cell r="AJ25">
            <v>15.3</v>
          </cell>
          <cell r="AK25">
            <v>14.9</v>
          </cell>
          <cell r="AL25">
            <v>14.5</v>
          </cell>
          <cell r="AM25">
            <v>14.1</v>
          </cell>
        </row>
        <row r="26">
          <cell r="AI26">
            <v>12.938454638451564</v>
          </cell>
          <cell r="AJ26">
            <v>15.4</v>
          </cell>
          <cell r="AK26">
            <v>17.600000000000001</v>
          </cell>
          <cell r="AL26">
            <v>16.899999999999999</v>
          </cell>
          <cell r="AM26">
            <v>17.2</v>
          </cell>
        </row>
        <row r="27"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AI28">
            <v>3.1193209112304903</v>
          </cell>
          <cell r="AJ28">
            <v>3.6</v>
          </cell>
          <cell r="AK28">
            <v>3.6</v>
          </cell>
          <cell r="AL28">
            <v>3.6</v>
          </cell>
          <cell r="AM28">
            <v>3.6</v>
          </cell>
        </row>
        <row r="33">
          <cell r="AI33">
            <v>5.5869814044991992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</row>
        <row r="34">
          <cell r="AI34">
            <v>7.4581659976864314</v>
          </cell>
          <cell r="AJ34">
            <v>5.2568135727222325</v>
          </cell>
          <cell r="AK34">
            <v>5.2568135727222325</v>
          </cell>
          <cell r="AL34">
            <v>5.2568135727222325</v>
          </cell>
          <cell r="AM34">
            <v>3.9872493904937292</v>
          </cell>
        </row>
        <row r="35">
          <cell r="AI35">
            <v>4.7432443828372248</v>
          </cell>
          <cell r="AJ35">
            <v>4.0613181603071951</v>
          </cell>
          <cell r="AK35">
            <v>3.413222102986107</v>
          </cell>
          <cell r="AL35">
            <v>3.4494433186505793</v>
          </cell>
          <cell r="AM35">
            <v>3.529743464769576</v>
          </cell>
        </row>
        <row r="36"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41"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</row>
        <row r="43">
          <cell r="AI43">
            <v>3.6623049648485821</v>
          </cell>
          <cell r="AJ43">
            <v>13.044601768143806</v>
          </cell>
          <cell r="AK43">
            <v>16.031266631934386</v>
          </cell>
          <cell r="AL43">
            <v>18.05014883565044</v>
          </cell>
          <cell r="AM43">
            <v>15.351982428543261</v>
          </cell>
        </row>
        <row r="44">
          <cell r="AI44">
            <v>0.29241316967336811</v>
          </cell>
          <cell r="AJ44">
            <v>0.48005293462016119</v>
          </cell>
          <cell r="AK44">
            <v>1.372058536558207</v>
          </cell>
          <cell r="AL44">
            <v>2.4017580085513286</v>
          </cell>
          <cell r="AM44">
            <v>2.5283120501485628</v>
          </cell>
        </row>
        <row r="45">
          <cell r="AI45">
            <v>18.52140274331159</v>
          </cell>
          <cell r="AJ45">
            <v>20.736214735562292</v>
          </cell>
          <cell r="AK45">
            <v>27.681208586416574</v>
          </cell>
          <cell r="AL45">
            <v>27.602999355096269</v>
          </cell>
          <cell r="AM45">
            <v>27.812727782604245</v>
          </cell>
        </row>
        <row r="46">
          <cell r="AI46">
            <v>2.7119043251679811</v>
          </cell>
          <cell r="AJ46">
            <v>4.1717286122240607</v>
          </cell>
          <cell r="AK46">
            <v>4.7792314946728984</v>
          </cell>
          <cell r="AL46">
            <v>6.3047375682157742</v>
          </cell>
          <cell r="AM46">
            <v>5.7298299508854456</v>
          </cell>
        </row>
        <row r="47">
          <cell r="AI47">
            <v>12.639759917655002</v>
          </cell>
          <cell r="AJ47">
            <v>10.46213953500791</v>
          </cell>
          <cell r="AK47">
            <v>9.7251821879831564</v>
          </cell>
          <cell r="AL47">
            <v>9.4910256092270657</v>
          </cell>
          <cell r="AM47">
            <v>9.3784020466749602</v>
          </cell>
        </row>
        <row r="52">
          <cell r="AI52">
            <v>57.979787905262327</v>
          </cell>
          <cell r="AJ52">
            <v>57.860014461218626</v>
          </cell>
          <cell r="AK52">
            <v>57.860014461218626</v>
          </cell>
          <cell r="AL52">
            <v>57.860014461218626</v>
          </cell>
          <cell r="AM52">
            <v>57.860014461218626</v>
          </cell>
        </row>
        <row r="53">
          <cell r="AI53">
            <v>1.6025386107571928</v>
          </cell>
          <cell r="AJ53">
            <v>1.09511760351682</v>
          </cell>
          <cell r="AK53">
            <v>1.0034448639419891</v>
          </cell>
          <cell r="AL53">
            <v>1.0034448639419891</v>
          </cell>
          <cell r="AM53">
            <v>1.0034448639419891</v>
          </cell>
        </row>
        <row r="54">
          <cell r="AI54">
            <v>5.9606277191204304</v>
          </cell>
          <cell r="AJ54">
            <v>6.472334915658152</v>
          </cell>
          <cell r="AK54">
            <v>6.472334915658152</v>
          </cell>
          <cell r="AL54">
            <v>6.472334915658152</v>
          </cell>
          <cell r="AM54">
            <v>6.472334915658152</v>
          </cell>
        </row>
        <row r="55">
          <cell r="AI55">
            <v>3.3535875937642472</v>
          </cell>
          <cell r="AJ55">
            <v>2.787044539826701</v>
          </cell>
          <cell r="AK55">
            <v>2.787044539826701</v>
          </cell>
          <cell r="AL55">
            <v>2.787044539826701</v>
          </cell>
          <cell r="AM55">
            <v>2.787044539826701</v>
          </cell>
        </row>
        <row r="56">
          <cell r="AI56">
            <v>5.6528133423718447</v>
          </cell>
          <cell r="AJ56">
            <v>5.2952982589654702</v>
          </cell>
          <cell r="AK56">
            <v>5.2952982589654702</v>
          </cell>
          <cell r="AL56">
            <v>5.2952982589654702</v>
          </cell>
          <cell r="AM56">
            <v>5.2952982589654702</v>
          </cell>
        </row>
        <row r="57">
          <cell r="AI57">
            <v>7.2188268898342063</v>
          </cell>
          <cell r="AJ57">
            <v>2.2150522227436404</v>
          </cell>
          <cell r="AK57">
            <v>2.1922972996621843</v>
          </cell>
          <cell r="AL57">
            <v>2.1609383119957064</v>
          </cell>
          <cell r="AM57">
            <v>2.1323238592885452</v>
          </cell>
        </row>
        <row r="58">
          <cell r="AI58">
            <v>9.4252676218429112</v>
          </cell>
          <cell r="AJ58">
            <v>9.3727536520827321</v>
          </cell>
          <cell r="AK58">
            <v>9.3727536520827321</v>
          </cell>
          <cell r="AL58">
            <v>9.3727536520827321</v>
          </cell>
          <cell r="AM58">
            <v>9.3727536520827321</v>
          </cell>
        </row>
        <row r="59">
          <cell r="AI59">
            <v>2.4610536544722512E-2</v>
          </cell>
          <cell r="AJ59">
            <v>1.6817960965935918E-2</v>
          </cell>
          <cell r="AK59">
            <v>1.6817960965935918E-2</v>
          </cell>
          <cell r="AL59">
            <v>1.6817960965935918E-2</v>
          </cell>
          <cell r="AM59">
            <v>1.6817960965935918E-2</v>
          </cell>
        </row>
        <row r="60">
          <cell r="AI60">
            <v>8.3130202880970341</v>
          </cell>
          <cell r="AJ60">
            <v>8.5123784922308943</v>
          </cell>
          <cell r="AK60">
            <v>8.5123784922308943</v>
          </cell>
          <cell r="AL60">
            <v>8.5123784922308943</v>
          </cell>
          <cell r="AM60">
            <v>8.5123784922308943</v>
          </cell>
        </row>
        <row r="61">
          <cell r="AI61">
            <v>1.1427841975003346</v>
          </cell>
          <cell r="AJ61">
            <v>3.5</v>
          </cell>
          <cell r="AK61">
            <v>2.5</v>
          </cell>
          <cell r="AL61">
            <v>2.5</v>
          </cell>
          <cell r="AM61">
            <v>2</v>
          </cell>
        </row>
        <row r="62"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</row>
        <row r="63">
          <cell r="AI63">
            <v>1.9705859999999999E-2</v>
          </cell>
          <cell r="AJ63">
            <v>0.34</v>
          </cell>
          <cell r="AK63">
            <v>0.34</v>
          </cell>
          <cell r="AL63">
            <v>0.34</v>
          </cell>
          <cell r="AM63">
            <v>0.34</v>
          </cell>
        </row>
        <row r="81">
          <cell r="AI81">
            <v>7.9349084864768953</v>
          </cell>
          <cell r="AJ81">
            <v>23.850246356874269</v>
          </cell>
          <cell r="AK81">
            <v>17.726217534875087</v>
          </cell>
          <cell r="AL81">
            <v>10.835707126456683</v>
          </cell>
          <cell r="AM81">
            <v>7.7400520930069945</v>
          </cell>
        </row>
        <row r="82">
          <cell r="AI82">
            <v>2.311569018264823</v>
          </cell>
          <cell r="AJ82">
            <v>2.3115690182648234</v>
          </cell>
          <cell r="AK82">
            <v>2.311569018264823</v>
          </cell>
          <cell r="AL82">
            <v>2.3115690182648234</v>
          </cell>
          <cell r="AM82">
            <v>2.3115690182648234</v>
          </cell>
        </row>
        <row r="83">
          <cell r="AI83">
            <v>42.072615160730734</v>
          </cell>
          <cell r="AJ83">
            <v>39.686518611685237</v>
          </cell>
          <cell r="AK83">
            <v>39.68651861168523</v>
          </cell>
          <cell r="AL83">
            <v>39.68651861168523</v>
          </cell>
          <cell r="AM83">
            <v>39.68651861168523</v>
          </cell>
        </row>
        <row r="84">
          <cell r="AI84">
            <v>4.9084690453206985</v>
          </cell>
          <cell r="AJ84">
            <v>4.2682167824577384</v>
          </cell>
          <cell r="AK84">
            <v>4.1312810558383406</v>
          </cell>
          <cell r="AL84">
            <v>4.0624466777823889</v>
          </cell>
          <cell r="AM84">
            <v>3.9862894594595479</v>
          </cell>
        </row>
        <row r="85">
          <cell r="AI85">
            <v>39.328515303892807</v>
          </cell>
          <cell r="AJ85">
            <v>34.960468945169438</v>
          </cell>
          <cell r="AK85">
            <v>36.616777044995636</v>
          </cell>
          <cell r="AL85">
            <v>36.919497610213703</v>
          </cell>
          <cell r="AM85">
            <v>35.842076627549773</v>
          </cell>
        </row>
        <row r="86">
          <cell r="AI86">
            <v>3.3227493408209807</v>
          </cell>
          <cell r="AJ86">
            <v>3.4234387147852532</v>
          </cell>
          <cell r="AK86">
            <v>2.3158556011782592</v>
          </cell>
          <cell r="AL86">
            <v>2.2151662272139871</v>
          </cell>
          <cell r="AM86">
            <v>2.1144768532497147</v>
          </cell>
        </row>
        <row r="87">
          <cell r="AI87">
            <v>0.74289318333427756</v>
          </cell>
          <cell r="AJ87">
            <v>83.396531579642769</v>
          </cell>
          <cell r="AK87">
            <v>20.180237356595271</v>
          </cell>
          <cell r="AL87">
            <v>0</v>
          </cell>
          <cell r="AM87">
            <v>0</v>
          </cell>
        </row>
      </sheetData>
      <sheetData sheetId="14">
        <row r="12">
          <cell r="AI12">
            <v>6141</v>
          </cell>
          <cell r="AJ12">
            <v>6764.0831432442419</v>
          </cell>
          <cell r="AK12">
            <v>6493.5198175144724</v>
          </cell>
          <cell r="AL12">
            <v>6233.7790248138936</v>
          </cell>
          <cell r="AM12">
            <v>5984.4278638213373</v>
          </cell>
        </row>
        <row r="13">
          <cell r="AI13">
            <v>10196</v>
          </cell>
          <cell r="AJ13">
            <v>9087.4368567557576</v>
          </cell>
          <cell r="AK13">
            <v>8723.9393824855269</v>
          </cell>
          <cell r="AL13">
            <v>8374.9818071861064</v>
          </cell>
          <cell r="AM13">
            <v>8039.9825348986615</v>
          </cell>
        </row>
        <row r="14">
          <cell r="AI14">
            <v>5</v>
          </cell>
          <cell r="AJ14">
            <v>5</v>
          </cell>
          <cell r="AK14">
            <v>5</v>
          </cell>
          <cell r="AL14">
            <v>5</v>
          </cell>
          <cell r="AM14">
            <v>3</v>
          </cell>
        </row>
        <row r="19"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  <row r="20">
          <cell r="AI20">
            <v>0.12</v>
          </cell>
          <cell r="AJ20">
            <v>9.5000000000000001E-2</v>
          </cell>
          <cell r="AK20">
            <v>2.8</v>
          </cell>
          <cell r="AL20">
            <v>2.62</v>
          </cell>
          <cell r="AM20">
            <v>3.19</v>
          </cell>
        </row>
        <row r="21"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</row>
        <row r="22"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</row>
        <row r="23"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7">
          <cell r="AI27">
            <v>10.506</v>
          </cell>
          <cell r="AJ27">
            <v>11.603766172306273</v>
          </cell>
          <cell r="AK27">
            <v>9.752063151388878</v>
          </cell>
          <cell r="AL27">
            <v>9.8555523390016564</v>
          </cell>
          <cell r="AM27">
            <v>10.084981327913075</v>
          </cell>
        </row>
        <row r="28">
          <cell r="AI28">
            <v>3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</row>
        <row r="32">
          <cell r="AI32">
            <v>2</v>
          </cell>
          <cell r="AJ32">
            <v>5.1670489904891719</v>
          </cell>
          <cell r="AK32">
            <v>14.768149853775293</v>
          </cell>
          <cell r="AL32">
            <v>25.851318466168234</v>
          </cell>
          <cell r="AM32">
            <v>27.213482689567297</v>
          </cell>
        </row>
        <row r="33">
          <cell r="AI33">
            <v>0</v>
          </cell>
          <cell r="AJ33">
            <v>1.7695373255099902</v>
          </cell>
          <cell r="AK33">
            <v>5.0575855663614018</v>
          </cell>
          <cell r="AL33">
            <v>8.853191255537066</v>
          </cell>
          <cell r="AM33">
            <v>9.3196858525915403</v>
          </cell>
        </row>
        <row r="34">
          <cell r="AI34">
            <v>0</v>
          </cell>
          <cell r="AJ34">
            <v>2.8312597208159844</v>
          </cell>
          <cell r="AK34">
            <v>8.0921369061782418</v>
          </cell>
          <cell r="AL34">
            <v>14.165106008859308</v>
          </cell>
          <cell r="AM34">
            <v>14.911497364146465</v>
          </cell>
        </row>
        <row r="35">
          <cell r="AI35">
            <v>1</v>
          </cell>
          <cell r="AJ35">
            <v>0.63703343718359651</v>
          </cell>
          <cell r="AK35">
            <v>1.8207308038901044</v>
          </cell>
          <cell r="AL35">
            <v>3.187148851993344</v>
          </cell>
          <cell r="AM35">
            <v>3.3550869069329545</v>
          </cell>
        </row>
        <row r="36">
          <cell r="AI36">
            <v>3</v>
          </cell>
          <cell r="AJ36">
            <v>29.869790054608636</v>
          </cell>
          <cell r="AK36">
            <v>85.372044360180453</v>
          </cell>
          <cell r="AL36">
            <v>149.44186839346568</v>
          </cell>
          <cell r="AM36">
            <v>157.31629719174521</v>
          </cell>
        </row>
        <row r="40">
          <cell r="AI40">
            <v>1848</v>
          </cell>
          <cell r="AJ40">
            <v>1752.3774443150382</v>
          </cell>
          <cell r="AK40">
            <v>1812.7335792812319</v>
          </cell>
          <cell r="AL40">
            <v>1858.0519187632624</v>
          </cell>
          <cell r="AM40">
            <v>0</v>
          </cell>
        </row>
        <row r="41">
          <cell r="AI41">
            <v>2083</v>
          </cell>
          <cell r="AJ41">
            <v>1594.1424024450537</v>
          </cell>
          <cell r="AK41">
            <v>1590.7889197252666</v>
          </cell>
          <cell r="AL41">
            <v>1558.9731413307616</v>
          </cell>
          <cell r="AM41">
            <v>1527.7936785041461</v>
          </cell>
        </row>
        <row r="42">
          <cell r="AI42">
            <v>405</v>
          </cell>
          <cell r="AJ42">
            <v>303.76709748000007</v>
          </cell>
          <cell r="AK42">
            <v>300.14448322320004</v>
          </cell>
          <cell r="AL42">
            <v>294.14159355873608</v>
          </cell>
          <cell r="AM42">
            <v>288.25876168756133</v>
          </cell>
        </row>
        <row r="43">
          <cell r="AI43">
            <v>854</v>
          </cell>
          <cell r="AJ43">
            <v>250</v>
          </cell>
          <cell r="AK43">
            <v>250</v>
          </cell>
          <cell r="AL43">
            <v>250</v>
          </cell>
          <cell r="AM43">
            <v>250</v>
          </cell>
        </row>
        <row r="44">
          <cell r="AI44">
            <v>2</v>
          </cell>
          <cell r="AJ44">
            <v>1</v>
          </cell>
          <cell r="AK44">
            <v>1</v>
          </cell>
          <cell r="AL44">
            <v>1</v>
          </cell>
          <cell r="AM44">
            <v>1</v>
          </cell>
        </row>
        <row r="49">
          <cell r="AI49">
            <v>23.324019000000021</v>
          </cell>
          <cell r="AJ49">
            <v>14.969172126565919</v>
          </cell>
          <cell r="AK49">
            <v>14.969172126565919</v>
          </cell>
          <cell r="AL49">
            <v>14.969172126565919</v>
          </cell>
          <cell r="AM49">
            <v>14.969172126565919</v>
          </cell>
        </row>
        <row r="50">
          <cell r="AI50">
            <v>247.5270450000005</v>
          </cell>
          <cell r="AJ50">
            <v>224.18137786804681</v>
          </cell>
          <cell r="AK50">
            <v>224.18137786804681</v>
          </cell>
          <cell r="AL50">
            <v>224.18137786804681</v>
          </cell>
          <cell r="AM50">
            <v>224.18137786804681</v>
          </cell>
        </row>
        <row r="51">
          <cell r="AI51">
            <v>113.41104500000027</v>
          </cell>
          <cell r="AJ51">
            <v>128.50914566236406</v>
          </cell>
          <cell r="AK51">
            <v>128.50914566236406</v>
          </cell>
          <cell r="AL51">
            <v>128.50914566236406</v>
          </cell>
          <cell r="AM51">
            <v>128.50914566236406</v>
          </cell>
        </row>
        <row r="52">
          <cell r="AI52">
            <v>53.105036000000084</v>
          </cell>
          <cell r="AJ52">
            <v>69.706665926773013</v>
          </cell>
          <cell r="AK52">
            <v>69.706665926773013</v>
          </cell>
          <cell r="AL52">
            <v>69.706665926773013</v>
          </cell>
          <cell r="AM52">
            <v>69.706665926773013</v>
          </cell>
        </row>
        <row r="54">
          <cell r="AI54">
            <v>0</v>
          </cell>
          <cell r="AJ54">
            <v>0.60299999999999998</v>
          </cell>
          <cell r="AK54">
            <v>0.11446345600000001</v>
          </cell>
          <cell r="AL54">
            <v>0.11446345600000001</v>
          </cell>
          <cell r="AM54">
            <v>0.11446345600000001</v>
          </cell>
        </row>
        <row r="55">
          <cell r="AI55">
            <v>1.9559999999999997</v>
          </cell>
          <cell r="AJ55">
            <v>0.16700000000000001</v>
          </cell>
          <cell r="AK55">
            <v>1.6115610469999999</v>
          </cell>
          <cell r="AL55">
            <v>1.6115610469999999</v>
          </cell>
          <cell r="AM55">
            <v>1.6115610469999999</v>
          </cell>
        </row>
        <row r="56">
          <cell r="AI56">
            <v>1.2780000000000005</v>
          </cell>
          <cell r="AJ56">
            <v>1.44</v>
          </cell>
          <cell r="AK56">
            <v>0.29897549900000003</v>
          </cell>
          <cell r="AL56">
            <v>0.29897549900000003</v>
          </cell>
          <cell r="AM56">
            <v>0.29897549900000003</v>
          </cell>
        </row>
        <row r="58">
          <cell r="AI58">
            <v>3.18</v>
          </cell>
          <cell r="AJ58">
            <v>0.64639165874999993</v>
          </cell>
          <cell r="AK58">
            <v>0.64639165874999993</v>
          </cell>
          <cell r="AL58">
            <v>0.64639165874999993</v>
          </cell>
          <cell r="AM58">
            <v>0.64639165874999993</v>
          </cell>
        </row>
        <row r="59">
          <cell r="AI59">
            <v>14.555000000000003</v>
          </cell>
          <cell r="AJ59">
            <v>16.654981693749995</v>
          </cell>
          <cell r="AK59">
            <v>16.654981693749995</v>
          </cell>
          <cell r="AL59">
            <v>16.654981693749995</v>
          </cell>
          <cell r="AM59">
            <v>16.654981693749995</v>
          </cell>
        </row>
        <row r="60">
          <cell r="AI60">
            <v>1.3540000000000001</v>
          </cell>
          <cell r="AJ60">
            <v>3.4263766474999997</v>
          </cell>
          <cell r="AK60">
            <v>3.4263766474999997</v>
          </cell>
          <cell r="AL60">
            <v>3.4263766474999997</v>
          </cell>
          <cell r="AM60">
            <v>3.4263766474999997</v>
          </cell>
        </row>
        <row r="62">
          <cell r="AI62">
            <v>5.2589999999999995</v>
          </cell>
          <cell r="AJ62">
            <v>4.3705634116139898</v>
          </cell>
          <cell r="AK62">
            <v>4.3705634116139898</v>
          </cell>
          <cell r="AL62">
            <v>4.3705634116139898</v>
          </cell>
          <cell r="AM62">
            <v>4.3705634116139898</v>
          </cell>
        </row>
        <row r="63">
          <cell r="AI63">
            <v>11.137017999999998</v>
          </cell>
          <cell r="AJ63">
            <v>11.373857190208618</v>
          </cell>
          <cell r="AK63">
            <v>11.373857190208618</v>
          </cell>
          <cell r="AL63">
            <v>11.373857190208618</v>
          </cell>
          <cell r="AM63">
            <v>11.373857190208618</v>
          </cell>
        </row>
        <row r="64">
          <cell r="AI64">
            <v>45.374626000000077</v>
          </cell>
          <cell r="AJ64">
            <v>72.576201720071879</v>
          </cell>
          <cell r="AK64">
            <v>72.576201720071879</v>
          </cell>
          <cell r="AL64">
            <v>72.576201720071879</v>
          </cell>
          <cell r="AM64">
            <v>72.576201720071879</v>
          </cell>
        </row>
        <row r="65">
          <cell r="AI65">
            <v>35.795647999999993</v>
          </cell>
          <cell r="AJ65">
            <v>36.507656746338299</v>
          </cell>
          <cell r="AK65">
            <v>36.507656746338299</v>
          </cell>
          <cell r="AL65">
            <v>36.507656746338299</v>
          </cell>
          <cell r="AM65">
            <v>36.507656746338299</v>
          </cell>
        </row>
        <row r="66">
          <cell r="AI66">
            <v>15712</v>
          </cell>
          <cell r="AJ66">
            <v>13941.132245429313</v>
          </cell>
          <cell r="AK66">
            <v>13926.842447733176</v>
          </cell>
          <cell r="AL66">
            <v>13926.842447733176</v>
          </cell>
          <cell r="AM66">
            <v>13926.842447733176</v>
          </cell>
        </row>
        <row r="67">
          <cell r="AI67">
            <v>27302</v>
          </cell>
          <cell r="AJ67">
            <v>27569.180659615722</v>
          </cell>
          <cell r="AK67">
            <v>27570.638665607075</v>
          </cell>
          <cell r="AL67">
            <v>27570.638665607075</v>
          </cell>
          <cell r="AM67">
            <v>27570.638665607075</v>
          </cell>
        </row>
      </sheetData>
      <sheetData sheetId="15"/>
      <sheetData sheetId="16"/>
      <sheetData sheetId="17"/>
      <sheetData sheetId="18"/>
      <sheetData sheetId="19">
        <row r="134">
          <cell r="E134">
            <v>2.8288169200264375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14">
          <cell r="AI14">
            <v>5.3513117457780979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AI15">
            <v>6.796229999405953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AI16">
            <v>1.1747102205097555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AI17">
            <v>0.57954164354579629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</row>
        <row r="18">
          <cell r="AI18">
            <v>9.036932509415605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</row>
        <row r="19">
          <cell r="AI19">
            <v>14.294250021232019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  <row r="20">
          <cell r="AI20">
            <v>12.938454638451564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</row>
        <row r="21"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</row>
        <row r="22">
          <cell r="AI22">
            <v>3.1193209112304903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</row>
        <row r="23">
          <cell r="AI23">
            <v>5.5959589271434336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AI24">
            <v>2.2771667537022862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</row>
        <row r="25">
          <cell r="AI25">
            <v>1.1300255266060861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</row>
        <row r="26">
          <cell r="AI26">
            <v>2.5571360531403466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</row>
        <row r="27">
          <cell r="AI27">
            <v>2.2177428610972574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AI28">
            <v>0.29554886395858659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</row>
        <row r="29">
          <cell r="AI29">
            <v>5.1933737911872928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</row>
        <row r="30"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AI31">
            <v>1.9079508236672351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52">
          <cell r="AI52">
            <v>0.74289318333427756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62">
          <cell r="AI562">
            <v>7.9349084864768953</v>
          </cell>
        </row>
        <row r="563">
          <cell r="AI563">
            <v>2.311569018264823</v>
          </cell>
        </row>
        <row r="564">
          <cell r="AI564">
            <v>42.072615160730734</v>
          </cell>
        </row>
        <row r="565">
          <cell r="AI565">
            <v>4.9084690453206985</v>
          </cell>
        </row>
        <row r="567">
          <cell r="AI567">
            <v>39.328515303892807</v>
          </cell>
        </row>
        <row r="570">
          <cell r="AI570">
            <v>3.3227493408209807</v>
          </cell>
        </row>
      </sheetData>
      <sheetData sheetId="28"/>
      <sheetData sheetId="29"/>
      <sheetData sheetId="30"/>
      <sheetData sheetId="31">
        <row r="13"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56">
          <cell r="AI56">
            <v>-5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</row>
      </sheetData>
      <sheetData sheetId="32"/>
      <sheetData sheetId="33">
        <row r="18">
          <cell r="P18">
            <v>318.9970766333231</v>
          </cell>
        </row>
        <row r="28">
          <cell r="AI28">
            <v>314.12410818035409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14"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20"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</row>
      </sheetData>
      <sheetData sheetId="41">
        <row r="44"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</sheetData>
      <sheetData sheetId="42"/>
      <sheetData sheetId="43"/>
      <sheetData sheetId="44">
        <row r="37">
          <cell r="AI37">
            <v>5.5869814044991992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41">
          <cell r="AI41">
            <v>3.6623049648485821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4"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AI45">
            <v>0.12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</sheetData>
      <sheetData sheetId="45">
        <row r="22">
          <cell r="AI22">
            <v>4.7432443828372248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</row>
        <row r="125">
          <cell r="O125" t="str">
            <v>Mains</v>
          </cell>
          <cell r="AI125">
            <v>1.4999999999999999E-2</v>
          </cell>
        </row>
        <row r="126">
          <cell r="O126" t="str">
            <v>Mains</v>
          </cell>
          <cell r="AI126">
            <v>0.77900000000000014</v>
          </cell>
        </row>
        <row r="127">
          <cell r="O127" t="str">
            <v>Mains</v>
          </cell>
          <cell r="AI127">
            <v>0.441</v>
          </cell>
        </row>
        <row r="131">
          <cell r="O131" t="str">
            <v>Mains</v>
          </cell>
          <cell r="AI131">
            <v>0.04</v>
          </cell>
        </row>
        <row r="132">
          <cell r="O132" t="str">
            <v>Mains</v>
          </cell>
          <cell r="AI132">
            <v>0.61799999999999999</v>
          </cell>
        </row>
        <row r="133">
          <cell r="O133" t="str">
            <v>Mains</v>
          </cell>
          <cell r="AI133">
            <v>0.68899999999999995</v>
          </cell>
        </row>
        <row r="134">
          <cell r="O134" t="str">
            <v>Mains</v>
          </cell>
          <cell r="AI134">
            <v>0</v>
          </cell>
        </row>
        <row r="135">
          <cell r="O135" t="str">
            <v>Mains</v>
          </cell>
          <cell r="AI135">
            <v>0</v>
          </cell>
        </row>
        <row r="139">
          <cell r="O139" t="str">
            <v>Governors</v>
          </cell>
          <cell r="P139" t="str">
            <v>District</v>
          </cell>
          <cell r="AI139">
            <v>0</v>
          </cell>
        </row>
        <row r="140">
          <cell r="O140" t="str">
            <v>Governors</v>
          </cell>
          <cell r="P140" t="str">
            <v>District</v>
          </cell>
          <cell r="AI140">
            <v>3</v>
          </cell>
        </row>
        <row r="146">
          <cell r="O146" t="str">
            <v>Mains</v>
          </cell>
          <cell r="AI146">
            <v>0</v>
          </cell>
        </row>
        <row r="147">
          <cell r="O147" t="str">
            <v>Mains</v>
          </cell>
          <cell r="AI147">
            <v>2.778</v>
          </cell>
        </row>
        <row r="148">
          <cell r="O148" t="str">
            <v>Mains</v>
          </cell>
          <cell r="AI148">
            <v>1.286</v>
          </cell>
        </row>
        <row r="152">
          <cell r="O152" t="str">
            <v>Mains</v>
          </cell>
          <cell r="AI152">
            <v>8.8000000000000009E-2</v>
          </cell>
        </row>
        <row r="153">
          <cell r="O153" t="str">
            <v>Mains</v>
          </cell>
          <cell r="AI153">
            <v>3.7719999999999998</v>
          </cell>
        </row>
        <row r="154">
          <cell r="O154" t="str">
            <v>Mains</v>
          </cell>
          <cell r="AI154">
            <v>0</v>
          </cell>
        </row>
        <row r="155">
          <cell r="O155" t="str">
            <v>Mains</v>
          </cell>
          <cell r="AI155">
            <v>0</v>
          </cell>
        </row>
        <row r="156">
          <cell r="O156" t="str">
            <v>Mains</v>
          </cell>
          <cell r="AI156">
            <v>0</v>
          </cell>
        </row>
        <row r="160">
          <cell r="O160" t="str">
            <v>Governors</v>
          </cell>
          <cell r="P160" t="str">
            <v>District</v>
          </cell>
          <cell r="AI160">
            <v>0</v>
          </cell>
        </row>
        <row r="161">
          <cell r="O161" t="str">
            <v>Governors</v>
          </cell>
          <cell r="P161" t="str">
            <v>District</v>
          </cell>
          <cell r="AI161">
            <v>0</v>
          </cell>
        </row>
      </sheetData>
      <sheetData sheetId="46"/>
      <sheetData sheetId="47">
        <row r="14">
          <cell r="AI14">
            <v>0.29241316967336811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67">
          <cell r="P67" t="str">
            <v>District</v>
          </cell>
          <cell r="T67" t="str">
            <v>Housing Replacement only</v>
          </cell>
          <cell r="AI67">
            <v>0</v>
          </cell>
        </row>
        <row r="68">
          <cell r="P68" t="str">
            <v>District</v>
          </cell>
          <cell r="T68" t="str">
            <v>Housing Replacement only</v>
          </cell>
          <cell r="AI68">
            <v>2</v>
          </cell>
        </row>
        <row r="69">
          <cell r="P69" t="str">
            <v>District</v>
          </cell>
          <cell r="T69" t="str">
            <v>Component replacement/refurbishment only</v>
          </cell>
          <cell r="AI69">
            <v>0</v>
          </cell>
        </row>
        <row r="70">
          <cell r="P70" t="str">
            <v>District</v>
          </cell>
          <cell r="T70" t="str">
            <v>Component replacement/refurbishment only</v>
          </cell>
          <cell r="AI70">
            <v>0</v>
          </cell>
        </row>
        <row r="71">
          <cell r="P71" t="str">
            <v>District</v>
          </cell>
          <cell r="T71" t="str">
            <v>Replacement of entire installation</v>
          </cell>
          <cell r="AI71">
            <v>0</v>
          </cell>
        </row>
        <row r="72">
          <cell r="P72" t="str">
            <v>District</v>
          </cell>
          <cell r="T72" t="str">
            <v>Replacement of entire installation</v>
          </cell>
          <cell r="AI72">
            <v>0</v>
          </cell>
        </row>
        <row r="73">
          <cell r="P73" t="str">
            <v>District</v>
          </cell>
          <cell r="T73" t="str">
            <v>Decommission</v>
          </cell>
          <cell r="AI73">
            <v>0</v>
          </cell>
        </row>
        <row r="74">
          <cell r="P74" t="str">
            <v>District</v>
          </cell>
          <cell r="T74" t="str">
            <v>Decommission</v>
          </cell>
          <cell r="AI74">
            <v>1</v>
          </cell>
        </row>
        <row r="78">
          <cell r="P78" t="str">
            <v>Service</v>
          </cell>
          <cell r="T78" t="str">
            <v>Replacement of entire installation</v>
          </cell>
          <cell r="AI78">
            <v>3</v>
          </cell>
        </row>
        <row r="79">
          <cell r="P79" t="str">
            <v>Service</v>
          </cell>
          <cell r="T79" t="str">
            <v>Replacement of entire installation</v>
          </cell>
          <cell r="AI79">
            <v>0</v>
          </cell>
        </row>
      </sheetData>
      <sheetData sheetId="48">
        <row r="24">
          <cell r="AI24">
            <v>7.4581659976864314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</row>
        <row r="133">
          <cell r="AI133">
            <v>1848</v>
          </cell>
        </row>
        <row r="134">
          <cell r="AI134">
            <v>2083</v>
          </cell>
        </row>
        <row r="135">
          <cell r="AI135">
            <v>854</v>
          </cell>
        </row>
        <row r="136">
          <cell r="AI136">
            <v>405</v>
          </cell>
        </row>
        <row r="191">
          <cell r="AI191">
            <v>854</v>
          </cell>
        </row>
      </sheetData>
      <sheetData sheetId="49">
        <row r="23">
          <cell r="AI23">
            <v>12.639759917655002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5">
          <cell r="AI25">
            <v>2.7119043251679811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</row>
        <row r="30">
          <cell r="AI30">
            <v>18.52140274331159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</sheetData>
      <sheetData sheetId="50"/>
      <sheetData sheetId="51"/>
      <sheetData sheetId="52"/>
      <sheetData sheetId="53"/>
      <sheetData sheetId="54"/>
      <sheetData sheetId="55">
        <row r="14">
          <cell r="AI14">
            <v>57.979787905262327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99">
          <cell r="X99" t="str">
            <v>&lt;=3"</v>
          </cell>
          <cell r="AI99">
            <v>23.278019000000022</v>
          </cell>
        </row>
        <row r="100">
          <cell r="X100" t="str">
            <v>4"-5"</v>
          </cell>
          <cell r="AI100">
            <v>156.99500900000015</v>
          </cell>
        </row>
        <row r="101">
          <cell r="X101" t="str">
            <v>6"-7"</v>
          </cell>
          <cell r="AI101">
            <v>88.715045000000259</v>
          </cell>
        </row>
        <row r="102">
          <cell r="X102" t="str">
            <v>8"</v>
          </cell>
          <cell r="AI102">
            <v>42.012027000000089</v>
          </cell>
        </row>
        <row r="106">
          <cell r="X106" t="str">
            <v>&lt;=3"</v>
          </cell>
          <cell r="AI106">
            <v>4.5999999999999999E-2</v>
          </cell>
        </row>
        <row r="107">
          <cell r="X107" t="str">
            <v>4"-5"</v>
          </cell>
          <cell r="AI107">
            <v>90.532036000000332</v>
          </cell>
        </row>
        <row r="108">
          <cell r="X108" t="str">
            <v>6"-7"</v>
          </cell>
          <cell r="AI108">
            <v>24.696000000000012</v>
          </cell>
        </row>
        <row r="109">
          <cell r="X109" t="str">
            <v>8"</v>
          </cell>
          <cell r="AI109">
            <v>11.093008999999993</v>
          </cell>
        </row>
        <row r="113">
          <cell r="AI113">
            <v>45.374626000000077</v>
          </cell>
        </row>
      </sheetData>
      <sheetData sheetId="56">
        <row r="13">
          <cell r="AI13">
            <v>1.6025386107571928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72">
          <cell r="AI72">
            <v>0</v>
          </cell>
        </row>
        <row r="73">
          <cell r="AI73">
            <v>1.3509999999999998</v>
          </cell>
        </row>
        <row r="74">
          <cell r="AI74">
            <v>1.2780000000000005</v>
          </cell>
        </row>
        <row r="78">
          <cell r="AI78">
            <v>0</v>
          </cell>
        </row>
        <row r="79">
          <cell r="AI79">
            <v>0.60499999999999998</v>
          </cell>
        </row>
        <row r="80">
          <cell r="AI80">
            <v>0</v>
          </cell>
        </row>
      </sheetData>
      <sheetData sheetId="57">
        <row r="13">
          <cell r="AI13">
            <v>5.9606277191204304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72">
          <cell r="AI72">
            <v>3.18</v>
          </cell>
        </row>
        <row r="73">
          <cell r="AI73">
            <v>13.070000000000004</v>
          </cell>
        </row>
        <row r="74">
          <cell r="AI74">
            <v>1.123</v>
          </cell>
        </row>
        <row r="78">
          <cell r="AI78">
            <v>0</v>
          </cell>
        </row>
        <row r="79">
          <cell r="AI79">
            <v>1.484999999999999</v>
          </cell>
        </row>
        <row r="80">
          <cell r="AI80">
            <v>0.23099999999999998</v>
          </cell>
        </row>
      </sheetData>
      <sheetData sheetId="58">
        <row r="16">
          <cell r="AI16">
            <v>5.2589999999999995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04">
          <cell r="AI104">
            <v>0</v>
          </cell>
        </row>
      </sheetData>
      <sheetData sheetId="59">
        <row r="13">
          <cell r="AI13">
            <v>5.6528133423718447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140">
          <cell r="AI140">
            <v>4.4000000000000004E-2</v>
          </cell>
        </row>
        <row r="141">
          <cell r="AI141">
            <v>0.84800000000000009</v>
          </cell>
        </row>
        <row r="142">
          <cell r="AI142">
            <v>1.3199999999999998</v>
          </cell>
        </row>
        <row r="143">
          <cell r="AI143">
            <v>1.5629999999999999</v>
          </cell>
        </row>
        <row r="144">
          <cell r="AI144">
            <v>0</v>
          </cell>
        </row>
        <row r="145">
          <cell r="AI145">
            <v>1.7520089999999995</v>
          </cell>
        </row>
        <row r="146">
          <cell r="AI146">
            <v>0.03</v>
          </cell>
        </row>
        <row r="147">
          <cell r="AI147">
            <v>0.29700000000000004</v>
          </cell>
        </row>
        <row r="148">
          <cell r="AI148">
            <v>0</v>
          </cell>
        </row>
        <row r="152">
          <cell r="AI152">
            <v>2.5063189999999973</v>
          </cell>
        </row>
        <row r="153">
          <cell r="AI153">
            <v>13.031319999999999</v>
          </cell>
        </row>
        <row r="154">
          <cell r="AI154">
            <v>8.9020000000000028</v>
          </cell>
        </row>
        <row r="155">
          <cell r="AI155">
            <v>3.4609999999999999</v>
          </cell>
        </row>
        <row r="156">
          <cell r="AI156">
            <v>0</v>
          </cell>
        </row>
        <row r="157">
          <cell r="AI157">
            <v>0.76</v>
          </cell>
        </row>
        <row r="158">
          <cell r="AI158">
            <v>0.94700000000000017</v>
          </cell>
        </row>
        <row r="159">
          <cell r="AI159">
            <v>0.108</v>
          </cell>
        </row>
        <row r="160">
          <cell r="AI160">
            <v>5.1999999999999998E-2</v>
          </cell>
        </row>
        <row r="164">
          <cell r="AI164">
            <v>0</v>
          </cell>
        </row>
        <row r="165">
          <cell r="AI165">
            <v>0.17399999999999999</v>
          </cell>
        </row>
        <row r="166">
          <cell r="AI166">
            <v>0</v>
          </cell>
        </row>
        <row r="167">
          <cell r="AI167">
            <v>0</v>
          </cell>
        </row>
        <row r="168">
          <cell r="AI168">
            <v>0</v>
          </cell>
        </row>
        <row r="169">
          <cell r="AI169">
            <v>0</v>
          </cell>
        </row>
        <row r="170">
          <cell r="AI170">
            <v>0</v>
          </cell>
        </row>
        <row r="171">
          <cell r="AI171">
            <v>0</v>
          </cell>
        </row>
        <row r="172">
          <cell r="AI172">
            <v>0</v>
          </cell>
        </row>
        <row r="176">
          <cell r="AI176">
            <v>0</v>
          </cell>
        </row>
        <row r="177">
          <cell r="AI177">
            <v>0</v>
          </cell>
        </row>
        <row r="178">
          <cell r="AI178">
            <v>0</v>
          </cell>
        </row>
        <row r="179">
          <cell r="AI179">
            <v>0</v>
          </cell>
        </row>
        <row r="180">
          <cell r="AI180">
            <v>0</v>
          </cell>
        </row>
        <row r="181">
          <cell r="AI181">
            <v>0</v>
          </cell>
        </row>
        <row r="182">
          <cell r="AI182">
            <v>0</v>
          </cell>
        </row>
        <row r="183">
          <cell r="AI183">
            <v>0</v>
          </cell>
        </row>
        <row r="184">
          <cell r="AI184">
            <v>0</v>
          </cell>
        </row>
      </sheetData>
      <sheetData sheetId="60">
        <row r="16">
          <cell r="AI16">
            <v>7.2188268898342063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9">
          <cell r="AI19">
            <v>11.137017999999998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</sheetData>
      <sheetData sheetId="61"/>
      <sheetData sheetId="62">
        <row r="12">
          <cell r="AI12">
            <v>9.4252676218429112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</row>
        <row r="13">
          <cell r="AI13">
            <v>2.4610536544722512E-2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127">
          <cell r="W127" t="str">
            <v>Relay</v>
          </cell>
          <cell r="AI127">
            <v>17283</v>
          </cell>
        </row>
        <row r="128">
          <cell r="W128" t="str">
            <v>Transfer</v>
          </cell>
          <cell r="AI128">
            <v>12937</v>
          </cell>
        </row>
        <row r="132">
          <cell r="W132" t="str">
            <v>Relay</v>
          </cell>
          <cell r="AI132">
            <v>34</v>
          </cell>
        </row>
        <row r="133">
          <cell r="W133" t="str">
            <v>Transfer</v>
          </cell>
          <cell r="AI133">
            <v>45</v>
          </cell>
        </row>
        <row r="137">
          <cell r="W137" t="str">
            <v>Relay</v>
          </cell>
          <cell r="AI137">
            <v>246</v>
          </cell>
        </row>
        <row r="138">
          <cell r="W138" t="str">
            <v>Transfer</v>
          </cell>
          <cell r="AI138">
            <v>309</v>
          </cell>
        </row>
        <row r="142">
          <cell r="W142" t="str">
            <v>Relay</v>
          </cell>
          <cell r="AI142">
            <v>13</v>
          </cell>
        </row>
        <row r="143">
          <cell r="W143" t="str">
            <v>Transfer</v>
          </cell>
          <cell r="AI143">
            <v>27</v>
          </cell>
        </row>
        <row r="147">
          <cell r="W147" t="str">
            <v>Relay</v>
          </cell>
          <cell r="AI147">
            <v>0</v>
          </cell>
        </row>
        <row r="148">
          <cell r="W148" t="str">
            <v>Transfer</v>
          </cell>
          <cell r="AI148">
            <v>0</v>
          </cell>
        </row>
        <row r="152">
          <cell r="W152" t="str">
            <v>Relay</v>
          </cell>
          <cell r="AI152">
            <v>3329</v>
          </cell>
        </row>
        <row r="153">
          <cell r="W153" t="str">
            <v>Transfer</v>
          </cell>
          <cell r="AI153">
            <v>1319</v>
          </cell>
        </row>
        <row r="157">
          <cell r="W157" t="str">
            <v>Relay</v>
          </cell>
          <cell r="AI157">
            <v>637</v>
          </cell>
        </row>
        <row r="158">
          <cell r="W158" t="str">
            <v>Transfer</v>
          </cell>
          <cell r="AI158">
            <v>974</v>
          </cell>
        </row>
        <row r="162">
          <cell r="W162" t="str">
            <v>Relay</v>
          </cell>
          <cell r="AI162">
            <v>26</v>
          </cell>
        </row>
        <row r="163">
          <cell r="W163" t="str">
            <v>Transfer</v>
          </cell>
          <cell r="AI163">
            <v>11</v>
          </cell>
        </row>
        <row r="227">
          <cell r="AI227">
            <v>1.1940704552739301</v>
          </cell>
        </row>
        <row r="228">
          <cell r="AI228">
            <v>7.1189498328231053</v>
          </cell>
        </row>
      </sheetData>
      <sheetData sheetId="63">
        <row r="17">
          <cell r="AI17">
            <v>1.1427841975003346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</row>
      </sheetData>
      <sheetData sheetId="64">
        <row r="12"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</row>
      </sheetData>
      <sheetData sheetId="65">
        <row r="18">
          <cell r="AI18">
            <v>1.9705859999999999E-2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</row>
      </sheetData>
      <sheetData sheetId="66"/>
      <sheetData sheetId="67"/>
      <sheetData sheetId="68">
        <row r="66">
          <cell r="AA66">
            <v>296.17699999380113</v>
          </cell>
        </row>
        <row r="67">
          <cell r="AA67">
            <v>287.62</v>
          </cell>
        </row>
        <row r="68">
          <cell r="AA68">
            <v>361.255</v>
          </cell>
        </row>
        <row r="69">
          <cell r="AA69">
            <v>128.655</v>
          </cell>
        </row>
        <row r="70">
          <cell r="AA70">
            <v>84.74</v>
          </cell>
        </row>
        <row r="71">
          <cell r="AA71">
            <v>32.200000000000003</v>
          </cell>
        </row>
      </sheetData>
      <sheetData sheetId="69"/>
      <sheetData sheetId="70">
        <row r="32">
          <cell r="AI32">
            <v>35151.232129999524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</row>
      </sheetData>
      <sheetData sheetId="71"/>
      <sheetData sheetId="72"/>
      <sheetData sheetId="73">
        <row r="16">
          <cell r="AU16">
            <v>9.0929560008262751</v>
          </cell>
        </row>
        <row r="29">
          <cell r="AU29">
            <v>9.5432035078669077</v>
          </cell>
        </row>
        <row r="45">
          <cell r="AU45">
            <v>8.9631828978622323</v>
          </cell>
        </row>
      </sheetData>
      <sheetData sheetId="74"/>
      <sheetData sheetId="75">
        <row r="11">
          <cell r="AI11">
            <v>2555362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</row>
        <row r="19">
          <cell r="AI19">
            <v>59467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  <row r="25">
          <cell r="AI25">
            <v>17045671.025099974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</row>
        <row r="39">
          <cell r="AI39">
            <v>77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9">
          <cell r="AI49">
            <v>10431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3">
          <cell r="AI53">
            <v>321220.81</v>
          </cell>
        </row>
        <row r="61">
          <cell r="AI61">
            <v>115929.216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</row>
        <row r="71">
          <cell r="AI71">
            <v>3039574.4030000004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5">
          <cell r="AI15">
            <v>1</v>
          </cell>
        </row>
        <row r="16">
          <cell r="AI16">
            <v>570</v>
          </cell>
        </row>
      </sheetData>
      <sheetData sheetId="92"/>
      <sheetData sheetId="93"/>
      <sheetData sheetId="94"/>
      <sheetData sheetId="95"/>
      <sheetData sheetId="96">
        <row r="12">
          <cell r="AI12">
            <v>0.99947878661524026</v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6">
          <cell r="AI16">
            <v>0.99745057697468464</v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22">
          <cell r="AI22">
            <v>6141</v>
          </cell>
        </row>
        <row r="23">
          <cell r="AI23">
            <v>10196</v>
          </cell>
        </row>
      </sheetData>
      <sheetData sheetId="97"/>
      <sheetData sheetId="98"/>
      <sheetData sheetId="99">
        <row r="119">
          <cell r="AI119">
            <v>4003</v>
          </cell>
        </row>
        <row r="122">
          <cell r="AI122">
            <v>3943</v>
          </cell>
        </row>
        <row r="137">
          <cell r="AI137">
            <v>3953</v>
          </cell>
        </row>
        <row r="140">
          <cell r="AI140">
            <v>3894</v>
          </cell>
        </row>
        <row r="155">
          <cell r="AI155">
            <v>347</v>
          </cell>
        </row>
        <row r="159">
          <cell r="AI159">
            <v>340</v>
          </cell>
        </row>
        <row r="271">
          <cell r="AI271">
            <v>4744</v>
          </cell>
        </row>
        <row r="272">
          <cell r="AI272">
            <v>4608</v>
          </cell>
        </row>
      </sheetData>
      <sheetData sheetId="100"/>
      <sheetData sheetId="101"/>
      <sheetData sheetId="102"/>
      <sheetData sheetId="103"/>
      <sheetData sheetId="10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  <sheetName val="Maximo Workload"/>
      <sheetName val="Costs_AfterRule2"/>
      <sheetName val="Inp_DataHub_Costs"/>
      <sheetName val="Inp_DataHub_Volumes"/>
      <sheetName val="Inp_BPDT"/>
      <sheetName val="Inp_BPDT_Repex"/>
      <sheetName val="Inp_BPDT_CapexVolumes"/>
      <sheetName val="Inp_BPDT_CapexVolumes_v2"/>
      <sheetName val="Valuation worksheet"/>
      <sheetName val="ADMIN"/>
      <sheetName val="Data Lookups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  <sheetName val="Lists"/>
      <sheetName val="FF_02"/>
      <sheetName val="FF_03"/>
      <sheetName val="dropdowns"/>
      <sheetName val="Universal data"/>
      <sheetName val="FF_021"/>
      <sheetName val="FF_031"/>
      <sheetName val="Universal_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Guidance"/>
      <sheetName val="1. Raw Data"/>
      <sheetName val="Connection GSP UCAs"/>
      <sheetName val="2. Model A"/>
      <sheetName val="3. Model B"/>
      <sheetName val="4. Model C"/>
      <sheetName val="5. Model D"/>
      <sheetName val="6. Model E"/>
      <sheetName val="7. Model F "/>
      <sheetName val="8. Model G "/>
      <sheetName val="9. Infra GSP UCAs"/>
      <sheetName val="10. OHL UCA"/>
      <sheetName val="11. T1 method"/>
      <sheetName val="senseInfo"/>
      <sheetName val="RiskSerializationData"/>
      <sheetName val="Connection project UCAs&gt;&g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  <sheetName val="Income_collected"/>
      <sheetName val="Opex_subjective"/>
      <sheetName val="Capex_Comp"/>
      <sheetName val="Capex_Comparators_FOC"/>
      <sheetName val="Incentive_Forecast"/>
      <sheetName val="Opex_Comparators-sensitivities"/>
      <sheetName val="Opex_Objective_YTD"/>
      <sheetName val="Opex_by_FOC"/>
      <sheetName val="Opex_Trend_&amp;_MAT"/>
      <sheetName val="Incentive_Graphs"/>
      <sheetName val="Opex_Objective_Discrete_Mths"/>
      <sheetName val="Manpower_Summary"/>
      <sheetName val="Opex_Subj_by_Mth"/>
      <sheetName val="Opex_Objective_Mth"/>
      <sheetName val="By_Account_Code"/>
      <sheetName val="By_Business_Unit"/>
      <sheetName val="ETO_Capx"/>
      <sheetName val="ESO_Capx"/>
      <sheetName val="GAS_SO_Capx"/>
      <sheetName val="GAS_TO_Capx_"/>
      <sheetName val="Range_Names"/>
      <sheetName val="ADMIN"/>
      <sheetName val="Graphs"/>
      <sheetName val="Working 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DT_Cover"/>
      <sheetName val="A0.1_Contents"/>
      <sheetName val="A0.2_Version_History"/>
      <sheetName val="A0.3_Change_Log"/>
      <sheetName val="A0.4_Data_Checks"/>
      <sheetName val="A0.5_Data_Constants"/>
      <sheetName val="A0.6_Assumptions"/>
      <sheetName val="A1_Totex"/>
      <sheetName val="A1.1_Totex_AP"/>
      <sheetName val="A1.4_Data_Inputs"/>
      <sheetName val="A1.5_Universal_Data"/>
      <sheetName val="A1.51_BPFM_Inputs"/>
      <sheetName val="A1.51_BPFM_Inputs_2"/>
      <sheetName val="A1.51_Difference"/>
      <sheetName val="A1.52_Sum_Cost_Matrix_Summary"/>
      <sheetName val="A1.52_BP_Financial_Requirements"/>
      <sheetName val="A1.52b_Debt"/>
      <sheetName val="A1.52c_Interest"/>
      <sheetName val="A1.53_BP_Tax_Inputs"/>
      <sheetName val="A1.54_BP_Disposals_1"/>
      <sheetName val="A1.55_BP_Disposals_2"/>
      <sheetName val="A1.6_RPE_Table"/>
      <sheetName val="A2.0_Overview_Tables"/>
      <sheetName val="A2.1_Cost_Matrix_2014"/>
      <sheetName val="A2.1_Cost_Matrix_2015"/>
      <sheetName val="A2.1_Cost_Matrix_2016"/>
      <sheetName val="A2.1_Cost_Matrix_2017"/>
      <sheetName val="A2.1_Cost_Matrix_2018"/>
      <sheetName val="A2.1_Cost_Matrix_2019"/>
      <sheetName val="A2.1_Cost_Matrix_2020"/>
      <sheetName val="A2.1_Cost_Matrix_2021"/>
      <sheetName val="A2.1_Cost_Matrix_2022"/>
      <sheetName val="A2.1_Cost_Matrix_2023"/>
      <sheetName val="A2.1_Cost_Matrix_2024"/>
      <sheetName val="A2.1_Cost_Matrix_2025"/>
      <sheetName val="A2.1_Cost_Matrix_2026"/>
      <sheetName val="A2.1_Cost_Matrix_2027"/>
      <sheetName val="A2.1_Cost_Matrix_2028"/>
      <sheetName val="A2.1_Cost_Matrix_2029"/>
      <sheetName val="A2.1_Cost_Matrix_2030"/>
      <sheetName val="A2.1_Cost_Matrix_2031"/>
      <sheetName val="A3.10_Salary_and_FTE_numbers"/>
      <sheetName val="A6.02_Innovation"/>
      <sheetName val="A3.14_Pass_Through"/>
      <sheetName val="A4.2_Related_Party_Margin"/>
      <sheetName val="A4.3_BCF"/>
      <sheetName val="A4.4_EAP"/>
      <sheetName val="A5.1_System_Chars_and_Activity"/>
      <sheetName val="A6.5_IIG_SF6_Incentive"/>
      <sheetName val="A7_Asset_Movements_2014"/>
      <sheetName val="A7_Asset_Movements_2015"/>
      <sheetName val="A7_Asset_Movements_2016"/>
      <sheetName val="A7_Asset_Movements_2017"/>
      <sheetName val="A7_Asset_Movements_2018"/>
      <sheetName val="A7_Asset_Movements_2019"/>
      <sheetName val="A7_Asset_Movements_2020"/>
      <sheetName val="A7_Asset_Movements_2021"/>
      <sheetName val="A7_Asset_Movements_2022"/>
      <sheetName val="A7_Asset_Movements_2023"/>
      <sheetName val="A7_Asset_Movements_2024"/>
      <sheetName val="A7_Asset_Movements_2025"/>
      <sheetName val="A7_Asset_Movements_2026"/>
      <sheetName val="A7_Asset_Movements_2027"/>
      <sheetName val="A7_Asset_Movements_2028"/>
      <sheetName val="A7_Asset_Movements_2029"/>
      <sheetName val="A7_Asset_Movements_2030"/>
      <sheetName val="A7_Asset_Movements_2031"/>
      <sheetName val="B0.6_Data_Constants"/>
      <sheetName val="B0.7_Load_Master_Data"/>
      <sheetName val="B4.2a_Scheme_Summary"/>
      <sheetName val="B4.2c_CV_Table_Gen"/>
      <sheetName val="B4.2c_CV_Table_Demand"/>
      <sheetName val="B4.2c_CV_Table_WW"/>
      <sheetName val="B4.4b_Asset_Cost_List"/>
      <sheetName val="B4.5_Scheme_Asset_Breakdown"/>
      <sheetName val="B4.5a_Scheme_Asset_Breakdown"/>
      <sheetName val="B4.6_Scheme_Output_Profile"/>
      <sheetName val="B4.7_Excl_Services"/>
      <sheetName val="B4.8_Risk_and_Contingency"/>
      <sheetName val="B4.9_SWW_Memo"/>
      <sheetName val="B4.10_Planning_Consent_Req"/>
      <sheetName val="C0.7_Non_Load_Master_Data"/>
      <sheetName val="C2.2a_Scheme_Summary_AP"/>
      <sheetName val="C2.2a_Scheme_Summary_CI"/>
      <sheetName val="C2.4b_Asset_Cost_List"/>
      <sheetName val="C2.5_Scheme_Asset_Breakdown"/>
      <sheetName val="C2.5a_Scheme_Asset_Breakdown"/>
      <sheetName val="C2.7_Replacement"/>
      <sheetName val="C2.8_Refurb_Major"/>
      <sheetName val="C2.9_Refurb_Minor"/>
      <sheetName val="C2.10_Decommissioning"/>
      <sheetName val="C2.11_Spares"/>
      <sheetName val="C2.12_Black_Start"/>
      <sheetName val="C2.13_Losses"/>
      <sheetName val="C2.20_Faults"/>
      <sheetName val="C2.21_Inspections"/>
      <sheetName val="C2.22_Repairs_&amp;_Maint"/>
      <sheetName val="C2.23_Veg_Mgt"/>
      <sheetName val="C2.24_Legal_&amp;_Safety"/>
      <sheetName val="C2.25_Op_Prot_Meas_&amp;_IT_Capex"/>
      <sheetName val="C2.26_Visual_Amenity"/>
      <sheetName val="C2.3_Risk_and_Contingency"/>
      <sheetName val="C4.0_Asset_Identification"/>
      <sheetName val="C5_Faults_and_Failures"/>
      <sheetName val="D4.3a_Non_Op_Capex"/>
      <sheetName val="D4.3b_Uncertain_Costs"/>
      <sheetName val="D4.4a_Physical_Security_Capex"/>
      <sheetName val="D4.4b_Physical_Security_Opex"/>
      <sheetName val="D4.5_CAI"/>
      <sheetName val="D4.6_BS"/>
      <sheetName val="D4.6b_BS_Alloc"/>
      <sheetName val="D4.7_Op_Training_(CAI)"/>
      <sheetName val="D4.8a_TO_Cyber_Security_OT"/>
      <sheetName val="D4.8b_TO_Cyber_Security_IT"/>
      <sheetName val="5.18_Bespoke_Uncertain"/>
    </sheetNames>
    <sheetDataSet>
      <sheetData sheetId="0">
        <row r="8">
          <cell r="B8" t="str">
            <v>Scottish Power Transmission</v>
          </cell>
        </row>
      </sheetData>
      <sheetData sheetId="1">
        <row r="8">
          <cell r="A8" t="str">
            <v>Tab Name</v>
          </cell>
        </row>
      </sheetData>
      <sheetData sheetId="2"/>
      <sheetData sheetId="3"/>
      <sheetData sheetId="4"/>
      <sheetData sheetId="5">
        <row r="7">
          <cell r="B7">
            <v>0.01</v>
          </cell>
        </row>
        <row r="55">
          <cell r="B55" t="str">
            <v>33kV CB (Air Insulated Busbars) (ID) (GM)</v>
          </cell>
        </row>
        <row r="56">
          <cell r="B56" t="str">
            <v>33kV CB (Air Insulated Busbars) (OD) (GM)</v>
          </cell>
        </row>
        <row r="57">
          <cell r="B57" t="str">
            <v>33kV CB (Gas Insulated Busbars) (ID) (GM)</v>
          </cell>
        </row>
        <row r="58">
          <cell r="B58" t="str">
            <v>33kV CB (Gas Insulated Busbars) (OD) (GM)</v>
          </cell>
        </row>
        <row r="59">
          <cell r="B59" t="str">
            <v>132kV CB (Air Insulated Busbars) (ID)</v>
          </cell>
        </row>
        <row r="60">
          <cell r="B60" t="str">
            <v>132kV CB (Air Insulated Busbars) (OD)</v>
          </cell>
        </row>
        <row r="61">
          <cell r="B61" t="str">
            <v>132kV CB (Gas Insulated Busbars) (ID)</v>
          </cell>
        </row>
        <row r="62">
          <cell r="B62" t="str">
            <v>132kV CB (Gas Insulated Busbars) (OD)</v>
          </cell>
        </row>
        <row r="63">
          <cell r="B63" t="str">
            <v>132kV FACTS Equipment</v>
          </cell>
        </row>
        <row r="64">
          <cell r="B64" t="str">
            <v>132kV Reactor</v>
          </cell>
        </row>
        <row r="65">
          <cell r="B65" t="str">
            <v>132kV Transformer</v>
          </cell>
        </row>
        <row r="66">
          <cell r="B66" t="str">
            <v>275kV CB (Air Insulated Busbars) (ID)</v>
          </cell>
        </row>
        <row r="67">
          <cell r="B67" t="str">
            <v>275kV CB (Air Insulated Busbars) (OD)</v>
          </cell>
        </row>
        <row r="68">
          <cell r="B68" t="str">
            <v>275kV CB (Gas Insulated Busbars) (ID)</v>
          </cell>
        </row>
        <row r="69">
          <cell r="B69" t="str">
            <v>275kV CB (Gas Insulated Busbars) (OD)</v>
          </cell>
        </row>
        <row r="70">
          <cell r="B70" t="str">
            <v>275kV FACTS Equipment</v>
          </cell>
        </row>
        <row r="71">
          <cell r="A71" t="str">
            <v>Circuit Breaker</v>
          </cell>
          <cell r="B71" t="str">
            <v>275kV Reactor</v>
          </cell>
        </row>
        <row r="72">
          <cell r="A72" t="str">
            <v>FACTS</v>
          </cell>
          <cell r="B72" t="str">
            <v>275kV Transformer</v>
          </cell>
        </row>
        <row r="73">
          <cell r="A73" t="str">
            <v xml:space="preserve">Transformer </v>
          </cell>
          <cell r="B73" t="str">
            <v>400kV CB (Air Insulated Busbars) (ID)</v>
          </cell>
        </row>
        <row r="74">
          <cell r="A74" t="str">
            <v>Reactor</v>
          </cell>
          <cell r="B74" t="str">
            <v>400kV CB (Air Insulated Busbars) (OD)</v>
          </cell>
        </row>
        <row r="75">
          <cell r="A75" t="str">
            <v>HVDC</v>
          </cell>
          <cell r="B75" t="str">
            <v>400kV CB (Gas Insulated Busbars) (ID)</v>
          </cell>
        </row>
        <row r="76">
          <cell r="A76" t="str">
            <v>Protection &amp; Control</v>
          </cell>
          <cell r="B76" t="str">
            <v>400kV CB (Gas Insulated Busbars) (OD)</v>
          </cell>
        </row>
        <row r="77">
          <cell r="B77" t="str">
            <v>400kV FACTS Equipment</v>
          </cell>
        </row>
        <row r="78">
          <cell r="B78" t="str">
            <v>400kV Reactor</v>
          </cell>
        </row>
        <row r="79">
          <cell r="B79" t="str">
            <v>400kV Transformer</v>
          </cell>
        </row>
        <row r="80">
          <cell r="B80" t="str">
            <v>HVDC</v>
          </cell>
        </row>
        <row r="81">
          <cell r="B81" t="str">
            <v>HVDC Equipment</v>
          </cell>
        </row>
        <row r="82">
          <cell r="B82" t="str">
            <v>Convertor Transformer</v>
          </cell>
        </row>
        <row r="83">
          <cell r="B83" t="str">
            <v>Feeder Protection</v>
          </cell>
        </row>
        <row r="84">
          <cell r="B84" t="str">
            <v>Mesh Corner Busbar Protection</v>
          </cell>
        </row>
        <row r="85">
          <cell r="B85" t="str">
            <v>Circuit Breaker Fail (CBF): MC &amp; DBB Protection</v>
          </cell>
        </row>
        <row r="86">
          <cell r="B86" t="str">
            <v>SGT Protection</v>
          </cell>
        </row>
        <row r="87">
          <cell r="B87" t="str">
            <v>Double Busbar Protection</v>
          </cell>
        </row>
        <row r="88">
          <cell r="B88" t="str">
            <v>High Impedance Busbar Protection</v>
          </cell>
        </row>
        <row r="89">
          <cell r="B89" t="str">
            <v>QB Control</v>
          </cell>
        </row>
        <row r="90">
          <cell r="B90" t="str">
            <v>Mesh Corner DAR</v>
          </cell>
        </row>
        <row r="91">
          <cell r="B91" t="str">
            <v>Auto Switching (Auto Close and Hot Standby Units)</v>
          </cell>
        </row>
        <row r="92">
          <cell r="B92" t="str">
            <v>Operational Tripping Scheme (OTS)</v>
          </cell>
        </row>
        <row r="93">
          <cell r="B93" t="str">
            <v>Reactive Equipment; MSC P&amp;C</v>
          </cell>
        </row>
        <row r="94">
          <cell r="B94" t="str">
            <v>Reactive Equipment; SVC P&amp;C</v>
          </cell>
        </row>
        <row r="95">
          <cell r="B95" t="str">
            <v>Automatic Reactive Switching</v>
          </cell>
        </row>
        <row r="96">
          <cell r="B96" t="str">
            <v>Automatic Voltage Control (AVC)</v>
          </cell>
        </row>
        <row r="97">
          <cell r="B97" t="str">
            <v>Cable SCADA System</v>
          </cell>
        </row>
        <row r="98">
          <cell r="B98" t="str">
            <v>Gas Density Monitoring (GDM)</v>
          </cell>
        </row>
        <row r="99">
          <cell r="B99" t="str">
            <v>Fault Recorder</v>
          </cell>
        </row>
        <row r="100">
          <cell r="B100" t="str">
            <v>Dynamic System Monitoring (DSM)</v>
          </cell>
        </row>
        <row r="101">
          <cell r="B101" t="str">
            <v>Settlement Metering</v>
          </cell>
        </row>
        <row r="102">
          <cell r="B102" t="str">
            <v>Substation Control System (SCS)</v>
          </cell>
        </row>
        <row r="103">
          <cell r="B103" t="str">
            <v>Other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9">
          <cell r="B9" t="str">
            <v>2018/19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11">
          <cell r="A11" t="str">
            <v>YES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  <sheetName val="3_Year_ROIC_Trees"/>
      <sheetName val="5_Year_ROIC_Trees"/>
      <sheetName val="Cost_of_Debt_(Industrial)"/>
      <sheetName val="IBES_Estimates"/>
      <sheetName val="Risk-Free_Rate"/>
      <sheetName val="Operating_Leases"/>
      <sheetName val="ABS_(Adjusted)"/>
      <sheetName val="ABS_(2)"/>
      <sheetName val="AHMY_(Adjusted)"/>
      <sheetName val="AHMY_(2)"/>
      <sheetName val="BJ_(Adjusted)"/>
      <sheetName val="BJ_(2)"/>
      <sheetName val="CAUFM_(Adjusted)_"/>
      <sheetName val="CAUFM_(2)"/>
      <sheetName val="COST_(Adjusted)"/>
      <sheetName val="COST_(2)"/>
      <sheetName val="DEFI_(Adjusted)_"/>
      <sheetName val="DEFI_(2)"/>
      <sheetName val="GAP_(Adjusted)_"/>
      <sheetName val="GAP_(2)"/>
      <sheetName val="KM_(Adjusted)"/>
      <sheetName val="KM_(2)"/>
      <sheetName val="KR_(Adjusted)"/>
      <sheetName val="KR_(2)"/>
      <sheetName val="IMKTA_(Adjusted)_"/>
      <sheetName val="IMKTA_(2)"/>
      <sheetName val="METOL_(Adjusted)"/>
      <sheetName val="METOL_(2)"/>
      <sheetName val="PUSH_(Adjusted)"/>
      <sheetName val="PUSH_(2)"/>
      <sheetName val="RDK_(Adjusted)"/>
      <sheetName val="RDK_(2)"/>
      <sheetName val="SAGFO_(Adjusted)_"/>
      <sheetName val="SAGFO_(2)"/>
      <sheetName val="SVU_(Adjusted)"/>
      <sheetName val="SVU_(2)"/>
      <sheetName val="SWY_(Adjusted)"/>
      <sheetName val="SWY_(2)"/>
      <sheetName val="TEPH_(Adjusted)_"/>
      <sheetName val="TEPH_(2)"/>
      <sheetName val="WIN_(Adjusted)"/>
      <sheetName val="WIN_(2)"/>
      <sheetName val="WMK_(Adjusted)"/>
      <sheetName val="WMK_(2)"/>
      <sheetName val="WMT_(Adjusted)"/>
      <sheetName val="WMT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>
        <row r="15">
          <cell r="A15">
            <v>0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D1F3-4CE8-49FE-809B-FD19D02F8727}">
  <sheetPr>
    <tabColor theme="1"/>
    <pageSetUpPr autoPageBreaks="0"/>
  </sheetPr>
  <dimension ref="A1:BK142"/>
  <sheetViews>
    <sheetView tabSelected="1" topLeftCell="A55" zoomScale="70" zoomScaleNormal="70" workbookViewId="0">
      <selection activeCell="AI34" activeCellId="1" sqref="AI26 AI34"/>
    </sheetView>
  </sheetViews>
  <sheetFormatPr defaultColWidth="0" defaultRowHeight="14.25"/>
  <cols>
    <col min="1" max="1" width="35" style="17" customWidth="1"/>
    <col min="2" max="2" width="1.42578125" style="17" customWidth="1"/>
    <col min="3" max="3" width="21.28515625" style="17" customWidth="1"/>
    <col min="4" max="4" width="18.7109375" style="17" bestFit="1" customWidth="1"/>
    <col min="5" max="5" width="18.28515625" style="17" hidden="1" customWidth="1"/>
    <col min="6" max="6" width="52.7109375" style="17" bestFit="1" customWidth="1"/>
    <col min="7" max="7" width="12.42578125" style="17" hidden="1" customWidth="1"/>
    <col min="8" max="29" width="1" style="17" hidden="1" customWidth="1"/>
    <col min="30" max="30" width="10.28515625" style="17" customWidth="1"/>
    <col min="31" max="33" width="10.28515625" style="17" hidden="1" customWidth="1"/>
    <col min="34" max="34" width="10.28515625" style="17" customWidth="1"/>
    <col min="35" max="39" width="14.28515625" style="33" customWidth="1"/>
    <col min="40" max="40" width="11.7109375" style="17" customWidth="1"/>
    <col min="41" max="45" width="0" style="17" hidden="1" customWidth="1"/>
    <col min="46" max="63" width="18.42578125" style="17" hidden="1" customWidth="1"/>
    <col min="64" max="16384" width="14" style="17" hidden="1"/>
  </cols>
  <sheetData>
    <row r="1" spans="1:40" s="3" customFormat="1" ht="26.25">
      <c r="A1" s="1" t="s">
        <v>0</v>
      </c>
      <c r="B1" s="2"/>
      <c r="P1" s="4" t="s">
        <v>1</v>
      </c>
      <c r="Q1" s="4"/>
      <c r="R1" s="4"/>
      <c r="S1" s="4"/>
      <c r="T1" s="4"/>
      <c r="U1" s="4"/>
      <c r="V1" s="4"/>
      <c r="W1" s="4"/>
      <c r="X1" s="4"/>
      <c r="Y1" s="4"/>
      <c r="AE1" s="2"/>
      <c r="AI1" s="5"/>
      <c r="AJ1" s="5"/>
      <c r="AK1" s="6"/>
      <c r="AL1" s="5"/>
      <c r="AM1" s="5"/>
    </row>
    <row r="2" spans="1:40" s="3" customFormat="1" ht="26.25">
      <c r="A2" s="4" t="str">
        <f>[1]Cover!$E$13</f>
        <v>Master</v>
      </c>
      <c r="AE2" s="7"/>
      <c r="AI2" s="5"/>
      <c r="AJ2" s="5"/>
      <c r="AK2" s="5"/>
      <c r="AL2" s="5"/>
      <c r="AM2" s="5"/>
    </row>
    <row r="3" spans="1:40" s="3" customFormat="1" ht="26.25">
      <c r="A3" s="4">
        <f>[1]Cover!$E$15</f>
        <v>2022</v>
      </c>
      <c r="AE3" s="7"/>
      <c r="AI3" s="5"/>
      <c r="AJ3" s="5"/>
      <c r="AK3" s="5"/>
      <c r="AL3" s="5"/>
      <c r="AM3" s="5"/>
    </row>
    <row r="4" spans="1:40" s="9" customFormat="1" ht="27" thickBot="1">
      <c r="A4" s="8" t="s">
        <v>2</v>
      </c>
      <c r="B4" s="8"/>
      <c r="AE4" s="10"/>
      <c r="AI4" s="11"/>
      <c r="AJ4" s="11"/>
      <c r="AK4" s="11"/>
      <c r="AL4" s="11"/>
      <c r="AM4" s="11"/>
    </row>
    <row r="5" spans="1:40" ht="15.75">
      <c r="A5" s="12"/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6"/>
      <c r="AH5" s="12"/>
      <c r="AI5" s="18" t="s">
        <v>3</v>
      </c>
      <c r="AJ5" s="18"/>
      <c r="AK5" s="18"/>
      <c r="AL5" s="18"/>
      <c r="AM5" s="18"/>
      <c r="AN5" s="12"/>
    </row>
    <row r="6" spans="1:40" ht="15.75">
      <c r="A6" s="12"/>
      <c r="B6" s="13"/>
      <c r="C6" s="13"/>
      <c r="D6" s="19" t="s">
        <v>4</v>
      </c>
      <c r="E6" s="19"/>
      <c r="F6" s="19"/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20" t="s">
        <v>14</v>
      </c>
      <c r="Q6" s="20"/>
      <c r="R6" s="20" t="s">
        <v>15</v>
      </c>
      <c r="S6" s="20" t="s">
        <v>16</v>
      </c>
      <c r="T6" s="20" t="s">
        <v>17</v>
      </c>
      <c r="U6" s="20" t="s">
        <v>18</v>
      </c>
      <c r="V6" s="20" t="s">
        <v>19</v>
      </c>
      <c r="W6" s="20" t="s">
        <v>20</v>
      </c>
      <c r="X6" s="20" t="s">
        <v>21</v>
      </c>
      <c r="Y6" s="20" t="s">
        <v>22</v>
      </c>
      <c r="Z6" s="20" t="s">
        <v>23</v>
      </c>
      <c r="AA6" s="20" t="s">
        <v>24</v>
      </c>
      <c r="AB6" s="20" t="s">
        <v>25</v>
      </c>
      <c r="AC6" s="20" t="s">
        <v>26</v>
      </c>
      <c r="AD6" s="20" t="s">
        <v>27</v>
      </c>
      <c r="AE6" s="21" t="s">
        <v>28</v>
      </c>
      <c r="AF6" s="22"/>
      <c r="AG6" s="22"/>
      <c r="AH6" s="20" t="s">
        <v>29</v>
      </c>
      <c r="AI6" s="23">
        <v>2022</v>
      </c>
      <c r="AJ6" s="24">
        <v>2023</v>
      </c>
      <c r="AK6" s="24">
        <v>2024</v>
      </c>
      <c r="AL6" s="24">
        <v>2025</v>
      </c>
      <c r="AM6" s="25">
        <v>2026</v>
      </c>
    </row>
    <row r="8" spans="1:40" ht="18">
      <c r="A8" s="26"/>
      <c r="B8" s="26"/>
      <c r="C8" s="27" t="s">
        <v>30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8"/>
      <c r="AJ8" s="28"/>
      <c r="AK8" s="28"/>
      <c r="AL8" s="28"/>
      <c r="AM8" s="28"/>
    </row>
    <row r="10" spans="1:40" s="31" customFormat="1" ht="15">
      <c r="A10" s="29"/>
      <c r="B10" s="29"/>
      <c r="C10" s="30" t="s">
        <v>31</v>
      </c>
      <c r="D10" s="30"/>
      <c r="AI10" s="32"/>
      <c r="AJ10" s="32"/>
      <c r="AK10" s="32"/>
      <c r="AL10" s="32"/>
      <c r="AM10" s="32"/>
      <c r="AN10" s="17"/>
    </row>
    <row r="11" spans="1:40" ht="7.5" customHeight="1"/>
    <row r="12" spans="1:40" ht="15">
      <c r="D12" s="14" t="s">
        <v>32</v>
      </c>
      <c r="E12" s="34"/>
      <c r="F12" s="35" t="s">
        <v>33</v>
      </c>
      <c r="AD12" s="17" t="s">
        <v>34</v>
      </c>
      <c r="AH12" s="12" t="s">
        <v>35</v>
      </c>
      <c r="AI12" s="36">
        <f>MAX(SUM('[1]4.01 OpexCostMatrix'!AI14:AI17),'[1]1.07 Forecast Costs'!AI23)</f>
        <v>13.901793609239602</v>
      </c>
      <c r="AJ12" s="36">
        <f>MAX(SUM('[1]4.01 OpexCostMatrix'!AJ14:AJ17),'[1]1.07 Forecast Costs'!AJ23)</f>
        <v>15.1</v>
      </c>
      <c r="AK12" s="36">
        <f>MAX(SUM('[1]4.01 OpexCostMatrix'!AK14:AK17),'[1]1.07 Forecast Costs'!AK23)</f>
        <v>15.6</v>
      </c>
      <c r="AL12" s="36">
        <f>MAX(SUM('[1]4.01 OpexCostMatrix'!AL14:AL17),'[1]1.07 Forecast Costs'!AL23)</f>
        <v>16.2</v>
      </c>
      <c r="AM12" s="36">
        <f>MAX(SUM('[1]4.01 OpexCostMatrix'!AM14:AM17),'[1]1.07 Forecast Costs'!AM23)</f>
        <v>15.6</v>
      </c>
    </row>
    <row r="13" spans="1:40" ht="15">
      <c r="D13" s="14"/>
      <c r="E13" s="34"/>
      <c r="F13" s="35" t="s">
        <v>36</v>
      </c>
      <c r="AD13" s="17" t="s">
        <v>34</v>
      </c>
      <c r="AH13" s="12" t="s">
        <v>35</v>
      </c>
      <c r="AI13" s="36">
        <f>MAX(SUM('[1]4.01 OpexCostMatrix'!AI18),'[1]1.07 Forecast Costs'!AI24)</f>
        <v>9.036932509415605</v>
      </c>
      <c r="AJ13" s="36">
        <f>MAX(SUM('[1]4.01 OpexCostMatrix'!AJ18),'[1]1.07 Forecast Costs'!AJ24)</f>
        <v>10.6</v>
      </c>
      <c r="AK13" s="36">
        <f>MAX(SUM('[1]4.01 OpexCostMatrix'!AK18),'[1]1.07 Forecast Costs'!AK24)</f>
        <v>10.5</v>
      </c>
      <c r="AL13" s="36">
        <f>MAX(SUM('[1]4.01 OpexCostMatrix'!AL18),'[1]1.07 Forecast Costs'!AL24)</f>
        <v>10.3</v>
      </c>
      <c r="AM13" s="36">
        <f>MAX(SUM('[1]4.01 OpexCostMatrix'!AM18),'[1]1.07 Forecast Costs'!AM24)</f>
        <v>10.199999999999999</v>
      </c>
    </row>
    <row r="14" spans="1:40" ht="15">
      <c r="D14" s="14"/>
      <c r="E14" s="34"/>
      <c r="F14" s="35" t="s">
        <v>37</v>
      </c>
      <c r="AD14" s="17" t="s">
        <v>34</v>
      </c>
      <c r="AH14" s="12" t="s">
        <v>35</v>
      </c>
      <c r="AI14" s="36">
        <f>MAX(SUM('[1]4.01 OpexCostMatrix'!AI19),'[1]1.07 Forecast Costs'!AI25)</f>
        <v>14.294250021232019</v>
      </c>
      <c r="AJ14" s="36">
        <f>MAX(SUM('[1]4.01 OpexCostMatrix'!AJ19),'[1]1.07 Forecast Costs'!AJ25)</f>
        <v>15.3</v>
      </c>
      <c r="AK14" s="36">
        <f>MAX(SUM('[1]4.01 OpexCostMatrix'!AK19),'[1]1.07 Forecast Costs'!AK25)</f>
        <v>14.9</v>
      </c>
      <c r="AL14" s="36">
        <f>MAX(SUM('[1]4.01 OpexCostMatrix'!AL19),'[1]1.07 Forecast Costs'!AL25)</f>
        <v>14.5</v>
      </c>
      <c r="AM14" s="36">
        <f>MAX(SUM('[1]4.01 OpexCostMatrix'!AM19),'[1]1.07 Forecast Costs'!AM25)</f>
        <v>14.1</v>
      </c>
    </row>
    <row r="15" spans="1:40" ht="15">
      <c r="D15" s="14"/>
      <c r="E15" s="34"/>
      <c r="F15" s="35" t="s">
        <v>38</v>
      </c>
      <c r="AD15" s="17" t="s">
        <v>34</v>
      </c>
      <c r="AH15" s="12" t="s">
        <v>35</v>
      </c>
      <c r="AI15" s="36">
        <f>MAX(SUM('[1]4.01 OpexCostMatrix'!AI20),'[1]1.07 Forecast Costs'!AI26)</f>
        <v>12.938454638451564</v>
      </c>
      <c r="AJ15" s="36">
        <f>MAX(SUM('[1]4.01 OpexCostMatrix'!AJ20),'[1]1.07 Forecast Costs'!AJ26)</f>
        <v>15.4</v>
      </c>
      <c r="AK15" s="36">
        <f>MAX(SUM('[1]4.01 OpexCostMatrix'!AK20),'[1]1.07 Forecast Costs'!AK26)</f>
        <v>17.600000000000001</v>
      </c>
      <c r="AL15" s="36">
        <f>MAX(SUM('[1]4.01 OpexCostMatrix'!AL20),'[1]1.07 Forecast Costs'!AL26)</f>
        <v>16.899999999999999</v>
      </c>
      <c r="AM15" s="36">
        <f>MAX(SUM('[1]4.01 OpexCostMatrix'!AM20),'[1]1.07 Forecast Costs'!AM26)</f>
        <v>17.2</v>
      </c>
    </row>
    <row r="16" spans="1:40" ht="15">
      <c r="D16" s="14"/>
      <c r="E16" s="34"/>
      <c r="F16" s="35" t="s">
        <v>39</v>
      </c>
      <c r="AD16" s="17" t="s">
        <v>34</v>
      </c>
      <c r="AH16" s="12" t="s">
        <v>35</v>
      </c>
      <c r="AI16" s="36">
        <f>MAX(SUM('[1]4.01 OpexCostMatrix'!AI21),'[1]1.07 Forecast Costs'!AI27)</f>
        <v>0</v>
      </c>
      <c r="AJ16" s="36">
        <f>MAX(SUM('[1]4.01 OpexCostMatrix'!AJ21),'[1]1.07 Forecast Costs'!AJ27)</f>
        <v>0</v>
      </c>
      <c r="AK16" s="36">
        <f>MAX(SUM('[1]4.01 OpexCostMatrix'!AK21),'[1]1.07 Forecast Costs'!AK27)</f>
        <v>0</v>
      </c>
      <c r="AL16" s="36">
        <f>MAX(SUM('[1]4.01 OpexCostMatrix'!AL21),'[1]1.07 Forecast Costs'!AL27)</f>
        <v>0</v>
      </c>
      <c r="AM16" s="36">
        <f>MAX(SUM('[1]4.01 OpexCostMatrix'!AM21),'[1]1.07 Forecast Costs'!AM27)</f>
        <v>0</v>
      </c>
    </row>
    <row r="17" spans="4:39" ht="15">
      <c r="D17" s="14"/>
      <c r="E17" s="34"/>
      <c r="F17" s="35" t="s">
        <v>40</v>
      </c>
      <c r="AD17" s="17" t="s">
        <v>34</v>
      </c>
      <c r="AH17" s="12" t="s">
        <v>35</v>
      </c>
      <c r="AI17" s="36">
        <f>MAX(SUM('[1]4.01 OpexCostMatrix'!AI22),'[1]1.07 Forecast Costs'!AI28)</f>
        <v>3.1193209112304903</v>
      </c>
      <c r="AJ17" s="36">
        <f>MAX(SUM('[1]4.01 OpexCostMatrix'!AJ22),'[1]1.07 Forecast Costs'!AJ28)</f>
        <v>3.6</v>
      </c>
      <c r="AK17" s="36">
        <f>MAX(SUM('[1]4.01 OpexCostMatrix'!AK22),'[1]1.07 Forecast Costs'!AK28)</f>
        <v>3.6</v>
      </c>
      <c r="AL17" s="36">
        <f>MAX(SUM('[1]4.01 OpexCostMatrix'!AL22),'[1]1.07 Forecast Costs'!AL28)</f>
        <v>3.6</v>
      </c>
      <c r="AM17" s="36">
        <f>MAX(SUM('[1]4.01 OpexCostMatrix'!AM22),'[1]1.07 Forecast Costs'!AM28)</f>
        <v>3.6</v>
      </c>
    </row>
    <row r="18" spans="4:39" ht="15">
      <c r="D18" s="14"/>
      <c r="E18" s="34"/>
      <c r="F18" s="35"/>
      <c r="AD18" s="37" t="s">
        <v>34</v>
      </c>
      <c r="AH18" s="38" t="s">
        <v>35</v>
      </c>
      <c r="AI18" s="39">
        <f>SUM(AI12:AI17)</f>
        <v>53.290751689569277</v>
      </c>
      <c r="AJ18" s="39">
        <f t="shared" ref="AJ18:AM18" si="0">SUM(AJ12:AJ17)</f>
        <v>60</v>
      </c>
      <c r="AK18" s="39">
        <f t="shared" si="0"/>
        <v>62.2</v>
      </c>
      <c r="AL18" s="39">
        <f t="shared" si="0"/>
        <v>61.5</v>
      </c>
      <c r="AM18" s="39">
        <f t="shared" si="0"/>
        <v>60.699999999999996</v>
      </c>
    </row>
    <row r="19" spans="4:39" ht="15">
      <c r="D19" s="14" t="s">
        <v>41</v>
      </c>
      <c r="E19" s="35"/>
      <c r="F19" s="35" t="s">
        <v>42</v>
      </c>
      <c r="AD19" s="17" t="s">
        <v>34</v>
      </c>
      <c r="AH19" s="12" t="s">
        <v>35</v>
      </c>
      <c r="AI19" s="36">
        <f>MAX(SUM('[1]4.01 OpexCostMatrix'!AI23:AI30),SUM('[1]1.07 Forecast Costs'!AI9:AI16))</f>
        <v>19.266952776835289</v>
      </c>
      <c r="AJ19" s="36">
        <f>MAX(SUM('[1]4.01 OpexCostMatrix'!AJ23:AJ30),SUM('[1]1.07 Forecast Costs'!AJ9:AJ16))</f>
        <v>23.4</v>
      </c>
      <c r="AK19" s="36">
        <f>MAX(SUM('[1]4.01 OpexCostMatrix'!AK23:AK30),SUM('[1]1.07 Forecast Costs'!AK9:AK16))</f>
        <v>22.9</v>
      </c>
      <c r="AL19" s="36">
        <f>MAX(SUM('[1]4.01 OpexCostMatrix'!AL23:AL30),SUM('[1]1.07 Forecast Costs'!AL9:AL16))</f>
        <v>23.1</v>
      </c>
      <c r="AM19" s="36">
        <f>MAX(SUM('[1]4.01 OpexCostMatrix'!AM23:AM30),SUM('[1]1.07 Forecast Costs'!AM9:AM16))</f>
        <v>23.4</v>
      </c>
    </row>
    <row r="20" spans="4:39" ht="15">
      <c r="D20" s="14"/>
      <c r="E20" s="35"/>
      <c r="F20" s="35" t="s">
        <v>43</v>
      </c>
      <c r="AD20" s="17" t="s">
        <v>34</v>
      </c>
      <c r="AH20" s="12" t="s">
        <v>35</v>
      </c>
      <c r="AI20" s="36">
        <f>MAX('[1]4.01 OpexCostMatrix'!AI31,'[1]1.07 Forecast Costs'!AI17)</f>
        <v>1.9079508236672351</v>
      </c>
      <c r="AJ20" s="36">
        <f>MAX('[1]4.01 OpexCostMatrix'!AJ31,'[1]1.07 Forecast Costs'!AJ17)</f>
        <v>3.5</v>
      </c>
      <c r="AK20" s="36">
        <f>MAX('[1]4.01 OpexCostMatrix'!AK31,'[1]1.07 Forecast Costs'!AK17)</f>
        <v>3.5</v>
      </c>
      <c r="AL20" s="36">
        <f>MAX('[1]4.01 OpexCostMatrix'!AL31,'[1]1.07 Forecast Costs'!AL17)</f>
        <v>3.3</v>
      </c>
      <c r="AM20" s="36">
        <f>MAX('[1]4.01 OpexCostMatrix'!AM31,'[1]1.07 Forecast Costs'!AM17)</f>
        <v>3.5</v>
      </c>
    </row>
    <row r="21" spans="4:39" ht="15">
      <c r="D21" s="14"/>
      <c r="E21" s="35"/>
      <c r="F21" s="35"/>
      <c r="AD21" s="37" t="s">
        <v>34</v>
      </c>
      <c r="AH21" s="38" t="s">
        <v>35</v>
      </c>
      <c r="AI21" s="39">
        <f>SUM(AI19:AI20)</f>
        <v>21.174903600502525</v>
      </c>
      <c r="AJ21" s="39">
        <f t="shared" ref="AJ21:AM21" si="1">SUM(AJ19:AJ20)</f>
        <v>26.9</v>
      </c>
      <c r="AK21" s="39">
        <f t="shared" si="1"/>
        <v>26.4</v>
      </c>
      <c r="AL21" s="39">
        <f t="shared" si="1"/>
        <v>26.400000000000002</v>
      </c>
      <c r="AM21" s="39">
        <f t="shared" si="1"/>
        <v>26.9</v>
      </c>
    </row>
    <row r="22" spans="4:39" ht="15">
      <c r="D22" s="14" t="s">
        <v>44</v>
      </c>
      <c r="E22" s="34"/>
      <c r="F22" s="35" t="s">
        <v>45</v>
      </c>
      <c r="AD22" s="17" t="s">
        <v>34</v>
      </c>
      <c r="AH22" s="12" t="s">
        <v>35</v>
      </c>
      <c r="AI22" s="36">
        <f>MAX('[1]5.01 LTSStorageEntry'!AI37,'[1]1.07 Forecast Costs'!AI33)</f>
        <v>5.5869814044991992</v>
      </c>
      <c r="AJ22" s="36">
        <f>MAX('[1]5.01 LTSStorageEntry'!AJ37,'[1]1.07 Forecast Costs'!AJ33)</f>
        <v>0</v>
      </c>
      <c r="AK22" s="36">
        <f>MAX('[1]5.01 LTSStorageEntry'!AK37,'[1]1.07 Forecast Costs'!AK33)</f>
        <v>0</v>
      </c>
      <c r="AL22" s="36">
        <f>MAX('[1]5.01 LTSStorageEntry'!AL37,'[1]1.07 Forecast Costs'!AL33)</f>
        <v>0</v>
      </c>
      <c r="AM22" s="36">
        <f>MAX('[1]5.01 LTSStorageEntry'!AM37,'[1]1.07 Forecast Costs'!AM33)</f>
        <v>0</v>
      </c>
    </row>
    <row r="23" spans="4:39" ht="15">
      <c r="D23" s="14"/>
      <c r="E23" s="34"/>
      <c r="F23" s="17" t="s">
        <v>46</v>
      </c>
      <c r="AD23" s="17" t="s">
        <v>34</v>
      </c>
      <c r="AH23" s="12" t="s">
        <v>35</v>
      </c>
      <c r="AI23" s="36">
        <f>MAX('[1]5.05 Connections'!AI24,'[1]1.07 Forecast Costs'!AI34)</f>
        <v>7.4581659976864314</v>
      </c>
      <c r="AJ23" s="36">
        <f>MAX('[1]5.05 Connections'!AJ24,'[1]1.07 Forecast Costs'!AJ34)</f>
        <v>5.2568135727222325</v>
      </c>
      <c r="AK23" s="36">
        <f>MAX('[1]5.05 Connections'!AK24,'[1]1.07 Forecast Costs'!AK34)</f>
        <v>5.2568135727222325</v>
      </c>
      <c r="AL23" s="36">
        <f>MAX('[1]5.05 Connections'!AL24,'[1]1.07 Forecast Costs'!AL34)</f>
        <v>5.2568135727222325</v>
      </c>
      <c r="AM23" s="36">
        <f>MAX('[1]5.05 Connections'!AM24,'[1]1.07 Forecast Costs'!AM34)</f>
        <v>3.9872493904937292</v>
      </c>
    </row>
    <row r="24" spans="4:39" ht="15">
      <c r="D24" s="14"/>
      <c r="E24" s="34"/>
      <c r="F24" s="17" t="s">
        <v>47</v>
      </c>
      <c r="AD24" s="17" t="s">
        <v>34</v>
      </c>
      <c r="AH24" s="12" t="s">
        <v>35</v>
      </c>
      <c r="AI24" s="36">
        <f>MAX('[1]5.02 Reinforcement'!AI22,'[1]1.07 Forecast Costs'!AI35)</f>
        <v>4.7432443828372248</v>
      </c>
      <c r="AJ24" s="36">
        <f>MAX('[1]5.02 Reinforcement'!AJ22,'[1]1.07 Forecast Costs'!AJ35)</f>
        <v>4.0613181603071951</v>
      </c>
      <c r="AK24" s="36">
        <f>MAX('[1]5.02 Reinforcement'!AK22,'[1]1.07 Forecast Costs'!AK35)</f>
        <v>3.413222102986107</v>
      </c>
      <c r="AL24" s="36">
        <f>MAX('[1]5.02 Reinforcement'!AL22,'[1]1.07 Forecast Costs'!AL35)</f>
        <v>3.4494433186505793</v>
      </c>
      <c r="AM24" s="36">
        <f>MAX('[1]5.02 Reinforcement'!AM22,'[1]1.07 Forecast Costs'!AM35)</f>
        <v>3.529743464769576</v>
      </c>
    </row>
    <row r="25" spans="4:39" ht="15">
      <c r="D25" s="14"/>
      <c r="E25" s="34"/>
      <c r="F25" s="17" t="s">
        <v>48</v>
      </c>
      <c r="AD25" s="17" t="s">
        <v>34</v>
      </c>
      <c r="AH25" s="12" t="s">
        <v>35</v>
      </c>
      <c r="AI25" s="36">
        <f>MAX('[1]4.05 LPGasholders'!AI13,'[1]1.07 Forecast Costs'!AI36)</f>
        <v>0</v>
      </c>
      <c r="AJ25" s="36">
        <f>MAX('[1]4.05 LPGasholders'!AJ13,'[1]1.07 Forecast Costs'!AJ36)</f>
        <v>0</v>
      </c>
      <c r="AK25" s="36">
        <f>MAX('[1]4.05 LPGasholders'!AK13,'[1]1.07 Forecast Costs'!AK36)</f>
        <v>0</v>
      </c>
      <c r="AL25" s="36">
        <f>MAX('[1]4.05 LPGasholders'!AL13,'[1]1.07 Forecast Costs'!AL36)</f>
        <v>0</v>
      </c>
      <c r="AM25" s="36">
        <f>MAX('[1]4.05 LPGasholders'!AM13,'[1]1.07 Forecast Costs'!AM36)</f>
        <v>0</v>
      </c>
    </row>
    <row r="26" spans="4:39" ht="13.5" customHeight="1">
      <c r="D26" s="14"/>
      <c r="E26" s="34"/>
      <c r="AD26" s="37" t="s">
        <v>34</v>
      </c>
      <c r="AH26" s="38" t="s">
        <v>35</v>
      </c>
      <c r="AI26" s="39">
        <f>SUM(AI22:AI25)</f>
        <v>17.788391785022856</v>
      </c>
      <c r="AJ26" s="39">
        <f t="shared" ref="AJ26:AM26" si="2">SUM(AJ22:AJ25)</f>
        <v>9.3181317330294284</v>
      </c>
      <c r="AK26" s="39">
        <f t="shared" si="2"/>
        <v>8.6700356757083394</v>
      </c>
      <c r="AL26" s="39">
        <f t="shared" si="2"/>
        <v>8.7062568913728118</v>
      </c>
      <c r="AM26" s="39">
        <f t="shared" si="2"/>
        <v>7.5169928552633056</v>
      </c>
    </row>
    <row r="27" spans="4:39" ht="15">
      <c r="D27" s="14" t="s">
        <v>49</v>
      </c>
      <c r="E27" s="34"/>
      <c r="F27" s="35" t="s">
        <v>50</v>
      </c>
      <c r="AD27" s="17" t="s">
        <v>34</v>
      </c>
      <c r="AH27" s="40" t="s">
        <v>35</v>
      </c>
      <c r="AI27" s="36">
        <f>MAX(('[1]4.14 SmartMetering'!AI14+'[1]4.14 SmartMetering'!AI20),'[1]1.07 Forecast Costs'!AI41)</f>
        <v>0</v>
      </c>
      <c r="AJ27" s="36">
        <f>MAX(('[1]4.14 SmartMetering'!AJ14+'[1]4.14 SmartMetering'!AJ20),'[1]1.07 Forecast Costs'!AJ41)</f>
        <v>0</v>
      </c>
      <c r="AK27" s="36">
        <f>MAX(('[1]4.14 SmartMetering'!AK14+'[1]4.14 SmartMetering'!AK20),'[1]1.07 Forecast Costs'!AK41)</f>
        <v>0</v>
      </c>
      <c r="AL27" s="36">
        <f>MAX(('[1]4.14 SmartMetering'!AL14+'[1]4.14 SmartMetering'!AL20),'[1]1.07 Forecast Costs'!AL41)</f>
        <v>0</v>
      </c>
      <c r="AM27" s="36">
        <f>MAX(('[1]4.14 SmartMetering'!AM14+'[1]4.14 SmartMetering'!AM20),'[1]1.07 Forecast Costs'!AM41)</f>
        <v>0</v>
      </c>
    </row>
    <row r="28" spans="4:39" ht="15">
      <c r="D28" s="14"/>
      <c r="E28" s="34"/>
      <c r="F28" s="35" t="s">
        <v>51</v>
      </c>
      <c r="AD28" s="17" t="s">
        <v>34</v>
      </c>
      <c r="AH28" s="40" t="s">
        <v>35</v>
      </c>
      <c r="AI28" s="36">
        <f>MAX(SUM('[1]4.15_SIU'!AI44),'[1]1.07 Forecast Costs'!AI42)</f>
        <v>0</v>
      </c>
      <c r="AJ28" s="36">
        <f>MAX(SUM('[1]4.15_SIU'!AJ44),'[1]1.07 Forecast Costs'!AJ42)</f>
        <v>0</v>
      </c>
      <c r="AK28" s="36">
        <f>MAX(SUM('[1]4.15_SIU'!AK44),'[1]1.07 Forecast Costs'!AK42)</f>
        <v>0</v>
      </c>
      <c r="AL28" s="36">
        <f>MAX(SUM('[1]4.15_SIU'!AL44),'[1]1.07 Forecast Costs'!AL42)</f>
        <v>0</v>
      </c>
      <c r="AM28" s="36">
        <f>MAX(SUM('[1]4.15_SIU'!AM44),'[1]1.07 Forecast Costs'!AM42)</f>
        <v>0</v>
      </c>
    </row>
    <row r="29" spans="4:39" ht="15">
      <c r="D29" s="14"/>
      <c r="E29" s="34"/>
      <c r="F29" s="35" t="s">
        <v>45</v>
      </c>
      <c r="AD29" s="17" t="s">
        <v>34</v>
      </c>
      <c r="AH29" s="40" t="s">
        <v>35</v>
      </c>
      <c r="AI29" s="36">
        <f>MAX('[1]5.01 LTSStorageEntry'!AI41,'[1]1.07 Forecast Costs'!AI43)</f>
        <v>3.6623049648485821</v>
      </c>
      <c r="AJ29" s="36">
        <f>MAX('[1]5.01 LTSStorageEntry'!AJ41,'[1]1.07 Forecast Costs'!AJ43)</f>
        <v>13.044601768143806</v>
      </c>
      <c r="AK29" s="36">
        <f>MAX('[1]5.01 LTSStorageEntry'!AK41,'[1]1.07 Forecast Costs'!AK43)</f>
        <v>16.031266631934386</v>
      </c>
      <c r="AL29" s="36">
        <f>MAX('[1]5.01 LTSStorageEntry'!AL41,'[1]1.07 Forecast Costs'!AL43)</f>
        <v>18.05014883565044</v>
      </c>
      <c r="AM29" s="36">
        <f>MAX('[1]5.01 LTSStorageEntry'!AM41,'[1]1.07 Forecast Costs'!AM43)</f>
        <v>15.351982428543261</v>
      </c>
    </row>
    <row r="30" spans="4:39" ht="15">
      <c r="D30" s="14"/>
      <c r="E30" s="34"/>
      <c r="F30" s="35" t="s">
        <v>52</v>
      </c>
      <c r="AD30" s="17" t="s">
        <v>34</v>
      </c>
      <c r="AH30" s="40" t="s">
        <v>35</v>
      </c>
      <c r="AI30" s="36">
        <f>MAX('[1]5.04 Governors'!AI14,'[1]1.07 Forecast Costs'!AI44)</f>
        <v>0.29241316967336811</v>
      </c>
      <c r="AJ30" s="36">
        <f>MAX('[1]5.04 Governors'!AJ14,'[1]1.07 Forecast Costs'!AJ44)</f>
        <v>0.48005293462016119</v>
      </c>
      <c r="AK30" s="36">
        <f>MAX('[1]5.04 Governors'!AK14,'[1]1.07 Forecast Costs'!AK44)</f>
        <v>1.372058536558207</v>
      </c>
      <c r="AL30" s="36">
        <f>MAX('[1]5.04 Governors'!AL14,'[1]1.07 Forecast Costs'!AL44)</f>
        <v>2.4017580085513286</v>
      </c>
      <c r="AM30" s="36">
        <f>MAX('[1]5.04 Governors'!AM14,'[1]1.07 Forecast Costs'!AM44)</f>
        <v>2.5283120501485628</v>
      </c>
    </row>
    <row r="31" spans="4:39" ht="15">
      <c r="D31" s="14"/>
      <c r="E31" s="34"/>
      <c r="F31" s="17" t="s">
        <v>53</v>
      </c>
      <c r="AD31" s="17" t="s">
        <v>34</v>
      </c>
      <c r="AH31" s="40" t="s">
        <v>35</v>
      </c>
      <c r="AI31" s="36">
        <f>MAX('[1]5.06 OtherCapex'!AI30,'[1]1.07 Forecast Costs'!AI45)</f>
        <v>18.52140274331159</v>
      </c>
      <c r="AJ31" s="36">
        <f>MAX('[1]5.06 OtherCapex'!AJ30,'[1]1.07 Forecast Costs'!AJ45)</f>
        <v>20.736214735562292</v>
      </c>
      <c r="AK31" s="36">
        <f>MAX('[1]5.06 OtherCapex'!AK30,'[1]1.07 Forecast Costs'!AK45)</f>
        <v>27.681208586416574</v>
      </c>
      <c r="AL31" s="36">
        <f>MAX('[1]5.06 OtherCapex'!AL30,'[1]1.07 Forecast Costs'!AL45)</f>
        <v>27.602999355096269</v>
      </c>
      <c r="AM31" s="36">
        <f>MAX('[1]5.06 OtherCapex'!AM30,'[1]1.07 Forecast Costs'!AM45)</f>
        <v>27.812727782604245</v>
      </c>
    </row>
    <row r="32" spans="4:39" ht="15">
      <c r="D32" s="14"/>
      <c r="F32" s="41" t="s">
        <v>54</v>
      </c>
      <c r="AD32" s="17" t="s">
        <v>34</v>
      </c>
      <c r="AH32" s="40" t="s">
        <v>35</v>
      </c>
      <c r="AI32" s="36">
        <f>MAX('[1]5.06 OtherCapex'!AI25,'[1]1.07 Forecast Costs'!AI46)</f>
        <v>2.7119043251679811</v>
      </c>
      <c r="AJ32" s="36">
        <f>MAX('[1]5.06 OtherCapex'!AJ25,'[1]1.07 Forecast Costs'!AJ46)</f>
        <v>4.1717286122240607</v>
      </c>
      <c r="AK32" s="36">
        <f>MAX('[1]5.06 OtherCapex'!AK25,'[1]1.07 Forecast Costs'!AK46)</f>
        <v>4.7792314946728984</v>
      </c>
      <c r="AL32" s="36">
        <f>MAX('[1]5.06 OtherCapex'!AL25,'[1]1.07 Forecast Costs'!AL46)</f>
        <v>6.3047375682157742</v>
      </c>
      <c r="AM32" s="36">
        <f>MAX('[1]5.06 OtherCapex'!AM25,'[1]1.07 Forecast Costs'!AM46)</f>
        <v>5.7298299508854456</v>
      </c>
    </row>
    <row r="33" spans="3:40" ht="15">
      <c r="D33" s="14"/>
      <c r="F33" s="41" t="s">
        <v>55</v>
      </c>
      <c r="AD33" s="17" t="s">
        <v>34</v>
      </c>
      <c r="AH33" s="40" t="s">
        <v>35</v>
      </c>
      <c r="AI33" s="36">
        <f>MAX('[1]5.06 OtherCapex'!AI23,'[1]1.07 Forecast Costs'!AI47)</f>
        <v>12.639759917655002</v>
      </c>
      <c r="AJ33" s="36">
        <f>MAX('[1]5.06 OtherCapex'!AJ23,'[1]1.07 Forecast Costs'!AJ47)</f>
        <v>10.46213953500791</v>
      </c>
      <c r="AK33" s="36">
        <f>MAX('[1]5.06 OtherCapex'!AK23,'[1]1.07 Forecast Costs'!AK47)</f>
        <v>9.7251821879831564</v>
      </c>
      <c r="AL33" s="36">
        <f>MAX('[1]5.06 OtherCapex'!AL23,'[1]1.07 Forecast Costs'!AL47)</f>
        <v>9.4910256092270657</v>
      </c>
      <c r="AM33" s="36">
        <f>MAX('[1]5.06 OtherCapex'!AM23,'[1]1.07 Forecast Costs'!AM47)</f>
        <v>9.3784020466749602</v>
      </c>
    </row>
    <row r="34" spans="3:40" ht="15">
      <c r="D34" s="37"/>
      <c r="AD34" s="37" t="s">
        <v>34</v>
      </c>
      <c r="AH34" s="37" t="s">
        <v>35</v>
      </c>
      <c r="AI34" s="39">
        <f>SUM(AI27:AI31)</f>
        <v>22.476120877833541</v>
      </c>
      <c r="AJ34" s="39">
        <f>SUM(AJ27:AJ31)</f>
        <v>34.26086943832626</v>
      </c>
      <c r="AK34" s="39">
        <f>SUM(AK27:AK31)</f>
        <v>45.084533754909167</v>
      </c>
      <c r="AL34" s="39">
        <f>SUM(AL27:AL31)</f>
        <v>48.054906199298038</v>
      </c>
      <c r="AM34" s="39">
        <f>SUM(AM27:AM31)</f>
        <v>45.693022261296065</v>
      </c>
    </row>
    <row r="35" spans="3:40" ht="15">
      <c r="D35" s="14" t="s">
        <v>56</v>
      </c>
      <c r="E35" s="35"/>
      <c r="AI35" s="42"/>
      <c r="AJ35" s="42"/>
      <c r="AK35" s="42"/>
      <c r="AL35" s="42"/>
      <c r="AM35" s="42"/>
    </row>
    <row r="36" spans="3:40" ht="15">
      <c r="D36" s="37"/>
      <c r="F36" s="43" t="s">
        <v>57</v>
      </c>
      <c r="AD36" s="17" t="s">
        <v>34</v>
      </c>
      <c r="AH36" s="40" t="s">
        <v>35</v>
      </c>
      <c r="AI36" s="44">
        <f>MAX('[1]6.02 MainsTier_1'!AI14,'[1]1.07 Forecast Costs'!AI52)</f>
        <v>57.979787905262327</v>
      </c>
      <c r="AJ36" s="44">
        <f>MAX('[1]6.02 MainsTier_1'!AJ14,'[1]1.07 Forecast Costs'!AJ52)</f>
        <v>57.860014461218626</v>
      </c>
      <c r="AK36" s="44">
        <f>MAX('[1]6.02 MainsTier_1'!AK14,'[1]1.07 Forecast Costs'!AK52)</f>
        <v>57.860014461218626</v>
      </c>
      <c r="AL36" s="44">
        <f>MAX('[1]6.02 MainsTier_1'!AL14,'[1]1.07 Forecast Costs'!AL52)</f>
        <v>57.860014461218626</v>
      </c>
      <c r="AM36" s="44">
        <f>MAX('[1]6.02 MainsTier_1'!AM14,'[1]1.07 Forecast Costs'!AM52)</f>
        <v>57.860014461218626</v>
      </c>
    </row>
    <row r="37" spans="3:40" ht="15">
      <c r="D37" s="37"/>
      <c r="F37" s="43" t="s">
        <v>58</v>
      </c>
      <c r="AD37" s="17" t="s">
        <v>34</v>
      </c>
      <c r="AH37" s="40" t="s">
        <v>35</v>
      </c>
      <c r="AI37" s="44">
        <f>MAX('[1]6.03 MainsTier_2A'!AI13,'[1]1.07 Forecast Costs'!AI53)</f>
        <v>1.6025386107571928</v>
      </c>
      <c r="AJ37" s="44">
        <f>MAX('[1]6.03 MainsTier_2A'!AJ13,'[1]1.07 Forecast Costs'!AJ53)</f>
        <v>1.09511760351682</v>
      </c>
      <c r="AK37" s="44">
        <f>MAX('[1]6.03 MainsTier_2A'!AK13,'[1]1.07 Forecast Costs'!AK53)</f>
        <v>1.0034448639419891</v>
      </c>
      <c r="AL37" s="44">
        <f>MAX('[1]6.03 MainsTier_2A'!AL13,'[1]1.07 Forecast Costs'!AL53)</f>
        <v>1.0034448639419891</v>
      </c>
      <c r="AM37" s="44">
        <f>MAX('[1]6.03 MainsTier_2A'!AM13,'[1]1.07 Forecast Costs'!AM53)</f>
        <v>1.0034448639419891</v>
      </c>
    </row>
    <row r="38" spans="3:40" ht="15">
      <c r="D38" s="37"/>
      <c r="F38" s="43" t="s">
        <v>59</v>
      </c>
      <c r="AD38" s="17" t="s">
        <v>34</v>
      </c>
      <c r="AH38" s="40" t="s">
        <v>35</v>
      </c>
      <c r="AI38" s="44">
        <f>MAX('[1]6.04 MainsTier_2B'!AI13,'[1]1.07 Forecast Costs'!AI54)</f>
        <v>5.9606277191204304</v>
      </c>
      <c r="AJ38" s="44">
        <f>MAX('[1]6.04 MainsTier_2B'!AJ13,'[1]1.07 Forecast Costs'!AJ54)</f>
        <v>6.472334915658152</v>
      </c>
      <c r="AK38" s="44">
        <f>MAX('[1]6.04 MainsTier_2B'!AK13,'[1]1.07 Forecast Costs'!AK54)</f>
        <v>6.472334915658152</v>
      </c>
      <c r="AL38" s="44">
        <f>MAX('[1]6.04 MainsTier_2B'!AL13,'[1]1.07 Forecast Costs'!AL54)</f>
        <v>6.472334915658152</v>
      </c>
      <c r="AM38" s="44">
        <f>MAX('[1]6.04 MainsTier_2B'!AM13,'[1]1.07 Forecast Costs'!AM54)</f>
        <v>6.472334915658152</v>
      </c>
    </row>
    <row r="39" spans="3:40" ht="15">
      <c r="C39" s="45"/>
      <c r="D39" s="37"/>
      <c r="F39" s="43" t="s">
        <v>60</v>
      </c>
      <c r="AD39" s="17" t="s">
        <v>34</v>
      </c>
      <c r="AH39" s="40" t="s">
        <v>35</v>
      </c>
      <c r="AI39" s="44">
        <f>MAX('[1]6.05 MainsTier_3'!AI104,'[1]1.07 Forecast Costs'!AI55)</f>
        <v>3.3535875937642472</v>
      </c>
      <c r="AJ39" s="44">
        <f>MAX('[1]6.05 MainsTier_3'!AJ104,'[1]1.07 Forecast Costs'!AJ55)</f>
        <v>2.787044539826701</v>
      </c>
      <c r="AK39" s="44">
        <f>MAX('[1]6.05 MainsTier_3'!AK104,'[1]1.07 Forecast Costs'!AK55)</f>
        <v>2.787044539826701</v>
      </c>
      <c r="AL39" s="44">
        <f>MAX('[1]6.05 MainsTier_3'!AL104,'[1]1.07 Forecast Costs'!AL55)</f>
        <v>2.787044539826701</v>
      </c>
      <c r="AM39" s="44">
        <f>MAX('[1]6.05 MainsTier_3'!AM104,'[1]1.07 Forecast Costs'!AM55)</f>
        <v>2.787044539826701</v>
      </c>
    </row>
    <row r="40" spans="3:40" ht="15">
      <c r="D40" s="37"/>
      <c r="F40" s="43" t="s">
        <v>61</v>
      </c>
      <c r="AD40" s="17" t="s">
        <v>34</v>
      </c>
      <c r="AH40" s="40" t="s">
        <v>35</v>
      </c>
      <c r="AI40" s="44">
        <f>MAX('[1]6.06 MainsTier_Other'!AI13,'[1]1.07 Forecast Costs'!AI56)</f>
        <v>5.6528133423718447</v>
      </c>
      <c r="AJ40" s="44">
        <f>MAX('[1]6.06 MainsTier_Other'!AJ13,'[1]1.07 Forecast Costs'!AJ56)</f>
        <v>5.2952982589654702</v>
      </c>
      <c r="AK40" s="44">
        <f>MAX('[1]6.06 MainsTier_Other'!AK13,'[1]1.07 Forecast Costs'!AK56)</f>
        <v>5.2952982589654702</v>
      </c>
      <c r="AL40" s="44">
        <f>MAX('[1]6.06 MainsTier_Other'!AL13,'[1]1.07 Forecast Costs'!AL56)</f>
        <v>5.2952982589654702</v>
      </c>
      <c r="AM40" s="44">
        <f>MAX('[1]6.06 MainsTier_Other'!AM13,'[1]1.07 Forecast Costs'!AM56)</f>
        <v>5.2952982589654702</v>
      </c>
    </row>
    <row r="41" spans="3:40" ht="13.5" customHeight="1">
      <c r="D41" s="37"/>
      <c r="F41" s="43" t="s">
        <v>62</v>
      </c>
      <c r="AD41" s="17" t="s">
        <v>34</v>
      </c>
      <c r="AH41" s="40" t="s">
        <v>35</v>
      </c>
      <c r="AI41" s="44">
        <f>MAX('[1]6.07 MainsDiversions'!AI16,'[1]1.07 Forecast Costs'!AI57)</f>
        <v>7.2188268898342063</v>
      </c>
      <c r="AJ41" s="44">
        <f>MAX('[1]6.07 MainsDiversions'!AJ16,'[1]1.07 Forecast Costs'!AJ57)</f>
        <v>2.2150522227436404</v>
      </c>
      <c r="AK41" s="44">
        <f>MAX('[1]6.07 MainsDiversions'!AK16,'[1]1.07 Forecast Costs'!AK57)</f>
        <v>2.1922972996621843</v>
      </c>
      <c r="AL41" s="44">
        <f>MAX('[1]6.07 MainsDiversions'!AL16,'[1]1.07 Forecast Costs'!AL57)</f>
        <v>2.1609383119957064</v>
      </c>
      <c r="AM41" s="44">
        <f>MAX('[1]6.07 MainsDiversions'!AM16,'[1]1.07 Forecast Costs'!AM57)</f>
        <v>2.1323238592885452</v>
      </c>
    </row>
    <row r="42" spans="3:40" ht="13.5" customHeight="1">
      <c r="D42" s="37"/>
      <c r="F42" s="43" t="s">
        <v>63</v>
      </c>
      <c r="AD42" s="17" t="s">
        <v>34</v>
      </c>
      <c r="AH42" s="40" t="s">
        <v>35</v>
      </c>
      <c r="AI42" s="44">
        <f>MAX('[1]6.09 RepexServices'!AI12,'[1]1.07 Forecast Costs'!AI58)</f>
        <v>9.4252676218429112</v>
      </c>
      <c r="AJ42" s="44">
        <f>MAX('[1]6.09 RepexServices'!AJ12,'[1]1.07 Forecast Costs'!AJ58)</f>
        <v>9.3727536520827321</v>
      </c>
      <c r="AK42" s="44">
        <f>MAX('[1]6.09 RepexServices'!AK12,'[1]1.07 Forecast Costs'!AK58)</f>
        <v>9.3727536520827321</v>
      </c>
      <c r="AL42" s="44">
        <f>MAX('[1]6.09 RepexServices'!AL12,'[1]1.07 Forecast Costs'!AL58)</f>
        <v>9.3727536520827321</v>
      </c>
      <c r="AM42" s="44">
        <f>MAX('[1]6.09 RepexServices'!AM12,'[1]1.07 Forecast Costs'!AM58)</f>
        <v>9.3727536520827321</v>
      </c>
    </row>
    <row r="43" spans="3:40" ht="15">
      <c r="D43" s="37"/>
      <c r="F43" s="43" t="s">
        <v>64</v>
      </c>
      <c r="AD43" s="17" t="s">
        <v>34</v>
      </c>
      <c r="AH43" s="40" t="s">
        <v>35</v>
      </c>
      <c r="AI43" s="44">
        <f>MAX('[1]6.09 RepexServices'!AI13,'[1]1.07 Forecast Costs'!AI59)</f>
        <v>2.4610536544722512E-2</v>
      </c>
      <c r="AJ43" s="44">
        <f>MAX('[1]6.09 RepexServices'!AJ13,'[1]1.07 Forecast Costs'!AJ59)</f>
        <v>1.6817960965935918E-2</v>
      </c>
      <c r="AK43" s="44">
        <f>MAX('[1]6.09 RepexServices'!AK13,'[1]1.07 Forecast Costs'!AK59)</f>
        <v>1.6817960965935918E-2</v>
      </c>
      <c r="AL43" s="44">
        <f>MAX('[1]6.09 RepexServices'!AL13,'[1]1.07 Forecast Costs'!AL59)</f>
        <v>1.6817960965935918E-2</v>
      </c>
      <c r="AM43" s="44">
        <f>MAX('[1]6.09 RepexServices'!AM13,'[1]1.07 Forecast Costs'!AM59)</f>
        <v>1.6817960965935918E-2</v>
      </c>
      <c r="AN43" s="46"/>
    </row>
    <row r="44" spans="3:40" ht="15">
      <c r="D44" s="37"/>
      <c r="F44" s="43" t="s">
        <v>65</v>
      </c>
      <c r="AD44" s="17" t="s">
        <v>34</v>
      </c>
      <c r="AH44" s="40" t="s">
        <v>35</v>
      </c>
      <c r="AI44" s="44">
        <f>MAX(SUM('[1]6.09 RepexServices'!AI227:AI228),'[1]1.07 Forecast Costs'!AI60)</f>
        <v>8.3130202880970359</v>
      </c>
      <c r="AJ44" s="44">
        <f>MAX(SUM('[1]6.09 RepexServices'!AJ227:AJ228),'[1]1.07 Forecast Costs'!AJ60)</f>
        <v>8.5123784922308943</v>
      </c>
      <c r="AK44" s="44">
        <f>MAX(SUM('[1]6.09 RepexServices'!AK227:AK228),'[1]1.07 Forecast Costs'!AK60)</f>
        <v>8.5123784922308943</v>
      </c>
      <c r="AL44" s="44">
        <f>MAX(SUM('[1]6.09 RepexServices'!AL227:AL228),'[1]1.07 Forecast Costs'!AL60)</f>
        <v>8.5123784922308943</v>
      </c>
      <c r="AM44" s="44">
        <f>MAX(SUM('[1]6.09 RepexServices'!AM227:AM228),'[1]1.07 Forecast Costs'!AM60)</f>
        <v>8.5123784922308943</v>
      </c>
    </row>
    <row r="45" spans="3:40" ht="15">
      <c r="D45" s="37"/>
      <c r="F45" s="35" t="s">
        <v>66</v>
      </c>
      <c r="AD45" s="17" t="s">
        <v>34</v>
      </c>
      <c r="AH45" s="40" t="s">
        <v>35</v>
      </c>
      <c r="AI45" s="44">
        <f>MAX('[1]6.10 IronStubs'!AI17,'[1]1.07 Forecast Costs'!AI61)</f>
        <v>1.1427841975003346</v>
      </c>
      <c r="AJ45" s="44">
        <f>MAX('[1]6.10 IronStubs'!AJ17,'[1]1.07 Forecast Costs'!AJ61)</f>
        <v>3.5</v>
      </c>
      <c r="AK45" s="44">
        <f>MAX('[1]6.10 IronStubs'!AK17,'[1]1.07 Forecast Costs'!AK61)</f>
        <v>2.5</v>
      </c>
      <c r="AL45" s="44">
        <f>MAX('[1]6.10 IronStubs'!AL17,'[1]1.07 Forecast Costs'!AL61)</f>
        <v>2.5</v>
      </c>
      <c r="AM45" s="44">
        <f>MAX('[1]6.10 IronStubs'!AM17,'[1]1.07 Forecast Costs'!AM61)</f>
        <v>2</v>
      </c>
    </row>
    <row r="46" spans="3:40" ht="15">
      <c r="D46" s="37"/>
      <c r="F46" s="35" t="s">
        <v>67</v>
      </c>
      <c r="AD46" s="17" t="s">
        <v>34</v>
      </c>
      <c r="AH46" s="40" t="s">
        <v>35</v>
      </c>
      <c r="AI46" s="44">
        <f>MAX('[1]6.11 RoboticIntervention'!AI12,'[1]1.07 Forecast Costs'!AI62)</f>
        <v>0</v>
      </c>
      <c r="AJ46" s="44">
        <f>MAX('[1]6.11 RoboticIntervention'!AJ12,'[1]1.07 Forecast Costs'!AJ62)</f>
        <v>0</v>
      </c>
      <c r="AK46" s="44">
        <f>MAX('[1]6.11 RoboticIntervention'!AK12,'[1]1.07 Forecast Costs'!AK62)</f>
        <v>0</v>
      </c>
      <c r="AL46" s="44">
        <f>MAX('[1]6.11 RoboticIntervention'!AL12,'[1]1.07 Forecast Costs'!AL62)</f>
        <v>0</v>
      </c>
      <c r="AM46" s="44">
        <f>MAX('[1]6.11 RoboticIntervention'!AM12,'[1]1.07 Forecast Costs'!AM62)</f>
        <v>0</v>
      </c>
    </row>
    <row r="47" spans="3:40">
      <c r="F47" s="35" t="s">
        <v>68</v>
      </c>
      <c r="AD47" s="17" t="s">
        <v>34</v>
      </c>
      <c r="AH47" s="40" t="s">
        <v>35</v>
      </c>
      <c r="AI47" s="44">
        <f>MAX('[1]6.12 Risers'!AI18,'[1]1.07 Forecast Costs'!AI63)</f>
        <v>1.9705859999999999E-2</v>
      </c>
      <c r="AJ47" s="44">
        <f>MAX('[1]6.12 Risers'!AJ18,'[1]1.07 Forecast Costs'!AJ63)</f>
        <v>0.34</v>
      </c>
      <c r="AK47" s="44">
        <f>MAX('[1]6.12 Risers'!AK18,'[1]1.07 Forecast Costs'!AK63)</f>
        <v>0.34</v>
      </c>
      <c r="AL47" s="44">
        <f>MAX('[1]6.12 Risers'!AL18,'[1]1.07 Forecast Costs'!AL63)</f>
        <v>0.34</v>
      </c>
      <c r="AM47" s="44">
        <f>MAX('[1]6.12 Risers'!AM18,'[1]1.07 Forecast Costs'!AM63)</f>
        <v>0.34</v>
      </c>
    </row>
    <row r="48" spans="3:40" ht="15">
      <c r="AD48" s="37" t="s">
        <v>34</v>
      </c>
      <c r="AH48" s="38" t="s">
        <v>35</v>
      </c>
      <c r="AI48" s="39">
        <f>SUM(AI36:AI47)</f>
        <v>100.69357056509524</v>
      </c>
      <c r="AJ48" s="39">
        <f>SUM(AJ36:AJ47)</f>
        <v>97.46681210720898</v>
      </c>
      <c r="AK48" s="39">
        <f>SUM(AK36:AK47)</f>
        <v>96.352384444552683</v>
      </c>
      <c r="AL48" s="39">
        <f>SUM(AL36:AL47)</f>
        <v>96.321025456886204</v>
      </c>
      <c r="AM48" s="39">
        <f>SUM(AM36:AM47)</f>
        <v>95.792411004179044</v>
      </c>
    </row>
    <row r="49" spans="1:40" ht="6" customHeight="1">
      <c r="AI49" s="42"/>
      <c r="AJ49" s="42"/>
      <c r="AK49" s="42"/>
      <c r="AL49" s="42"/>
      <c r="AM49" s="42"/>
    </row>
    <row r="50" spans="1:40" ht="15">
      <c r="F50" s="47" t="s">
        <v>69</v>
      </c>
      <c r="AD50" s="37" t="s">
        <v>34</v>
      </c>
      <c r="AH50" s="38" t="s">
        <v>35</v>
      </c>
      <c r="AI50" s="39">
        <f>AI21+AI18+AI26+AI34+AI48</f>
        <v>215.42373851802341</v>
      </c>
      <c r="AJ50" s="39">
        <f>AJ21+AJ18+AJ26+AJ34+AJ48</f>
        <v>227.94581327856469</v>
      </c>
      <c r="AK50" s="39">
        <f>AK21+AK18+AK26+AK34+AK48</f>
        <v>238.70695387517017</v>
      </c>
      <c r="AL50" s="39">
        <f>AL21+AL18+AL26+AL34+AL48</f>
        <v>240.98218854755709</v>
      </c>
      <c r="AM50" s="39">
        <f>AM21+AM18+AM26+AM34+AM48</f>
        <v>236.60242612073841</v>
      </c>
    </row>
    <row r="51" spans="1:40" ht="13.5" customHeight="1">
      <c r="AI51" s="42"/>
      <c r="AJ51" s="42"/>
      <c r="AK51" s="42"/>
      <c r="AL51" s="42"/>
      <c r="AM51" s="42"/>
    </row>
    <row r="52" spans="1:40" s="31" customFormat="1" ht="15">
      <c r="A52" s="29"/>
      <c r="B52" s="29"/>
      <c r="C52" s="30" t="s">
        <v>70</v>
      </c>
      <c r="D52" s="30"/>
      <c r="AI52" s="32"/>
      <c r="AJ52" s="32"/>
      <c r="AK52" s="32"/>
      <c r="AL52" s="32"/>
      <c r="AM52" s="32"/>
      <c r="AN52" s="17"/>
    </row>
    <row r="53" spans="1:40" ht="6.75" customHeight="1">
      <c r="AI53" s="42"/>
      <c r="AJ53" s="42"/>
      <c r="AK53" s="42"/>
      <c r="AL53" s="42"/>
      <c r="AM53" s="42"/>
    </row>
    <row r="54" spans="1:40" ht="15">
      <c r="D54" s="14"/>
      <c r="F54" s="48" t="s">
        <v>71</v>
      </c>
      <c r="AD54" s="17" t="s">
        <v>34</v>
      </c>
      <c r="AH54" s="12" t="s">
        <v>35</v>
      </c>
      <c r="AI54" s="36">
        <f>MAX('[1]4.01 OpexCostMatrix'!AI562,'[1]1.07 Forecast Costs'!AI81)</f>
        <v>7.9349084864768953</v>
      </c>
      <c r="AJ54" s="36">
        <f>MAX('[1]4.01 OpexCostMatrix'!AJ562,'[1]1.07 Forecast Costs'!AJ81)</f>
        <v>23.850246356874269</v>
      </c>
      <c r="AK54" s="36">
        <f>MAX('[1]4.01 OpexCostMatrix'!AK562,'[1]1.07 Forecast Costs'!AK81)</f>
        <v>17.726217534875087</v>
      </c>
      <c r="AL54" s="36">
        <f>MAX('[1]4.01 OpexCostMatrix'!AL562,'[1]1.07 Forecast Costs'!AL81)</f>
        <v>10.835707126456683</v>
      </c>
      <c r="AM54" s="36">
        <f>MAX('[1]4.01 OpexCostMatrix'!AM562,'[1]1.07 Forecast Costs'!AM81)</f>
        <v>7.7400520930069945</v>
      </c>
    </row>
    <row r="55" spans="1:40">
      <c r="F55" s="48" t="s">
        <v>72</v>
      </c>
      <c r="AD55" s="17" t="s">
        <v>34</v>
      </c>
      <c r="AH55" s="12" t="s">
        <v>35</v>
      </c>
      <c r="AI55" s="36">
        <f>MAX('[1]4.01 OpexCostMatrix'!AI563,'[1]1.07 Forecast Costs'!AI82)</f>
        <v>2.311569018264823</v>
      </c>
      <c r="AJ55" s="36">
        <f>MAX('[1]4.01 OpexCostMatrix'!AJ563,'[1]1.07 Forecast Costs'!AJ82)</f>
        <v>2.3115690182648234</v>
      </c>
      <c r="AK55" s="36">
        <f>MAX('[1]4.01 OpexCostMatrix'!AK563,'[1]1.07 Forecast Costs'!AK82)</f>
        <v>2.311569018264823</v>
      </c>
      <c r="AL55" s="36">
        <f>MAX('[1]4.01 OpexCostMatrix'!AL563,'[1]1.07 Forecast Costs'!AL82)</f>
        <v>2.3115690182648234</v>
      </c>
      <c r="AM55" s="36">
        <f>MAX('[1]4.01 OpexCostMatrix'!AM563,'[1]1.07 Forecast Costs'!AM82)</f>
        <v>2.3115690182648234</v>
      </c>
    </row>
    <row r="56" spans="1:40">
      <c r="F56" s="48" t="s">
        <v>73</v>
      </c>
      <c r="AD56" s="17" t="s">
        <v>34</v>
      </c>
      <c r="AH56" s="12" t="s">
        <v>35</v>
      </c>
      <c r="AI56" s="36">
        <f>MAX('[1]4.01 OpexCostMatrix'!AI564,'[1]1.07 Forecast Costs'!AI83)</f>
        <v>42.072615160730734</v>
      </c>
      <c r="AJ56" s="36">
        <f>MAX('[1]4.01 OpexCostMatrix'!AJ564,'[1]1.07 Forecast Costs'!AJ83)</f>
        <v>39.686518611685237</v>
      </c>
      <c r="AK56" s="36">
        <f>MAX('[1]4.01 OpexCostMatrix'!AK564,'[1]1.07 Forecast Costs'!AK83)</f>
        <v>39.68651861168523</v>
      </c>
      <c r="AL56" s="36">
        <f>MAX('[1]4.01 OpexCostMatrix'!AL564,'[1]1.07 Forecast Costs'!AL83)</f>
        <v>39.68651861168523</v>
      </c>
      <c r="AM56" s="36">
        <f>MAX('[1]4.01 OpexCostMatrix'!AM564,'[1]1.07 Forecast Costs'!AM83)</f>
        <v>39.68651861168523</v>
      </c>
    </row>
    <row r="57" spans="1:40">
      <c r="F57" s="48" t="s">
        <v>74</v>
      </c>
      <c r="AD57" s="17" t="s">
        <v>34</v>
      </c>
      <c r="AH57" s="12" t="s">
        <v>35</v>
      </c>
      <c r="AI57" s="36">
        <f>MAX('[1]4.01 OpexCostMatrix'!AI565,'[1]1.07 Forecast Costs'!AI84)</f>
        <v>4.9084690453206985</v>
      </c>
      <c r="AJ57" s="36">
        <f>MAX('[1]4.01 OpexCostMatrix'!AJ565,'[1]1.07 Forecast Costs'!AJ84)</f>
        <v>4.2682167824577384</v>
      </c>
      <c r="AK57" s="36">
        <f>MAX('[1]4.01 OpexCostMatrix'!AK565,'[1]1.07 Forecast Costs'!AK84)</f>
        <v>4.1312810558383406</v>
      </c>
      <c r="AL57" s="36">
        <f>MAX('[1]4.01 OpexCostMatrix'!AL565,'[1]1.07 Forecast Costs'!AL84)</f>
        <v>4.0624466777823889</v>
      </c>
      <c r="AM57" s="36">
        <f>MAX('[1]4.01 OpexCostMatrix'!AM565,'[1]1.07 Forecast Costs'!AM84)</f>
        <v>3.9862894594595479</v>
      </c>
    </row>
    <row r="58" spans="1:40">
      <c r="F58" s="48" t="s">
        <v>75</v>
      </c>
      <c r="AD58" s="17" t="s">
        <v>34</v>
      </c>
      <c r="AH58" s="12" t="s">
        <v>35</v>
      </c>
      <c r="AI58" s="36">
        <f>MAX('[1]4.01 OpexCostMatrix'!AI567,'[1]1.07 Forecast Costs'!AI85)</f>
        <v>39.328515303892807</v>
      </c>
      <c r="AJ58" s="36">
        <f>MAX('[1]4.01 OpexCostMatrix'!AJ567,'[1]1.07 Forecast Costs'!AJ85)</f>
        <v>34.960468945169438</v>
      </c>
      <c r="AK58" s="36">
        <f>MAX('[1]4.01 OpexCostMatrix'!AK567,'[1]1.07 Forecast Costs'!AK85)</f>
        <v>36.616777044995636</v>
      </c>
      <c r="AL58" s="36">
        <f>MAX('[1]4.01 OpexCostMatrix'!AL567,'[1]1.07 Forecast Costs'!AL85)</f>
        <v>36.919497610213703</v>
      </c>
      <c r="AM58" s="36">
        <f>MAX('[1]4.01 OpexCostMatrix'!AM567,'[1]1.07 Forecast Costs'!AM85)</f>
        <v>35.842076627549773</v>
      </c>
    </row>
    <row r="59" spans="1:40">
      <c r="F59" s="48" t="s">
        <v>76</v>
      </c>
      <c r="AD59" s="17" t="s">
        <v>34</v>
      </c>
      <c r="AH59" s="12" t="s">
        <v>35</v>
      </c>
      <c r="AI59" s="36">
        <f>MAX('[1]4.01 OpexCostMatrix'!AI570,'[1]1.07 Forecast Costs'!AI86)</f>
        <v>3.3227493408209807</v>
      </c>
      <c r="AJ59" s="36">
        <f>MAX('[1]4.01 OpexCostMatrix'!AJ570,'[1]1.07 Forecast Costs'!AJ86)</f>
        <v>3.4234387147852532</v>
      </c>
      <c r="AK59" s="36">
        <f>MAX('[1]4.01 OpexCostMatrix'!AK570,'[1]1.07 Forecast Costs'!AK86)</f>
        <v>2.3158556011782592</v>
      </c>
      <c r="AL59" s="36">
        <f>MAX('[1]4.01 OpexCostMatrix'!AL570,'[1]1.07 Forecast Costs'!AL86)</f>
        <v>2.2151662272139871</v>
      </c>
      <c r="AM59" s="36">
        <f>MAX('[1]4.01 OpexCostMatrix'!AM570,'[1]1.07 Forecast Costs'!AM86)</f>
        <v>2.1144768532497147</v>
      </c>
    </row>
    <row r="60" spans="1:40">
      <c r="F60" s="48" t="s">
        <v>77</v>
      </c>
      <c r="AD60" s="17" t="s">
        <v>34</v>
      </c>
      <c r="AH60" s="12" t="s">
        <v>35</v>
      </c>
      <c r="AI60" s="36">
        <f>MAX('[1]4.01 OpexCostMatrix'!AI52,'[1]1.07 Forecast Costs'!AI87)</f>
        <v>0.74289318333427756</v>
      </c>
      <c r="AJ60" s="36">
        <f>MAX('[1]4.01 OpexCostMatrix'!AJ52,'[1]1.07 Forecast Costs'!AJ87)</f>
        <v>83.396531579642769</v>
      </c>
      <c r="AK60" s="36">
        <f>MAX('[1]4.01 OpexCostMatrix'!AK52,'[1]1.07 Forecast Costs'!AK87)</f>
        <v>20.180237356595271</v>
      </c>
      <c r="AL60" s="36">
        <f>MAX('[1]4.01 OpexCostMatrix'!AL52,'[1]1.07 Forecast Costs'!AL87)</f>
        <v>0</v>
      </c>
      <c r="AM60" s="36">
        <f>MAX('[1]4.01 OpexCostMatrix'!AM52,'[1]1.07 Forecast Costs'!AM87)</f>
        <v>0</v>
      </c>
    </row>
    <row r="61" spans="1:40" ht="15">
      <c r="F61" s="47" t="s">
        <v>78</v>
      </c>
      <c r="AD61" s="37" t="s">
        <v>34</v>
      </c>
      <c r="AH61" s="38" t="s">
        <v>35</v>
      </c>
      <c r="AI61" s="39">
        <f>SUM(AI54:AI60)</f>
        <v>100.62171953884122</v>
      </c>
      <c r="AJ61" s="39">
        <f t="shared" ref="AJ61:AM61" si="3">SUM(AJ54:AJ60)</f>
        <v>191.89699000887953</v>
      </c>
      <c r="AK61" s="39">
        <f t="shared" si="3"/>
        <v>122.96845622343264</v>
      </c>
      <c r="AL61" s="39">
        <f t="shared" si="3"/>
        <v>96.030905271616803</v>
      </c>
      <c r="AM61" s="39">
        <f t="shared" si="3"/>
        <v>91.680982663216085</v>
      </c>
    </row>
    <row r="62" spans="1:40" ht="12.75" customHeight="1">
      <c r="AI62" s="42"/>
      <c r="AJ62" s="42"/>
      <c r="AK62" s="42"/>
      <c r="AL62" s="42"/>
      <c r="AM62" s="42"/>
    </row>
    <row r="63" spans="1:40" ht="12.75" customHeight="1">
      <c r="F63" s="47" t="s">
        <v>79</v>
      </c>
      <c r="AD63" s="37" t="s">
        <v>34</v>
      </c>
      <c r="AH63" s="38" t="s">
        <v>35</v>
      </c>
      <c r="AI63" s="39">
        <f>AI50+AI61</f>
        <v>316.04545805686462</v>
      </c>
      <c r="AJ63" s="39">
        <f t="shared" ref="AJ63:AM63" si="4">AJ50+AJ61</f>
        <v>419.84280328744421</v>
      </c>
      <c r="AK63" s="39">
        <f t="shared" si="4"/>
        <v>361.67541009860281</v>
      </c>
      <c r="AL63" s="39">
        <f t="shared" si="4"/>
        <v>337.01309381917389</v>
      </c>
      <c r="AM63" s="39">
        <f t="shared" si="4"/>
        <v>328.28340878395448</v>
      </c>
    </row>
    <row r="64" spans="1:40" ht="12.75" customHeight="1"/>
    <row r="65" spans="1:40" ht="6.75" customHeight="1"/>
    <row r="67" spans="1:40" ht="18">
      <c r="A67" s="26"/>
      <c r="B67" s="26"/>
      <c r="C67" s="27" t="s">
        <v>80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8"/>
      <c r="AJ67" s="28"/>
      <c r="AK67" s="28"/>
      <c r="AL67" s="28"/>
      <c r="AM67" s="28"/>
    </row>
    <row r="68" spans="1:40" s="49" customFormat="1">
      <c r="P68" s="50"/>
      <c r="R68" s="50"/>
      <c r="S68" s="50"/>
      <c r="T68" s="50"/>
      <c r="U68" s="50"/>
      <c r="V68" s="50"/>
      <c r="W68" s="50"/>
      <c r="X68" s="50"/>
      <c r="Y68" s="50"/>
      <c r="Z68" s="51"/>
      <c r="AA68" s="51"/>
      <c r="AB68" s="51"/>
      <c r="AC68" s="51"/>
      <c r="AD68" s="50"/>
      <c r="AE68" s="52"/>
      <c r="AF68" s="53"/>
      <c r="AG68" s="34"/>
      <c r="AH68" s="34"/>
      <c r="AI68" s="54"/>
      <c r="AJ68" s="54"/>
      <c r="AK68" s="55"/>
      <c r="AL68" s="53"/>
      <c r="AM68" s="53"/>
      <c r="AN68" s="12"/>
    </row>
    <row r="69" spans="1:40" s="31" customFormat="1" ht="15">
      <c r="A69" s="29"/>
      <c r="B69" s="29"/>
      <c r="C69" s="30" t="s">
        <v>31</v>
      </c>
      <c r="D69" s="30"/>
      <c r="AI69" s="32"/>
      <c r="AJ69" s="32"/>
      <c r="AK69" s="32"/>
      <c r="AL69" s="32"/>
      <c r="AM69" s="32"/>
      <c r="AN69" s="17"/>
    </row>
    <row r="70" spans="1:40" ht="7.5" customHeight="1"/>
    <row r="71" spans="1:40" ht="15">
      <c r="D71" s="14" t="s">
        <v>32</v>
      </c>
      <c r="E71" s="34"/>
      <c r="F71" s="35" t="s">
        <v>81</v>
      </c>
      <c r="AD71" s="17" t="s">
        <v>34</v>
      </c>
      <c r="AH71" s="12" t="s">
        <v>35</v>
      </c>
      <c r="AI71" s="56">
        <v>19.566293672741047</v>
      </c>
      <c r="AJ71" s="56">
        <v>18.338172818311573</v>
      </c>
      <c r="AK71" s="56">
        <v>18.162862215495114</v>
      </c>
      <c r="AL71" s="56">
        <v>18.218881107047753</v>
      </c>
      <c r="AM71" s="56">
        <v>18.328620654582672</v>
      </c>
    </row>
    <row r="72" spans="1:40" ht="15">
      <c r="D72" s="14"/>
      <c r="E72" s="34"/>
      <c r="F72" s="35" t="s">
        <v>82</v>
      </c>
      <c r="AD72" s="17" t="s">
        <v>34</v>
      </c>
      <c r="AH72" s="12" t="s">
        <v>35</v>
      </c>
      <c r="AI72" s="56">
        <v>48.779639408049597</v>
      </c>
      <c r="AJ72" s="56">
        <v>49.090693915390148</v>
      </c>
      <c r="AK72" s="56">
        <v>48.697514579245151</v>
      </c>
      <c r="AL72" s="56">
        <v>47.10230803095812</v>
      </c>
      <c r="AM72" s="56">
        <v>47.678577397081597</v>
      </c>
    </row>
    <row r="73" spans="1:40" ht="15">
      <c r="D73" s="14"/>
      <c r="E73" s="34"/>
      <c r="F73" s="35"/>
      <c r="AD73" s="37" t="s">
        <v>34</v>
      </c>
      <c r="AH73" s="38" t="s">
        <v>35</v>
      </c>
      <c r="AI73" s="57">
        <f>SUM(AI71:AI72)</f>
        <v>68.345933080790644</v>
      </c>
      <c r="AJ73" s="57">
        <f>SUM(AJ71:AJ72)</f>
        <v>67.428866733701724</v>
      </c>
      <c r="AK73" s="57">
        <f>SUM(AK71:AK72)</f>
        <v>66.860376794740262</v>
      </c>
      <c r="AL73" s="57">
        <f>SUM(AL71:AL72)</f>
        <v>65.321189138005877</v>
      </c>
      <c r="AM73" s="57">
        <f>SUM(AM71:AM72)</f>
        <v>66.007198051664261</v>
      </c>
    </row>
    <row r="74" spans="1:40" ht="15">
      <c r="D74" s="14" t="s">
        <v>41</v>
      </c>
      <c r="E74" s="35"/>
      <c r="F74" s="35" t="s">
        <v>42</v>
      </c>
      <c r="AD74" s="17" t="s">
        <v>34</v>
      </c>
      <c r="AH74" s="12" t="s">
        <v>35</v>
      </c>
      <c r="AI74" s="56">
        <v>23.631918475188325</v>
      </c>
      <c r="AJ74" s="56">
        <v>23.437129547369896</v>
      </c>
      <c r="AK74" s="56">
        <v>23.300424651680782</v>
      </c>
      <c r="AL74" s="56">
        <v>22.889300643307724</v>
      </c>
      <c r="AM74" s="56">
        <v>22.864194010515583</v>
      </c>
    </row>
    <row r="75" spans="1:40" ht="15">
      <c r="D75" s="14"/>
      <c r="E75" s="35"/>
      <c r="F75" s="35" t="s">
        <v>43</v>
      </c>
      <c r="AD75" s="17" t="s">
        <v>34</v>
      </c>
      <c r="AH75" s="12" t="s">
        <v>35</v>
      </c>
      <c r="AI75" s="56">
        <v>3.9123531228409103</v>
      </c>
      <c r="AJ75" s="56">
        <v>3.6609200245781208</v>
      </c>
      <c r="AK75" s="56">
        <v>3.6160737370950295</v>
      </c>
      <c r="AL75" s="56">
        <v>3.6466289092395359</v>
      </c>
      <c r="AM75" s="56">
        <v>3.6003671461759934</v>
      </c>
    </row>
    <row r="76" spans="1:40" ht="15">
      <c r="D76" s="14"/>
      <c r="E76" s="35"/>
      <c r="F76" s="35"/>
      <c r="AD76" s="37" t="s">
        <v>34</v>
      </c>
      <c r="AH76" s="38" t="s">
        <v>35</v>
      </c>
      <c r="AI76" s="57">
        <f>SUM(AI74:AI75)</f>
        <v>27.544271598029233</v>
      </c>
      <c r="AJ76" s="57">
        <f t="shared" ref="AJ76:AM76" si="5">SUM(AJ74:AJ75)</f>
        <v>27.098049571948017</v>
      </c>
      <c r="AK76" s="57">
        <f t="shared" si="5"/>
        <v>26.91649838877581</v>
      </c>
      <c r="AL76" s="57">
        <f t="shared" si="5"/>
        <v>26.535929552547259</v>
      </c>
      <c r="AM76" s="57">
        <f t="shared" si="5"/>
        <v>26.464561156691577</v>
      </c>
    </row>
    <row r="77" spans="1:40" ht="15">
      <c r="D77" s="14" t="s">
        <v>44</v>
      </c>
      <c r="E77" s="34"/>
      <c r="F77" s="35" t="s">
        <v>45</v>
      </c>
      <c r="AD77" s="17" t="s">
        <v>34</v>
      </c>
      <c r="AH77" s="12" t="s">
        <v>35</v>
      </c>
      <c r="AI77" s="56"/>
      <c r="AJ77" s="56"/>
      <c r="AK77" s="56"/>
      <c r="AL77" s="56"/>
      <c r="AM77" s="56"/>
    </row>
    <row r="78" spans="1:40" ht="15">
      <c r="D78" s="14"/>
      <c r="E78" s="34"/>
      <c r="F78" s="17" t="s">
        <v>46</v>
      </c>
      <c r="AD78" s="17" t="s">
        <v>34</v>
      </c>
      <c r="AH78" s="12" t="s">
        <v>35</v>
      </c>
      <c r="AI78" s="56"/>
      <c r="AJ78" s="56"/>
      <c r="AK78" s="56"/>
      <c r="AL78" s="56"/>
      <c r="AM78" s="56"/>
    </row>
    <row r="79" spans="1:40" ht="15">
      <c r="D79" s="14"/>
      <c r="E79" s="34"/>
      <c r="F79" s="17" t="s">
        <v>47</v>
      </c>
      <c r="AD79" s="17" t="s">
        <v>34</v>
      </c>
      <c r="AH79" s="12" t="s">
        <v>35</v>
      </c>
      <c r="AI79" s="56"/>
      <c r="AJ79" s="56"/>
      <c r="AK79" s="56"/>
      <c r="AL79" s="56"/>
      <c r="AM79" s="56"/>
    </row>
    <row r="80" spans="1:40" ht="15">
      <c r="D80" s="14"/>
      <c r="E80" s="34"/>
      <c r="F80" s="35" t="s">
        <v>48</v>
      </c>
      <c r="AD80" s="17" t="s">
        <v>34</v>
      </c>
      <c r="AH80" s="12" t="s">
        <v>35</v>
      </c>
      <c r="AI80" s="56"/>
      <c r="AJ80" s="56"/>
      <c r="AK80" s="56"/>
      <c r="AL80" s="56"/>
      <c r="AM80" s="56"/>
    </row>
    <row r="81" spans="1:40" ht="13.5" customHeight="1">
      <c r="D81" s="14"/>
      <c r="E81" s="34"/>
      <c r="AD81" s="37" t="s">
        <v>34</v>
      </c>
      <c r="AH81" s="38" t="s">
        <v>35</v>
      </c>
      <c r="AI81" s="57">
        <f>SUM(AI77:AI80)</f>
        <v>0</v>
      </c>
      <c r="AJ81" s="57">
        <f t="shared" ref="AJ81:AM81" si="6">SUM(AJ77:AJ80)</f>
        <v>0</v>
      </c>
      <c r="AK81" s="57">
        <f t="shared" si="6"/>
        <v>0</v>
      </c>
      <c r="AL81" s="57">
        <f t="shared" si="6"/>
        <v>0</v>
      </c>
      <c r="AM81" s="57">
        <f t="shared" si="6"/>
        <v>0</v>
      </c>
    </row>
    <row r="82" spans="1:40">
      <c r="E82" s="35"/>
      <c r="AI82" s="42"/>
      <c r="AJ82" s="42"/>
      <c r="AK82" s="42"/>
      <c r="AL82" s="42"/>
      <c r="AM82" s="42"/>
    </row>
    <row r="83" spans="1:40" ht="15">
      <c r="A83"/>
      <c r="B83"/>
      <c r="C83"/>
      <c r="D83" s="14" t="s">
        <v>83</v>
      </c>
      <c r="E83"/>
      <c r="F83" s="43" t="s">
        <v>84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 s="17" t="s">
        <v>34</v>
      </c>
      <c r="AE83"/>
      <c r="AF83"/>
      <c r="AG83"/>
      <c r="AH83" s="40" t="s">
        <v>35</v>
      </c>
      <c r="AI83" s="56"/>
      <c r="AJ83" s="56"/>
      <c r="AK83" s="56"/>
      <c r="AL83" s="56"/>
      <c r="AM83" s="56"/>
      <c r="AN83"/>
    </row>
    <row r="84" spans="1:40" ht="15">
      <c r="A84" t="s">
        <v>85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 s="37" t="s">
        <v>34</v>
      </c>
      <c r="AE84"/>
      <c r="AF84"/>
      <c r="AG84"/>
      <c r="AH84" s="58" t="s">
        <v>35</v>
      </c>
      <c r="AI84" s="57">
        <v>52.094468358036977</v>
      </c>
      <c r="AJ84" s="57">
        <v>58.675504800213865</v>
      </c>
      <c r="AK84" s="57">
        <v>55.825699467352713</v>
      </c>
      <c r="AL84" s="57">
        <v>51.982196168751052</v>
      </c>
      <c r="AM84" s="57">
        <v>48.208234512071449</v>
      </c>
      <c r="AN84"/>
    </row>
    <row r="85" spans="1:40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 s="42"/>
      <c r="AJ85" s="42"/>
      <c r="AK85" s="42"/>
      <c r="AL85" s="42"/>
      <c r="AM85" s="42"/>
      <c r="AN85"/>
    </row>
    <row r="86" spans="1:40" ht="15">
      <c r="A86"/>
      <c r="B86"/>
      <c r="C86"/>
      <c r="D86" s="14" t="s">
        <v>56</v>
      </c>
      <c r="E86"/>
      <c r="F86" s="43" t="s">
        <v>86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 s="17" t="s">
        <v>34</v>
      </c>
      <c r="AE86"/>
      <c r="AF86"/>
      <c r="AG86"/>
      <c r="AH86" s="40" t="s">
        <v>35</v>
      </c>
      <c r="AI86" s="56">
        <v>105.68791325399927</v>
      </c>
      <c r="AJ86" s="56">
        <v>104.76645154905032</v>
      </c>
      <c r="AK86" s="56">
        <v>98.656796895143231</v>
      </c>
      <c r="AL86" s="56">
        <v>97.935549626777913</v>
      </c>
      <c r="AM86" s="56">
        <v>97.860353817243606</v>
      </c>
      <c r="AN86"/>
    </row>
    <row r="87" spans="1:40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 s="37" t="s">
        <v>34</v>
      </c>
      <c r="AE87"/>
      <c r="AF87"/>
      <c r="AG87"/>
      <c r="AH87" s="58" t="s">
        <v>35</v>
      </c>
      <c r="AI87" s="57">
        <f>SUM(AI86)</f>
        <v>105.68791325399927</v>
      </c>
      <c r="AJ87" s="57">
        <f t="shared" ref="AJ87:AM87" si="7">SUM(AJ86)</f>
        <v>104.76645154905032</v>
      </c>
      <c r="AK87" s="57">
        <f t="shared" si="7"/>
        <v>98.656796895143231</v>
      </c>
      <c r="AL87" s="57">
        <f t="shared" si="7"/>
        <v>97.935549626777913</v>
      </c>
      <c r="AM87" s="57">
        <f t="shared" si="7"/>
        <v>97.860353817243606</v>
      </c>
      <c r="AN87"/>
    </row>
    <row r="88" spans="1:40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 s="42"/>
      <c r="AJ88" s="42"/>
      <c r="AK88" s="42"/>
      <c r="AL88" s="42"/>
      <c r="AM88" s="42"/>
      <c r="AN88"/>
    </row>
    <row r="89" spans="1:40" ht="15">
      <c r="A89"/>
      <c r="B89"/>
      <c r="C89"/>
      <c r="D89"/>
      <c r="E89"/>
      <c r="F89" s="47" t="s">
        <v>69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 s="37" t="s">
        <v>34</v>
      </c>
      <c r="AE89"/>
      <c r="AF89"/>
      <c r="AG89"/>
      <c r="AH89" s="58" t="s">
        <v>35</v>
      </c>
      <c r="AI89" s="39">
        <v>0</v>
      </c>
      <c r="AJ89" s="39">
        <v>0</v>
      </c>
      <c r="AK89" s="39">
        <v>0</v>
      </c>
      <c r="AL89" s="39">
        <v>0</v>
      </c>
      <c r="AM89" s="39">
        <v>0</v>
      </c>
      <c r="AN89"/>
    </row>
    <row r="90" spans="1:40" ht="13.5" customHeight="1"/>
    <row r="91" spans="1:40" s="31" customFormat="1" ht="15">
      <c r="A91" s="29"/>
      <c r="B91" s="29"/>
      <c r="C91" s="30" t="s">
        <v>70</v>
      </c>
      <c r="D91" s="30"/>
      <c r="AI91" s="32"/>
      <c r="AJ91" s="32"/>
      <c r="AK91" s="32"/>
      <c r="AL91" s="32"/>
      <c r="AM91" s="32"/>
      <c r="AN91" s="17"/>
    </row>
    <row r="93" spans="1:40" ht="15">
      <c r="D93" s="14"/>
      <c r="F93" s="48" t="s">
        <v>71</v>
      </c>
      <c r="AD93" s="17" t="s">
        <v>34</v>
      </c>
      <c r="AH93" s="12" t="s">
        <v>35</v>
      </c>
      <c r="AI93" s="56">
        <f t="shared" ref="AI93:AM98" si="8">AI54</f>
        <v>7.9349084864768953</v>
      </c>
      <c r="AJ93" s="56">
        <f t="shared" si="8"/>
        <v>23.850246356874269</v>
      </c>
      <c r="AK93" s="56">
        <f t="shared" si="8"/>
        <v>17.726217534875087</v>
      </c>
      <c r="AL93" s="56">
        <f t="shared" si="8"/>
        <v>10.835707126456683</v>
      </c>
      <c r="AM93" s="56">
        <f t="shared" si="8"/>
        <v>7.7400520930069945</v>
      </c>
    </row>
    <row r="94" spans="1:40" ht="15">
      <c r="D94" s="14"/>
      <c r="F94" s="48" t="s">
        <v>72</v>
      </c>
      <c r="AD94" s="17" t="s">
        <v>34</v>
      </c>
      <c r="AH94" s="12" t="s">
        <v>35</v>
      </c>
      <c r="AI94" s="56">
        <f t="shared" si="8"/>
        <v>2.311569018264823</v>
      </c>
      <c r="AJ94" s="56">
        <f t="shared" si="8"/>
        <v>2.3115690182648234</v>
      </c>
      <c r="AK94" s="56">
        <f t="shared" si="8"/>
        <v>2.311569018264823</v>
      </c>
      <c r="AL94" s="56">
        <f t="shared" si="8"/>
        <v>2.3115690182648234</v>
      </c>
      <c r="AM94" s="56">
        <f t="shared" si="8"/>
        <v>2.3115690182648234</v>
      </c>
    </row>
    <row r="95" spans="1:40" ht="15">
      <c r="D95" s="14"/>
      <c r="F95" s="48" t="s">
        <v>73</v>
      </c>
      <c r="AD95" s="17" t="s">
        <v>34</v>
      </c>
      <c r="AH95" s="12" t="s">
        <v>35</v>
      </c>
      <c r="AI95" s="56">
        <f t="shared" si="8"/>
        <v>42.072615160730734</v>
      </c>
      <c r="AJ95" s="56">
        <f t="shared" si="8"/>
        <v>39.686518611685237</v>
      </c>
      <c r="AK95" s="56">
        <f t="shared" si="8"/>
        <v>39.68651861168523</v>
      </c>
      <c r="AL95" s="56">
        <f t="shared" si="8"/>
        <v>39.68651861168523</v>
      </c>
      <c r="AM95" s="56">
        <f t="shared" si="8"/>
        <v>39.68651861168523</v>
      </c>
    </row>
    <row r="96" spans="1:40">
      <c r="F96" s="48" t="s">
        <v>74</v>
      </c>
      <c r="AD96" s="17" t="s">
        <v>34</v>
      </c>
      <c r="AH96" s="12" t="s">
        <v>35</v>
      </c>
      <c r="AI96" s="56">
        <f t="shared" si="8"/>
        <v>4.9084690453206985</v>
      </c>
      <c r="AJ96" s="56">
        <f t="shared" si="8"/>
        <v>4.2682167824577384</v>
      </c>
      <c r="AK96" s="56">
        <f t="shared" si="8"/>
        <v>4.1312810558383406</v>
      </c>
      <c r="AL96" s="56">
        <f t="shared" si="8"/>
        <v>4.0624466777823889</v>
      </c>
      <c r="AM96" s="56">
        <f t="shared" si="8"/>
        <v>3.9862894594595479</v>
      </c>
    </row>
    <row r="97" spans="1:40">
      <c r="F97" s="48" t="s">
        <v>75</v>
      </c>
      <c r="AD97" s="17" t="s">
        <v>34</v>
      </c>
      <c r="AH97" s="12" t="s">
        <v>35</v>
      </c>
      <c r="AI97" s="56">
        <f t="shared" si="8"/>
        <v>39.328515303892807</v>
      </c>
      <c r="AJ97" s="56">
        <f t="shared" si="8"/>
        <v>34.960468945169438</v>
      </c>
      <c r="AK97" s="56">
        <f t="shared" si="8"/>
        <v>36.616777044995636</v>
      </c>
      <c r="AL97" s="56">
        <f t="shared" si="8"/>
        <v>36.919497610213703</v>
      </c>
      <c r="AM97" s="56">
        <f t="shared" si="8"/>
        <v>35.842076627549773</v>
      </c>
    </row>
    <row r="98" spans="1:40">
      <c r="F98" s="48" t="s">
        <v>76</v>
      </c>
      <c r="AD98" s="17" t="s">
        <v>34</v>
      </c>
      <c r="AH98" s="12" t="s">
        <v>35</v>
      </c>
      <c r="AI98" s="56">
        <f t="shared" si="8"/>
        <v>3.3227493408209807</v>
      </c>
      <c r="AJ98" s="56">
        <f t="shared" si="8"/>
        <v>3.4234387147852532</v>
      </c>
      <c r="AK98" s="56">
        <f t="shared" si="8"/>
        <v>2.3158556011782592</v>
      </c>
      <c r="AL98" s="56">
        <f t="shared" si="8"/>
        <v>2.2151662272139871</v>
      </c>
      <c r="AM98" s="56">
        <f t="shared" si="8"/>
        <v>2.1144768532497147</v>
      </c>
    </row>
    <row r="99" spans="1:40" ht="15">
      <c r="F99" s="47" t="s">
        <v>78</v>
      </c>
      <c r="AD99" s="37" t="s">
        <v>34</v>
      </c>
      <c r="AH99" s="38" t="s">
        <v>35</v>
      </c>
      <c r="AI99" s="57">
        <f>SUM(AI93:AI98)</f>
        <v>99.878826355506945</v>
      </c>
      <c r="AJ99" s="57">
        <f t="shared" ref="AJ99:AM99" si="9">SUM(AJ93:AJ98)</f>
        <v>108.50045842923676</v>
      </c>
      <c r="AK99" s="57">
        <f t="shared" si="9"/>
        <v>102.78821886683737</v>
      </c>
      <c r="AL99" s="57">
        <f t="shared" si="9"/>
        <v>96.030905271616803</v>
      </c>
      <c r="AM99" s="57">
        <f t="shared" si="9"/>
        <v>91.680982663216085</v>
      </c>
    </row>
    <row r="100" spans="1:40" ht="12.75" customHeight="1">
      <c r="AI100" s="42"/>
      <c r="AJ100" s="42"/>
      <c r="AK100" s="42"/>
      <c r="AL100" s="42"/>
      <c r="AM100" s="42"/>
    </row>
    <row r="101" spans="1:40" ht="12.75" customHeight="1">
      <c r="F101" s="47" t="s">
        <v>87</v>
      </c>
      <c r="AD101" s="37" t="s">
        <v>34</v>
      </c>
      <c r="AH101" s="38" t="s">
        <v>35</v>
      </c>
      <c r="AI101" s="39">
        <f>AI89+AI99</f>
        <v>99.878826355506945</v>
      </c>
      <c r="AJ101" s="39">
        <f t="shared" ref="AJ101:AM101" si="10">AJ89+AJ99</f>
        <v>108.50045842923676</v>
      </c>
      <c r="AK101" s="39">
        <f t="shared" si="10"/>
        <v>102.78821886683737</v>
      </c>
      <c r="AL101" s="39">
        <f t="shared" si="10"/>
        <v>96.030905271616803</v>
      </c>
      <c r="AM101" s="39">
        <f t="shared" si="10"/>
        <v>91.680982663216085</v>
      </c>
    </row>
    <row r="102" spans="1:40" ht="12.75" customHeight="1"/>
    <row r="103" spans="1:40" s="49" customFormat="1">
      <c r="P103" s="50"/>
      <c r="R103" s="50"/>
      <c r="S103" s="50"/>
      <c r="T103" s="50"/>
      <c r="U103" s="50"/>
      <c r="V103" s="50"/>
      <c r="W103" s="50"/>
      <c r="X103" s="50"/>
      <c r="Y103" s="50"/>
      <c r="Z103" s="51"/>
      <c r="AA103" s="51"/>
      <c r="AB103" s="51"/>
      <c r="AC103" s="51"/>
      <c r="AD103" s="50"/>
      <c r="AE103" s="52"/>
      <c r="AF103" s="53"/>
      <c r="AG103" s="34"/>
      <c r="AH103" s="34"/>
      <c r="AI103" s="54"/>
      <c r="AJ103" s="54"/>
      <c r="AK103" s="55"/>
      <c r="AL103" s="53"/>
      <c r="AM103" s="53"/>
      <c r="AN103" s="12"/>
    </row>
    <row r="104" spans="1:40" s="49" customFormat="1">
      <c r="P104" s="50"/>
      <c r="R104" s="50"/>
      <c r="S104" s="50"/>
      <c r="T104" s="50"/>
      <c r="U104" s="50"/>
      <c r="V104" s="50"/>
      <c r="W104" s="50"/>
      <c r="X104" s="50"/>
      <c r="Y104" s="50"/>
      <c r="Z104" s="51"/>
      <c r="AA104" s="51"/>
      <c r="AB104" s="51"/>
      <c r="AC104" s="51"/>
      <c r="AD104" s="50"/>
      <c r="AE104" s="52"/>
      <c r="AF104" s="53"/>
      <c r="AG104" s="34"/>
      <c r="AH104" s="34"/>
      <c r="AI104" s="54"/>
      <c r="AJ104" s="54"/>
      <c r="AK104" s="55"/>
      <c r="AL104" s="53"/>
      <c r="AM104" s="53"/>
      <c r="AN104" s="12"/>
    </row>
    <row r="105" spans="1:40" ht="18">
      <c r="A105" s="26"/>
      <c r="B105" s="26"/>
      <c r="C105" s="27" t="s">
        <v>88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8"/>
      <c r="AJ105" s="28"/>
      <c r="AK105" s="28"/>
      <c r="AL105" s="28"/>
      <c r="AM105" s="28"/>
    </row>
    <row r="106" spans="1:40" s="49" customFormat="1">
      <c r="P106" s="50"/>
      <c r="R106" s="50"/>
      <c r="S106" s="50"/>
      <c r="T106" s="50"/>
      <c r="U106" s="50"/>
      <c r="V106" s="50"/>
      <c r="W106" s="50"/>
      <c r="X106" s="50"/>
      <c r="Y106" s="50"/>
      <c r="Z106" s="51"/>
      <c r="AA106" s="51"/>
      <c r="AB106" s="51"/>
      <c r="AC106" s="51"/>
      <c r="AD106" s="50"/>
      <c r="AE106" s="52"/>
      <c r="AF106" s="53"/>
      <c r="AG106" s="34"/>
      <c r="AH106" s="34"/>
      <c r="AI106" s="54"/>
      <c r="AJ106" s="54"/>
      <c r="AK106" s="55"/>
      <c r="AL106" s="53"/>
      <c r="AM106" s="53"/>
      <c r="AN106" s="12"/>
    </row>
    <row r="107" spans="1:40" s="31" customFormat="1" ht="15">
      <c r="A107" s="29"/>
      <c r="B107" s="29"/>
      <c r="C107" s="30" t="s">
        <v>31</v>
      </c>
      <c r="D107" s="30"/>
      <c r="AI107" s="32"/>
      <c r="AJ107" s="32"/>
      <c r="AK107" s="32"/>
      <c r="AL107" s="32"/>
      <c r="AM107" s="32"/>
      <c r="AN107" s="17"/>
    </row>
    <row r="108" spans="1:40" ht="7.5" customHeight="1"/>
    <row r="109" spans="1:40" ht="15">
      <c r="D109" s="14" t="s">
        <v>32</v>
      </c>
      <c r="E109" s="34"/>
      <c r="F109" s="35" t="s">
        <v>81</v>
      </c>
      <c r="AD109" s="17" t="s">
        <v>34</v>
      </c>
      <c r="AH109" s="12" t="s">
        <v>35</v>
      </c>
      <c r="AI109" s="36">
        <f>AI12-AI71</f>
        <v>-5.6645000635014444</v>
      </c>
      <c r="AJ109" s="36">
        <f>AJ12-AJ71</f>
        <v>-3.2381728183115737</v>
      </c>
      <c r="AK109" s="36">
        <f>AK12-AK71</f>
        <v>-2.5628622154951142</v>
      </c>
      <c r="AL109" s="36">
        <f>AL12-AL71</f>
        <v>-2.0188811070477541</v>
      </c>
      <c r="AM109" s="36">
        <f>AM12-AM71</f>
        <v>-2.7286206545826719</v>
      </c>
    </row>
    <row r="110" spans="1:40" ht="15">
      <c r="D110" s="14"/>
      <c r="E110" s="34"/>
      <c r="F110" s="35" t="s">
        <v>82</v>
      </c>
      <c r="AD110" s="17" t="s">
        <v>34</v>
      </c>
      <c r="AH110" s="12" t="s">
        <v>35</v>
      </c>
      <c r="AI110" s="36">
        <f>SUM(AI13:AI17)-AI72</f>
        <v>-9.3906813277199248</v>
      </c>
      <c r="AJ110" s="36">
        <f>SUM(AJ13:AJ17)-AJ72</f>
        <v>-4.190693915390149</v>
      </c>
      <c r="AK110" s="36">
        <f>SUM(AK13:AK17)-AK72</f>
        <v>-2.0975145792451499</v>
      </c>
      <c r="AL110" s="36">
        <f>SUM(AL13:AL17)-AL72</f>
        <v>-1.8023080309581161</v>
      </c>
      <c r="AM110" s="36">
        <f>SUM(AM13:AM17)-AM72</f>
        <v>-2.5785773970815953</v>
      </c>
    </row>
    <row r="111" spans="1:40" ht="15">
      <c r="D111" s="14"/>
      <c r="E111" s="34"/>
      <c r="F111" s="35"/>
      <c r="AD111" s="37" t="s">
        <v>34</v>
      </c>
      <c r="AH111" s="38" t="s">
        <v>35</v>
      </c>
      <c r="AI111" s="39">
        <f t="shared" ref="AI111:AM114" si="11">AI18-AI73</f>
        <v>-15.055181391221367</v>
      </c>
      <c r="AJ111" s="39">
        <f t="shared" si="11"/>
        <v>-7.4288667337017245</v>
      </c>
      <c r="AK111" s="39">
        <f t="shared" si="11"/>
        <v>-4.6603767947402588</v>
      </c>
      <c r="AL111" s="39">
        <f t="shared" si="11"/>
        <v>-3.8211891380058773</v>
      </c>
      <c r="AM111" s="39">
        <f t="shared" si="11"/>
        <v>-5.3071980516642654</v>
      </c>
    </row>
    <row r="112" spans="1:40" ht="15">
      <c r="D112" s="14" t="s">
        <v>41</v>
      </c>
      <c r="E112" s="35"/>
      <c r="F112" s="35" t="s">
        <v>42</v>
      </c>
      <c r="AD112" s="17" t="s">
        <v>34</v>
      </c>
      <c r="AH112" s="12" t="s">
        <v>35</v>
      </c>
      <c r="AI112" s="36">
        <f t="shared" si="11"/>
        <v>-4.3649656983530356</v>
      </c>
      <c r="AJ112" s="36">
        <f t="shared" si="11"/>
        <v>-3.7129547369897153E-2</v>
      </c>
      <c r="AK112" s="36">
        <f t="shared" si="11"/>
        <v>-0.40042465168078323</v>
      </c>
      <c r="AL112" s="36">
        <f t="shared" si="11"/>
        <v>0.21069935669227746</v>
      </c>
      <c r="AM112" s="36">
        <f t="shared" si="11"/>
        <v>0.53580598948441605</v>
      </c>
    </row>
    <row r="113" spans="1:40" ht="15">
      <c r="D113" s="14"/>
      <c r="E113" s="35"/>
      <c r="F113" s="35" t="s">
        <v>43</v>
      </c>
      <c r="AD113" s="17" t="s">
        <v>34</v>
      </c>
      <c r="AH113" s="12" t="s">
        <v>35</v>
      </c>
      <c r="AI113" s="36">
        <f t="shared" si="11"/>
        <v>-2.004402299173675</v>
      </c>
      <c r="AJ113" s="36">
        <f t="shared" si="11"/>
        <v>-0.16092002457812082</v>
      </c>
      <c r="AK113" s="36">
        <f t="shared" si="11"/>
        <v>-0.11607373709502955</v>
      </c>
      <c r="AL113" s="36">
        <f t="shared" si="11"/>
        <v>-0.34662890923953604</v>
      </c>
      <c r="AM113" s="36">
        <f t="shared" si="11"/>
        <v>-0.1003671461759934</v>
      </c>
    </row>
    <row r="114" spans="1:40" ht="15">
      <c r="D114" s="14"/>
      <c r="E114" s="35"/>
      <c r="F114" s="35"/>
      <c r="AD114" s="37" t="s">
        <v>34</v>
      </c>
      <c r="AH114" s="38" t="s">
        <v>35</v>
      </c>
      <c r="AI114" s="39">
        <f t="shared" si="11"/>
        <v>-6.3693679975267088</v>
      </c>
      <c r="AJ114" s="39">
        <f t="shared" si="11"/>
        <v>-0.19804957194801887</v>
      </c>
      <c r="AK114" s="39">
        <f t="shared" si="11"/>
        <v>-0.51649838877581189</v>
      </c>
      <c r="AL114" s="39">
        <f t="shared" si="11"/>
        <v>-0.1359295525472568</v>
      </c>
      <c r="AM114" s="39">
        <f t="shared" si="11"/>
        <v>0.43543884330842175</v>
      </c>
    </row>
    <row r="115" spans="1:40" ht="15">
      <c r="D115" s="14" t="s">
        <v>44</v>
      </c>
      <c r="E115" s="34"/>
      <c r="F115" s="35" t="s">
        <v>45</v>
      </c>
      <c r="AD115" s="17" t="s">
        <v>34</v>
      </c>
      <c r="AH115" s="12" t="s">
        <v>35</v>
      </c>
      <c r="AI115" s="36"/>
      <c r="AJ115" s="36"/>
      <c r="AK115" s="36"/>
      <c r="AL115" s="36"/>
      <c r="AM115" s="36"/>
    </row>
    <row r="116" spans="1:40" ht="15">
      <c r="D116" s="14"/>
      <c r="E116" s="34"/>
      <c r="F116" s="17" t="s">
        <v>46</v>
      </c>
      <c r="AD116" s="17" t="s">
        <v>34</v>
      </c>
      <c r="AH116" s="12" t="s">
        <v>35</v>
      </c>
      <c r="AI116" s="36"/>
      <c r="AJ116" s="36"/>
      <c r="AK116" s="36"/>
      <c r="AL116" s="36"/>
      <c r="AM116" s="36"/>
    </row>
    <row r="117" spans="1:40" ht="15">
      <c r="D117" s="14"/>
      <c r="E117" s="34"/>
      <c r="F117" s="17" t="s">
        <v>47</v>
      </c>
      <c r="AD117" s="17" t="s">
        <v>34</v>
      </c>
      <c r="AH117" s="12" t="s">
        <v>35</v>
      </c>
      <c r="AI117" s="36"/>
      <c r="AJ117" s="36"/>
      <c r="AK117" s="36"/>
      <c r="AL117" s="36"/>
      <c r="AM117" s="36"/>
    </row>
    <row r="118" spans="1:40" ht="15">
      <c r="D118" s="14"/>
      <c r="E118" s="34"/>
      <c r="F118" s="35" t="s">
        <v>48</v>
      </c>
      <c r="AD118" s="17" t="s">
        <v>34</v>
      </c>
      <c r="AH118" s="12" t="s">
        <v>35</v>
      </c>
      <c r="AI118" s="36"/>
      <c r="AJ118" s="36"/>
      <c r="AK118" s="36"/>
      <c r="AL118" s="36"/>
      <c r="AM118" s="36"/>
    </row>
    <row r="119" spans="1:40" ht="13.5" customHeight="1">
      <c r="D119" s="14"/>
      <c r="E119" s="34"/>
      <c r="AD119" s="37" t="s">
        <v>34</v>
      </c>
      <c r="AH119" s="38" t="s">
        <v>35</v>
      </c>
      <c r="AI119" s="39"/>
      <c r="AJ119" s="39"/>
      <c r="AK119" s="39"/>
      <c r="AL119" s="39"/>
      <c r="AM119" s="39"/>
    </row>
    <row r="120" spans="1:40">
      <c r="E120" s="35"/>
      <c r="AI120" s="42"/>
      <c r="AJ120" s="42"/>
      <c r="AK120" s="42"/>
      <c r="AL120" s="42"/>
      <c r="AM120" s="42"/>
    </row>
    <row r="121" spans="1:40" ht="15">
      <c r="D121" s="14" t="s">
        <v>83</v>
      </c>
      <c r="E121"/>
      <c r="F121" s="43" t="s">
        <v>84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 s="17" t="s">
        <v>34</v>
      </c>
      <c r="AE121"/>
      <c r="AF121"/>
      <c r="AG121"/>
      <c r="AH121" s="40" t="s">
        <v>35</v>
      </c>
      <c r="AI121" s="36"/>
      <c r="AJ121" s="36"/>
      <c r="AK121" s="36"/>
      <c r="AL121" s="36"/>
      <c r="AM121" s="36"/>
    </row>
    <row r="122" spans="1:40" ht="15"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 s="37" t="s">
        <v>34</v>
      </c>
      <c r="AE122"/>
      <c r="AF122"/>
      <c r="AG122"/>
      <c r="AH122" s="58" t="s">
        <v>35</v>
      </c>
      <c r="AI122" s="39">
        <f>AI26+AI34-AI84</f>
        <v>-11.82995569518058</v>
      </c>
      <c r="AJ122" s="39">
        <f t="shared" ref="AJ122:AM122" si="12">AJ26+AJ34-AJ84</f>
        <v>-15.09650362885818</v>
      </c>
      <c r="AK122" s="39">
        <f t="shared" si="12"/>
        <v>-2.0711300367352052</v>
      </c>
      <c r="AL122" s="39">
        <f t="shared" si="12"/>
        <v>4.7789669219197961</v>
      </c>
      <c r="AM122" s="39">
        <f t="shared" si="12"/>
        <v>5.0017806044879194</v>
      </c>
    </row>
    <row r="123" spans="1:40" ht="15"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 s="42"/>
      <c r="AJ123" s="42"/>
      <c r="AK123" s="42"/>
      <c r="AL123" s="42"/>
      <c r="AM123" s="42"/>
    </row>
    <row r="124" spans="1:40" ht="15">
      <c r="D124" s="14" t="s">
        <v>56</v>
      </c>
      <c r="E124"/>
      <c r="F124" s="43" t="s">
        <v>86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 s="17" t="s">
        <v>34</v>
      </c>
      <c r="AE124"/>
      <c r="AF124"/>
      <c r="AG124"/>
      <c r="AH124" s="40" t="s">
        <v>35</v>
      </c>
      <c r="AI124" s="36">
        <f>AI48-AI86</f>
        <v>-4.9943426889040268</v>
      </c>
      <c r="AJ124" s="36">
        <f>AJ48-AJ86</f>
        <v>-7.299639441841336</v>
      </c>
      <c r="AK124" s="36">
        <f>AK48-AK86</f>
        <v>-2.3044124505905472</v>
      </c>
      <c r="AL124" s="36">
        <f>AL48-AL86</f>
        <v>-1.614524169891709</v>
      </c>
      <c r="AM124" s="36">
        <f>AM48-AM86</f>
        <v>-2.0679428130645618</v>
      </c>
    </row>
    <row r="125" spans="1:40" ht="15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 s="37" t="s">
        <v>34</v>
      </c>
      <c r="AE125"/>
      <c r="AF125"/>
      <c r="AG125"/>
      <c r="AH125" s="58" t="s">
        <v>35</v>
      </c>
      <c r="AI125" s="39">
        <v>0</v>
      </c>
      <c r="AJ125" s="39">
        <v>0</v>
      </c>
      <c r="AK125" s="39">
        <v>0</v>
      </c>
      <c r="AL125" s="39">
        <v>0</v>
      </c>
      <c r="AM125" s="39">
        <v>0</v>
      </c>
    </row>
    <row r="126" spans="1:40" ht="15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 s="42"/>
      <c r="AJ126" s="42"/>
      <c r="AK126" s="42"/>
      <c r="AL126" s="42"/>
      <c r="AM126" s="42"/>
    </row>
    <row r="127" spans="1:40" ht="13.5" customHeight="1">
      <c r="A127"/>
      <c r="B127"/>
      <c r="C127"/>
      <c r="D127"/>
      <c r="E127"/>
      <c r="F127" s="47" t="s">
        <v>69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 s="37" t="s">
        <v>34</v>
      </c>
      <c r="AE127"/>
      <c r="AF127"/>
      <c r="AG127"/>
      <c r="AH127" s="58" t="s">
        <v>35</v>
      </c>
      <c r="AI127" s="39">
        <v>0</v>
      </c>
      <c r="AJ127" s="39">
        <v>0</v>
      </c>
      <c r="AK127" s="39">
        <v>0</v>
      </c>
      <c r="AL127" s="39">
        <v>0</v>
      </c>
      <c r="AM127" s="39">
        <v>0</v>
      </c>
      <c r="AN127"/>
    </row>
    <row r="128" spans="1:40" ht="13.5" customHeight="1">
      <c r="A128"/>
      <c r="B128"/>
      <c r="C128"/>
      <c r="D128"/>
      <c r="E128"/>
      <c r="F128" s="59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 s="37"/>
      <c r="AE128"/>
      <c r="AF128"/>
      <c r="AG128"/>
      <c r="AH128" s="58"/>
      <c r="AI128" s="60"/>
      <c r="AJ128" s="60"/>
      <c r="AK128" s="60"/>
      <c r="AL128" s="60"/>
      <c r="AM128" s="60"/>
      <c r="AN128"/>
    </row>
    <row r="129" spans="1:40" s="31" customFormat="1" ht="15">
      <c r="A129" s="29"/>
      <c r="B129" s="29"/>
      <c r="C129" s="30" t="s">
        <v>70</v>
      </c>
      <c r="D129" s="30"/>
      <c r="AI129" s="32"/>
      <c r="AJ129" s="32"/>
      <c r="AK129" s="32"/>
      <c r="AL129" s="32"/>
      <c r="AM129" s="32"/>
      <c r="AN129" s="17"/>
    </row>
    <row r="130" spans="1:40" ht="6.75" customHeight="1"/>
    <row r="131" spans="1:40" ht="15">
      <c r="D131" s="14"/>
      <c r="F131" s="48" t="s">
        <v>71</v>
      </c>
      <c r="AD131" s="17" t="s">
        <v>34</v>
      </c>
      <c r="AH131" s="12" t="s">
        <v>35</v>
      </c>
      <c r="AI131" s="36">
        <f t="shared" ref="AI131:AM136" si="13">AI54-AI93</f>
        <v>0</v>
      </c>
      <c r="AJ131" s="36">
        <f t="shared" si="13"/>
        <v>0</v>
      </c>
      <c r="AK131" s="36">
        <f t="shared" si="13"/>
        <v>0</v>
      </c>
      <c r="AL131" s="36">
        <f t="shared" si="13"/>
        <v>0</v>
      </c>
      <c r="AM131" s="36">
        <f t="shared" si="13"/>
        <v>0</v>
      </c>
    </row>
    <row r="132" spans="1:40">
      <c r="F132" s="48" t="s">
        <v>72</v>
      </c>
      <c r="AD132" s="17" t="s">
        <v>34</v>
      </c>
      <c r="AH132" s="12" t="s">
        <v>35</v>
      </c>
      <c r="AI132" s="36">
        <f t="shared" si="13"/>
        <v>0</v>
      </c>
      <c r="AJ132" s="36">
        <f t="shared" si="13"/>
        <v>0</v>
      </c>
      <c r="AK132" s="36">
        <f t="shared" si="13"/>
        <v>0</v>
      </c>
      <c r="AL132" s="36">
        <f t="shared" si="13"/>
        <v>0</v>
      </c>
      <c r="AM132" s="36">
        <f t="shared" si="13"/>
        <v>0</v>
      </c>
    </row>
    <row r="133" spans="1:40">
      <c r="F133" s="48" t="s">
        <v>73</v>
      </c>
      <c r="AD133" s="17" t="s">
        <v>34</v>
      </c>
      <c r="AH133" s="12" t="s">
        <v>35</v>
      </c>
      <c r="AI133" s="36">
        <f t="shared" si="13"/>
        <v>0</v>
      </c>
      <c r="AJ133" s="36">
        <f t="shared" si="13"/>
        <v>0</v>
      </c>
      <c r="AK133" s="36">
        <f t="shared" si="13"/>
        <v>0</v>
      </c>
      <c r="AL133" s="36">
        <f t="shared" si="13"/>
        <v>0</v>
      </c>
      <c r="AM133" s="36">
        <f t="shared" si="13"/>
        <v>0</v>
      </c>
    </row>
    <row r="134" spans="1:40">
      <c r="F134" s="48" t="s">
        <v>74</v>
      </c>
      <c r="AD134" s="17" t="s">
        <v>34</v>
      </c>
      <c r="AH134" s="12" t="s">
        <v>35</v>
      </c>
      <c r="AI134" s="36">
        <f t="shared" si="13"/>
        <v>0</v>
      </c>
      <c r="AJ134" s="36">
        <f t="shared" si="13"/>
        <v>0</v>
      </c>
      <c r="AK134" s="36">
        <f t="shared" si="13"/>
        <v>0</v>
      </c>
      <c r="AL134" s="36">
        <f t="shared" si="13"/>
        <v>0</v>
      </c>
      <c r="AM134" s="36">
        <f t="shared" si="13"/>
        <v>0</v>
      </c>
    </row>
    <row r="135" spans="1:40">
      <c r="F135" s="48" t="s">
        <v>75</v>
      </c>
      <c r="AD135" s="17" t="s">
        <v>34</v>
      </c>
      <c r="AH135" s="12" t="s">
        <v>35</v>
      </c>
      <c r="AI135" s="36">
        <f t="shared" si="13"/>
        <v>0</v>
      </c>
      <c r="AJ135" s="36">
        <f t="shared" si="13"/>
        <v>0</v>
      </c>
      <c r="AK135" s="36">
        <f t="shared" si="13"/>
        <v>0</v>
      </c>
      <c r="AL135" s="36">
        <f t="shared" si="13"/>
        <v>0</v>
      </c>
      <c r="AM135" s="36">
        <f t="shared" si="13"/>
        <v>0</v>
      </c>
    </row>
    <row r="136" spans="1:40">
      <c r="F136" s="48" t="s">
        <v>76</v>
      </c>
      <c r="AD136" s="17" t="s">
        <v>34</v>
      </c>
      <c r="AH136" s="12" t="s">
        <v>35</v>
      </c>
      <c r="AI136" s="36">
        <f t="shared" si="13"/>
        <v>0</v>
      </c>
      <c r="AJ136" s="36">
        <f t="shared" si="13"/>
        <v>0</v>
      </c>
      <c r="AK136" s="36">
        <f t="shared" si="13"/>
        <v>0</v>
      </c>
      <c r="AL136" s="36">
        <f t="shared" si="13"/>
        <v>0</v>
      </c>
      <c r="AM136" s="36">
        <f t="shared" si="13"/>
        <v>0</v>
      </c>
    </row>
    <row r="137" spans="1:40" ht="15">
      <c r="F137" s="47" t="s">
        <v>78</v>
      </c>
      <c r="AD137" s="37" t="s">
        <v>34</v>
      </c>
      <c r="AH137" s="38" t="s">
        <v>35</v>
      </c>
      <c r="AI137" s="39">
        <f>SUM(AI131:AI136)</f>
        <v>0</v>
      </c>
      <c r="AJ137" s="39">
        <f t="shared" ref="AJ137:AM137" si="14">SUM(AJ131:AJ136)</f>
        <v>0</v>
      </c>
      <c r="AK137" s="39">
        <f t="shared" si="14"/>
        <v>0</v>
      </c>
      <c r="AL137" s="39">
        <f t="shared" si="14"/>
        <v>0</v>
      </c>
      <c r="AM137" s="39">
        <f t="shared" si="14"/>
        <v>0</v>
      </c>
    </row>
    <row r="138" spans="1:40" ht="12.75" customHeight="1">
      <c r="AI138" s="42"/>
      <c r="AJ138" s="42"/>
      <c r="AK138" s="42"/>
      <c r="AL138" s="42"/>
      <c r="AM138" s="42"/>
    </row>
    <row r="139" spans="1:40" ht="12.75" customHeight="1">
      <c r="F139" s="47" t="s">
        <v>87</v>
      </c>
      <c r="AD139" s="37" t="s">
        <v>34</v>
      </c>
      <c r="AH139" s="38" t="s">
        <v>35</v>
      </c>
      <c r="AI139" s="39">
        <f>AI126+AI137</f>
        <v>0</v>
      </c>
      <c r="AJ139" s="39">
        <f t="shared" ref="AJ139:AM139" si="15">AJ126+AJ137</f>
        <v>0</v>
      </c>
      <c r="AK139" s="39">
        <f t="shared" si="15"/>
        <v>0</v>
      </c>
      <c r="AL139" s="39">
        <f t="shared" si="15"/>
        <v>0</v>
      </c>
      <c r="AM139" s="39">
        <f t="shared" si="15"/>
        <v>0</v>
      </c>
    </row>
    <row r="140" spans="1:40" ht="12.75" customHeight="1"/>
    <row r="141" spans="1:40" s="49" customFormat="1">
      <c r="P141" s="50"/>
      <c r="R141" s="50"/>
      <c r="S141" s="50"/>
      <c r="T141" s="50"/>
      <c r="U141" s="50"/>
      <c r="V141" s="50"/>
      <c r="W141" s="50"/>
      <c r="X141" s="50"/>
      <c r="Y141" s="50"/>
      <c r="Z141" s="51"/>
      <c r="AA141" s="51"/>
      <c r="AB141" s="51"/>
      <c r="AC141" s="51"/>
      <c r="AD141" s="50"/>
      <c r="AE141" s="52"/>
      <c r="AF141" s="53"/>
      <c r="AG141" s="34"/>
      <c r="AH141" s="34"/>
      <c r="AI141" s="54"/>
      <c r="AJ141" s="54"/>
      <c r="AK141" s="55"/>
      <c r="AL141" s="53"/>
      <c r="AM141" s="53"/>
      <c r="AN141" s="12"/>
    </row>
    <row r="142" spans="1:40" s="49" customFormat="1">
      <c r="P142" s="50"/>
      <c r="R142" s="50"/>
      <c r="S142" s="50"/>
      <c r="T142" s="50"/>
      <c r="U142" s="50"/>
      <c r="V142" s="50"/>
      <c r="W142" s="50"/>
      <c r="X142" s="50"/>
      <c r="Y142" s="50"/>
      <c r="Z142" s="51"/>
      <c r="AA142" s="51"/>
      <c r="AB142" s="51"/>
      <c r="AC142" s="51"/>
      <c r="AD142" s="50"/>
      <c r="AE142" s="52"/>
      <c r="AF142" s="53"/>
      <c r="AG142" s="34"/>
      <c r="AH142" s="34"/>
      <c r="AI142" s="54"/>
      <c r="AJ142" s="54"/>
      <c r="AK142" s="55"/>
      <c r="AL142" s="53"/>
      <c r="AM142" s="53"/>
      <c r="AN142" s="12"/>
    </row>
  </sheetData>
  <mergeCells count="1">
    <mergeCell ref="AI5:AM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C765-40F8-4307-B9AF-73FA5557EE16}">
  <sheetPr>
    <tabColor theme="1"/>
    <pageSetUpPr autoPageBreaks="0"/>
  </sheetPr>
  <dimension ref="A1:BK43"/>
  <sheetViews>
    <sheetView zoomScale="70" zoomScaleNormal="70" workbookViewId="0">
      <pane xSplit="10" ySplit="8" topLeftCell="X9" activePane="bottomRight" state="frozen"/>
      <selection activeCell="AI34" activeCellId="1" sqref="AI26 AI34"/>
      <selection pane="topRight" activeCell="AI34" activeCellId="1" sqref="AI26 AI34"/>
      <selection pane="bottomLeft" activeCell="AI34" activeCellId="1" sqref="AI26 AI34"/>
      <selection pane="bottomRight" activeCell="AI34" activeCellId="1" sqref="AI26 AI34"/>
    </sheetView>
  </sheetViews>
  <sheetFormatPr defaultColWidth="0" defaultRowHeight="14.25"/>
  <cols>
    <col min="1" max="1" width="12.85546875" style="17" customWidth="1"/>
    <col min="2" max="3" width="1.42578125" style="17" customWidth="1"/>
    <col min="4" max="5" width="23.42578125" style="17" bestFit="1" customWidth="1"/>
    <col min="6" max="6" width="7.7109375" style="17" bestFit="1" customWidth="1"/>
    <col min="7" max="7" width="5.28515625" style="17" bestFit="1" customWidth="1"/>
    <col min="8" max="8" width="17" style="17" bestFit="1" customWidth="1"/>
    <col min="9" max="10" width="31.5703125" style="17" bestFit="1" customWidth="1"/>
    <col min="11" max="12" width="7.42578125" style="17" customWidth="1"/>
    <col min="13" max="13" width="20.7109375" style="17" bestFit="1" customWidth="1"/>
    <col min="14" max="14" width="13.5703125" style="17" bestFit="1" customWidth="1"/>
    <col min="15" max="15" width="18.28515625" style="17" bestFit="1" customWidth="1"/>
    <col min="16" max="16" width="19.42578125" style="17" bestFit="1" customWidth="1"/>
    <col min="17" max="24" width="14.28515625" style="17" bestFit="1" customWidth="1"/>
    <col min="25" max="25" width="19.5703125" style="17" bestFit="1" customWidth="1"/>
    <col min="26" max="26" width="10.7109375" style="17" bestFit="1" customWidth="1"/>
    <col min="27" max="27" width="11.42578125" style="17" bestFit="1" customWidth="1"/>
    <col min="28" max="28" width="20.7109375" style="17" bestFit="1" customWidth="1"/>
    <col min="29" max="29" width="13.5703125" style="17" bestFit="1" customWidth="1"/>
    <col min="30" max="30" width="10.42578125" style="17" bestFit="1" customWidth="1"/>
    <col min="31" max="31" width="11.28515625" style="17" bestFit="1" customWidth="1"/>
    <col min="32" max="33" width="2" style="17" customWidth="1"/>
    <col min="34" max="34" width="9.7109375" style="17" bestFit="1" customWidth="1"/>
    <col min="35" max="39" width="18.42578125" style="33" customWidth="1"/>
    <col min="40" max="45" width="1.42578125" style="17" customWidth="1"/>
    <col min="46" max="63" width="18.42578125" style="17" hidden="1" customWidth="1"/>
    <col min="64" max="16384" width="14" style="17" hidden="1"/>
  </cols>
  <sheetData>
    <row r="1" spans="1:51" s="3" customFormat="1" ht="26.25">
      <c r="A1" s="1" t="s">
        <v>0</v>
      </c>
      <c r="B1" s="2"/>
      <c r="P1" s="4" t="s">
        <v>1</v>
      </c>
      <c r="Q1" s="4"/>
      <c r="R1" s="4"/>
      <c r="S1" s="4"/>
      <c r="T1" s="4"/>
      <c r="U1" s="4"/>
      <c r="V1" s="4"/>
      <c r="W1" s="4"/>
      <c r="X1" s="4"/>
      <c r="Y1" s="4"/>
      <c r="AE1" s="2"/>
      <c r="AI1" s="5"/>
      <c r="AJ1" s="5"/>
      <c r="AK1" s="6"/>
      <c r="AL1" s="5"/>
      <c r="AM1" s="5"/>
      <c r="AY1" s="2"/>
    </row>
    <row r="2" spans="1:51" s="3" customFormat="1" ht="26.25">
      <c r="A2" s="4" t="str">
        <f>[1]Cover!$E$13</f>
        <v>Master</v>
      </c>
      <c r="B2" s="2"/>
      <c r="AI2" s="5"/>
      <c r="AJ2" s="5"/>
      <c r="AK2" s="5"/>
      <c r="AL2" s="5"/>
      <c r="AM2" s="5"/>
    </row>
    <row r="3" spans="1:51" s="3" customFormat="1" ht="26.25">
      <c r="A3" s="4">
        <f>[1]Cover!$E$15</f>
        <v>2022</v>
      </c>
      <c r="B3" s="4"/>
      <c r="C3" s="4"/>
      <c r="D3" s="4"/>
      <c r="AI3" s="5"/>
      <c r="AJ3" s="5"/>
      <c r="AK3" s="5"/>
      <c r="AL3" s="5"/>
      <c r="AM3" s="5"/>
    </row>
    <row r="4" spans="1:51" s="9" customFormat="1" ht="27" thickBot="1">
      <c r="A4" s="61" t="s">
        <v>89</v>
      </c>
      <c r="B4" s="8"/>
      <c r="AI4" s="11"/>
      <c r="AJ4" s="11"/>
      <c r="AK4" s="11"/>
      <c r="AL4" s="11"/>
      <c r="AM4" s="11"/>
    </row>
    <row r="5" spans="1:51" s="62" customFormat="1" ht="15.75">
      <c r="B5" s="63"/>
      <c r="C5" s="6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F5" s="17"/>
      <c r="AG5" s="17"/>
      <c r="AI5" s="65" t="s">
        <v>3</v>
      </c>
      <c r="AJ5" s="66"/>
      <c r="AK5" s="66"/>
      <c r="AL5" s="66"/>
      <c r="AM5" s="67"/>
    </row>
    <row r="6" spans="1:51" s="62" customFormat="1" ht="15.75">
      <c r="B6" s="63"/>
      <c r="C6" s="63"/>
      <c r="D6" s="19" t="s">
        <v>90</v>
      </c>
      <c r="E6" s="19" t="s">
        <v>91</v>
      </c>
      <c r="F6" s="19" t="s">
        <v>92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68" t="s">
        <v>14</v>
      </c>
      <c r="Q6" s="68" t="s">
        <v>93</v>
      </c>
      <c r="R6" s="68" t="s">
        <v>15</v>
      </c>
      <c r="S6" s="68" t="s">
        <v>16</v>
      </c>
      <c r="T6" s="68" t="s">
        <v>17</v>
      </c>
      <c r="U6" s="68" t="s">
        <v>18</v>
      </c>
      <c r="V6" s="68" t="s">
        <v>19</v>
      </c>
      <c r="W6" s="68" t="s">
        <v>20</v>
      </c>
      <c r="X6" s="68" t="s">
        <v>21</v>
      </c>
      <c r="Y6" s="68" t="s">
        <v>22</v>
      </c>
      <c r="Z6" s="68" t="s">
        <v>23</v>
      </c>
      <c r="AA6" s="68" t="s">
        <v>24</v>
      </c>
      <c r="AB6" s="68" t="s">
        <v>25</v>
      </c>
      <c r="AC6" s="68" t="s">
        <v>26</v>
      </c>
      <c r="AD6" s="68" t="s">
        <v>27</v>
      </c>
      <c r="AE6" s="69" t="s">
        <v>28</v>
      </c>
      <c r="AF6" s="70"/>
      <c r="AG6" s="70"/>
      <c r="AH6" s="71" t="s">
        <v>29</v>
      </c>
      <c r="AI6" s="72">
        <v>2022</v>
      </c>
      <c r="AJ6" s="73">
        <v>2023</v>
      </c>
      <c r="AK6" s="73">
        <v>2024</v>
      </c>
      <c r="AL6" s="73">
        <v>2025</v>
      </c>
      <c r="AM6" s="74">
        <v>2026</v>
      </c>
    </row>
    <row r="7" spans="1:51" s="62" customForma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33"/>
      <c r="AJ7" s="33"/>
      <c r="AK7" s="33"/>
      <c r="AL7" s="33"/>
      <c r="AM7" s="33"/>
    </row>
    <row r="8" spans="1:51" s="62" customFormat="1" ht="18">
      <c r="A8" s="75"/>
      <c r="B8" s="76" t="s">
        <v>94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7"/>
      <c r="AJ8" s="77"/>
      <c r="AK8" s="77"/>
      <c r="AL8" s="77"/>
      <c r="AM8" s="77"/>
    </row>
    <row r="9" spans="1:51" s="62" customForma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Z9" s="79"/>
      <c r="AA9" s="79"/>
      <c r="AB9" s="79"/>
      <c r="AC9" s="79"/>
      <c r="AD9" s="79"/>
      <c r="AE9" s="52"/>
      <c r="AF9" s="80"/>
      <c r="AG9" s="81"/>
      <c r="AH9" s="81"/>
      <c r="AI9" s="82"/>
      <c r="AJ9" s="82"/>
      <c r="AK9" s="55"/>
      <c r="AL9" s="80"/>
      <c r="AM9" s="80"/>
    </row>
    <row r="10" spans="1:51" s="62" customFormat="1" ht="15">
      <c r="A10" s="78"/>
      <c r="B10" s="78"/>
      <c r="C10" s="30" t="s">
        <v>95</v>
      </c>
      <c r="D10" s="3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83"/>
      <c r="AJ10" s="83"/>
      <c r="AK10" s="83"/>
      <c r="AL10" s="83"/>
      <c r="AM10" s="83"/>
    </row>
    <row r="11" spans="1:51" s="62" customForma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Z11" s="79"/>
      <c r="AA11" s="79"/>
      <c r="AB11" s="79"/>
      <c r="AC11" s="79"/>
      <c r="AD11" s="79"/>
      <c r="AE11" s="52"/>
      <c r="AF11" s="80"/>
      <c r="AG11" s="81"/>
      <c r="AH11" s="81"/>
      <c r="AI11" s="82"/>
      <c r="AJ11" s="82"/>
      <c r="AK11" s="55"/>
      <c r="AL11" s="80"/>
      <c r="AM11" s="80"/>
    </row>
    <row r="12" spans="1:51" s="62" customFormat="1">
      <c r="A12" s="17"/>
      <c r="B12" s="17"/>
      <c r="C12" s="17"/>
      <c r="D12" s="35"/>
      <c r="E12" s="17"/>
      <c r="F12" s="35"/>
      <c r="G12" s="35"/>
      <c r="H12" s="35"/>
      <c r="I12" s="35" t="s">
        <v>96</v>
      </c>
      <c r="J12" s="17" t="s">
        <v>97</v>
      </c>
      <c r="K12" s="35"/>
      <c r="L12" s="35"/>
      <c r="M12" s="81"/>
      <c r="N12" s="35"/>
      <c r="O12" s="35"/>
      <c r="Z12" s="84"/>
      <c r="AA12" s="84"/>
      <c r="AB12" s="84"/>
      <c r="AC12" s="84"/>
      <c r="AD12" s="84"/>
      <c r="AE12" s="52"/>
      <c r="AF12" s="62" t="s">
        <v>1</v>
      </c>
      <c r="AH12" s="62" t="s">
        <v>98</v>
      </c>
      <c r="AI12" s="85">
        <f>'[1]9.03 ODI_Interruption'!AI19</f>
        <v>59467</v>
      </c>
      <c r="AJ12" s="86">
        <f>'[1]9.03 ODI_Interruption'!AJ19</f>
        <v>0</v>
      </c>
      <c r="AK12" s="86">
        <f>'[1]9.03 ODI_Interruption'!AK19</f>
        <v>0</v>
      </c>
      <c r="AL12" s="86">
        <f>'[1]9.03 ODI_Interruption'!AL19</f>
        <v>0</v>
      </c>
      <c r="AM12" s="86">
        <f>'[1]9.03 ODI_Interruption'!AM19</f>
        <v>0</v>
      </c>
    </row>
    <row r="13" spans="1:51" s="62" customFormat="1">
      <c r="A13" s="17"/>
      <c r="B13" s="17"/>
      <c r="C13" s="17"/>
      <c r="D13" s="35"/>
      <c r="E13" s="17"/>
      <c r="F13" s="35"/>
      <c r="G13" s="35"/>
      <c r="H13" s="35"/>
      <c r="I13" s="35" t="s">
        <v>99</v>
      </c>
      <c r="J13" s="17" t="s">
        <v>97</v>
      </c>
      <c r="K13" s="35"/>
      <c r="L13" s="35"/>
      <c r="M13" s="87"/>
      <c r="N13" s="35"/>
      <c r="O13" s="35"/>
      <c r="Z13" s="84"/>
      <c r="AA13" s="84"/>
      <c r="AB13" s="84"/>
      <c r="AC13" s="84"/>
      <c r="AD13" s="84"/>
      <c r="AE13" s="52"/>
      <c r="AF13" s="62" t="s">
        <v>1</v>
      </c>
      <c r="AH13" s="62" t="s">
        <v>98</v>
      </c>
      <c r="AI13" s="85" cm="1">
        <f t="array" ref="AI13:AM13">'[1]9.03 ODI_Interruption'!AI39:AM39</f>
        <v>77</v>
      </c>
      <c r="AJ13" s="88">
        <v>0</v>
      </c>
      <c r="AK13" s="88">
        <v>0</v>
      </c>
      <c r="AL13" s="88">
        <v>0</v>
      </c>
      <c r="AM13" s="88">
        <v>0</v>
      </c>
    </row>
    <row r="14" spans="1:51" s="62" customFormat="1">
      <c r="A14" s="17"/>
      <c r="B14" s="17"/>
      <c r="C14" s="17"/>
      <c r="D14" s="35"/>
      <c r="E14" s="17"/>
      <c r="F14" s="35"/>
      <c r="G14" s="35"/>
      <c r="H14" s="35"/>
      <c r="I14" s="35" t="s">
        <v>100</v>
      </c>
      <c r="J14" s="17" t="s">
        <v>97</v>
      </c>
      <c r="K14" s="35"/>
      <c r="L14" s="35"/>
      <c r="M14" s="87"/>
      <c r="N14" s="35"/>
      <c r="O14" s="35"/>
      <c r="Z14" s="84"/>
      <c r="AA14" s="84"/>
      <c r="AB14" s="84"/>
      <c r="AC14" s="84"/>
      <c r="AD14" s="84"/>
      <c r="AE14" s="52"/>
      <c r="AH14" s="62" t="s">
        <v>98</v>
      </c>
      <c r="AI14" s="85" cm="1">
        <f t="array" ref="AI14:AM14">'[1]9.03 ODI_Interruption'!AI49:AM49</f>
        <v>10431</v>
      </c>
      <c r="AJ14" s="88">
        <v>0</v>
      </c>
      <c r="AK14" s="88">
        <v>0</v>
      </c>
      <c r="AL14" s="88">
        <v>0</v>
      </c>
      <c r="AM14" s="88">
        <v>0</v>
      </c>
    </row>
    <row r="15" spans="1:51" s="62" customFormat="1">
      <c r="A15" s="17"/>
      <c r="B15" s="17"/>
      <c r="C15" s="17"/>
      <c r="D15" s="35"/>
      <c r="E15" s="17"/>
      <c r="F15" s="35"/>
      <c r="G15" s="35"/>
      <c r="H15" s="35"/>
      <c r="I15" s="35" t="s">
        <v>101</v>
      </c>
      <c r="J15" s="17" t="s">
        <v>97</v>
      </c>
      <c r="K15" s="35"/>
      <c r="L15" s="35"/>
      <c r="M15" s="87"/>
      <c r="N15" s="35"/>
      <c r="O15" s="35"/>
      <c r="R15" s="17"/>
      <c r="Z15" s="84"/>
      <c r="AA15" s="84"/>
      <c r="AB15" s="84"/>
      <c r="AC15" s="84"/>
      <c r="AD15" s="84"/>
      <c r="AF15" s="62" t="s">
        <v>1</v>
      </c>
      <c r="AH15" s="62" t="s">
        <v>98</v>
      </c>
      <c r="AI15" s="89">
        <f>SUM(AI12:AI14)</f>
        <v>69975</v>
      </c>
      <c r="AJ15" s="90">
        <f t="shared" ref="AJ15:AM15" si="0">SUM(AJ12:AJ14)</f>
        <v>0</v>
      </c>
      <c r="AK15" s="90">
        <f t="shared" si="0"/>
        <v>0</v>
      </c>
      <c r="AL15" s="90">
        <f t="shared" si="0"/>
        <v>0</v>
      </c>
      <c r="AM15" s="90">
        <f t="shared" si="0"/>
        <v>0</v>
      </c>
    </row>
    <row r="16" spans="1:51" s="62" customFormat="1">
      <c r="A16" s="17"/>
      <c r="B16" s="17"/>
      <c r="C16" s="17"/>
      <c r="D16" s="35"/>
      <c r="E16" s="17"/>
      <c r="F16" s="35"/>
      <c r="G16" s="35"/>
      <c r="H16" s="35"/>
      <c r="I16" s="35"/>
      <c r="J16" s="35"/>
      <c r="K16" s="35"/>
      <c r="L16" s="35"/>
      <c r="M16" s="87"/>
      <c r="N16" s="35"/>
      <c r="O16" s="35"/>
      <c r="R16" s="17"/>
      <c r="Z16" s="84"/>
      <c r="AA16" s="84"/>
      <c r="AB16" s="84"/>
      <c r="AC16" s="84"/>
      <c r="AD16" s="84"/>
      <c r="AE16" s="84"/>
      <c r="AF16" s="84"/>
      <c r="AG16" s="84"/>
      <c r="AH16" s="84"/>
      <c r="AI16" s="64"/>
      <c r="AJ16" s="64"/>
      <c r="AK16" s="64"/>
      <c r="AL16" s="64"/>
      <c r="AM16" s="64"/>
    </row>
    <row r="17" spans="1:39" s="62" customFormat="1" ht="15">
      <c r="A17" s="78"/>
      <c r="B17" s="78"/>
      <c r="C17" s="30" t="s">
        <v>102</v>
      </c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83"/>
      <c r="AJ17" s="83"/>
      <c r="AK17" s="83"/>
      <c r="AL17" s="83"/>
      <c r="AM17" s="83"/>
    </row>
    <row r="18" spans="1:39" s="62" customForma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Z18" s="79"/>
      <c r="AA18" s="79"/>
      <c r="AB18" s="79"/>
      <c r="AC18" s="79"/>
      <c r="AD18" s="79"/>
      <c r="AE18" s="52"/>
      <c r="AF18" s="80"/>
      <c r="AG18" s="81"/>
      <c r="AH18" s="81"/>
      <c r="AI18" s="82"/>
      <c r="AJ18" s="82"/>
      <c r="AK18" s="55"/>
      <c r="AL18" s="80"/>
      <c r="AM18" s="80"/>
    </row>
    <row r="19" spans="1:39" s="62" customFormat="1">
      <c r="A19" s="17"/>
      <c r="B19" s="17"/>
      <c r="C19" s="17"/>
      <c r="D19" s="35"/>
      <c r="E19" s="17"/>
      <c r="F19" s="35"/>
      <c r="G19" s="35"/>
      <c r="H19" s="35"/>
      <c r="I19" s="35" t="s">
        <v>96</v>
      </c>
      <c r="J19" s="17" t="s">
        <v>97</v>
      </c>
      <c r="K19" s="35"/>
      <c r="L19" s="35"/>
      <c r="M19" s="81"/>
      <c r="N19" s="35"/>
      <c r="O19" s="35"/>
      <c r="Z19" s="84"/>
      <c r="AA19" s="84"/>
      <c r="AB19" s="84"/>
      <c r="AC19" s="84"/>
      <c r="AD19" s="84"/>
      <c r="AE19" s="52"/>
      <c r="AF19" s="62" t="s">
        <v>1</v>
      </c>
      <c r="AH19" s="62" t="s">
        <v>103</v>
      </c>
      <c r="AI19" s="85">
        <f>'[1]9.03 ODI_Interruption'!AI25</f>
        <v>17045671.025099974</v>
      </c>
      <c r="AJ19" s="86">
        <f>'[1]9.03 ODI_Interruption'!AJ25</f>
        <v>0</v>
      </c>
      <c r="AK19" s="86">
        <f>'[1]9.03 ODI_Interruption'!AK25</f>
        <v>0</v>
      </c>
      <c r="AL19" s="86">
        <f>'[1]9.03 ODI_Interruption'!AL25</f>
        <v>0</v>
      </c>
      <c r="AM19" s="86">
        <f>'[1]9.03 ODI_Interruption'!AM25</f>
        <v>0</v>
      </c>
    </row>
    <row r="20" spans="1:39" s="62" customFormat="1">
      <c r="A20" s="17"/>
      <c r="B20" s="17"/>
      <c r="C20" s="17"/>
      <c r="D20" s="35"/>
      <c r="E20" s="17"/>
      <c r="F20" s="35"/>
      <c r="G20" s="35"/>
      <c r="H20" s="35"/>
      <c r="I20" s="35" t="s">
        <v>99</v>
      </c>
      <c r="J20" s="17" t="s">
        <v>97</v>
      </c>
      <c r="K20" s="35"/>
      <c r="L20" s="35"/>
      <c r="M20" s="87"/>
      <c r="N20" s="35"/>
      <c r="O20" s="35"/>
      <c r="Z20" s="84"/>
      <c r="AA20" s="84"/>
      <c r="AB20" s="84"/>
      <c r="AC20" s="84"/>
      <c r="AD20" s="84"/>
      <c r="AE20" s="52"/>
      <c r="AF20" s="62" t="s">
        <v>1</v>
      </c>
      <c r="AH20" s="62" t="s">
        <v>103</v>
      </c>
      <c r="AI20" s="85">
        <f>'[1]9.03 ODI_Interruption'!AI61</f>
        <v>115929.216</v>
      </c>
      <c r="AJ20" s="86">
        <f>'[1]9.03 ODI_Interruption'!AJ61</f>
        <v>0</v>
      </c>
      <c r="AK20" s="86">
        <f>'[1]9.03 ODI_Interruption'!AK61</f>
        <v>0</v>
      </c>
      <c r="AL20" s="86">
        <f>'[1]9.03 ODI_Interruption'!AL61</f>
        <v>0</v>
      </c>
      <c r="AM20" s="86">
        <f>'[1]9.03 ODI_Interruption'!AM61</f>
        <v>0</v>
      </c>
    </row>
    <row r="21" spans="1:39" s="62" customFormat="1">
      <c r="A21" s="17"/>
      <c r="B21" s="17"/>
      <c r="C21" s="17"/>
      <c r="D21" s="35"/>
      <c r="E21" s="17"/>
      <c r="F21" s="35"/>
      <c r="G21" s="35"/>
      <c r="H21" s="35"/>
      <c r="I21" s="35" t="s">
        <v>100</v>
      </c>
      <c r="J21" s="17" t="s">
        <v>97</v>
      </c>
      <c r="K21" s="35"/>
      <c r="L21" s="35"/>
      <c r="M21" s="87"/>
      <c r="N21" s="35"/>
      <c r="O21" s="35"/>
      <c r="Z21" s="84"/>
      <c r="AA21" s="84"/>
      <c r="AB21" s="84"/>
      <c r="AC21" s="84"/>
      <c r="AD21" s="84"/>
      <c r="AE21" s="52"/>
      <c r="AH21" s="62" t="s">
        <v>103</v>
      </c>
      <c r="AI21" s="85">
        <f>'[1]9.03 ODI_Interruption'!AI71</f>
        <v>3039574.4030000004</v>
      </c>
      <c r="AJ21" s="86">
        <f>'[1]9.03 ODI_Interruption'!AJ71</f>
        <v>0</v>
      </c>
      <c r="AK21" s="86">
        <f>'[1]9.03 ODI_Interruption'!AK71</f>
        <v>0</v>
      </c>
      <c r="AL21" s="86">
        <f>'[1]9.03 ODI_Interruption'!AL71</f>
        <v>0</v>
      </c>
      <c r="AM21" s="86">
        <f>'[1]9.03 ODI_Interruption'!AM71</f>
        <v>0</v>
      </c>
    </row>
    <row r="22" spans="1:39" s="62" customFormat="1">
      <c r="A22" s="17"/>
      <c r="B22" s="17"/>
      <c r="C22" s="17"/>
      <c r="D22" s="35"/>
      <c r="E22" s="17"/>
      <c r="F22" s="35"/>
      <c r="G22" s="35"/>
      <c r="H22" s="35"/>
      <c r="I22" s="35" t="s">
        <v>101</v>
      </c>
      <c r="J22" s="17" t="s">
        <v>97</v>
      </c>
      <c r="K22" s="35"/>
      <c r="L22" s="35"/>
      <c r="M22" s="87"/>
      <c r="N22" s="35"/>
      <c r="O22" s="35"/>
      <c r="R22" s="17"/>
      <c r="Z22" s="84"/>
      <c r="AA22" s="84"/>
      <c r="AB22" s="84"/>
      <c r="AC22" s="84"/>
      <c r="AD22" s="84"/>
      <c r="AF22" s="62" t="s">
        <v>1</v>
      </c>
      <c r="AH22" s="62" t="s">
        <v>103</v>
      </c>
      <c r="AI22" s="89">
        <f>SUM(AI19:AI21)</f>
        <v>20201174.644099973</v>
      </c>
      <c r="AJ22" s="90">
        <f t="shared" ref="AJ22:AM22" si="1">SUM(AJ19:AJ21)</f>
        <v>0</v>
      </c>
      <c r="AK22" s="90">
        <f t="shared" si="1"/>
        <v>0</v>
      </c>
      <c r="AL22" s="90">
        <f t="shared" si="1"/>
        <v>0</v>
      </c>
      <c r="AM22" s="90">
        <f t="shared" si="1"/>
        <v>0</v>
      </c>
    </row>
    <row r="23" spans="1:39" s="62" customFormat="1" ht="15">
      <c r="A23" s="37"/>
      <c r="B23" s="37"/>
      <c r="C23" s="37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2"/>
      <c r="Q23" s="92"/>
      <c r="R23" s="37"/>
      <c r="S23" s="92"/>
      <c r="T23" s="92"/>
      <c r="U23" s="92"/>
      <c r="V23" s="92"/>
      <c r="W23" s="92"/>
      <c r="X23" s="92"/>
      <c r="Y23" s="92"/>
      <c r="Z23" s="93"/>
      <c r="AA23" s="93"/>
      <c r="AB23" s="93"/>
      <c r="AC23" s="93"/>
      <c r="AD23" s="93"/>
      <c r="AE23" s="94"/>
      <c r="AF23" s="95"/>
      <c r="AG23" s="91"/>
      <c r="AH23" s="91"/>
      <c r="AI23" s="82"/>
      <c r="AJ23" s="82"/>
      <c r="AK23" s="55"/>
      <c r="AL23" s="80"/>
      <c r="AM23" s="80"/>
    </row>
    <row r="24" spans="1:39" s="62" customFormat="1" ht="15">
      <c r="A24" s="78"/>
      <c r="B24" s="78"/>
      <c r="C24" s="30" t="s">
        <v>104</v>
      </c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83"/>
      <c r="AJ24" s="83"/>
      <c r="AK24" s="83"/>
      <c r="AL24" s="83"/>
      <c r="AM24" s="83"/>
    </row>
    <row r="25" spans="1:39" s="62" customForma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Z25" s="79"/>
      <c r="AA25" s="79"/>
      <c r="AB25" s="79"/>
      <c r="AC25" s="79"/>
      <c r="AD25" s="79"/>
      <c r="AE25" s="52"/>
      <c r="AF25" s="80"/>
      <c r="AG25" s="81"/>
      <c r="AH25" s="81"/>
      <c r="AI25" s="82"/>
      <c r="AJ25" s="82"/>
      <c r="AK25" s="55"/>
      <c r="AL25" s="80"/>
      <c r="AM25" s="80"/>
    </row>
    <row r="26" spans="1:39" s="62" customFormat="1">
      <c r="A26" s="17"/>
      <c r="B26" s="17"/>
      <c r="C26" s="17"/>
      <c r="D26" s="35"/>
      <c r="E26" s="17"/>
      <c r="F26" s="35"/>
      <c r="G26" s="35"/>
      <c r="H26" s="35"/>
      <c r="I26" s="35" t="s">
        <v>96</v>
      </c>
      <c r="J26" s="17" t="s">
        <v>97</v>
      </c>
      <c r="K26" s="35"/>
      <c r="L26" s="35"/>
      <c r="M26" s="81"/>
      <c r="N26" s="35"/>
      <c r="O26" s="35"/>
      <c r="Z26" s="84"/>
      <c r="AA26" s="84"/>
      <c r="AB26" s="84"/>
      <c r="AC26" s="84"/>
      <c r="AD26" s="84"/>
      <c r="AE26" s="52"/>
      <c r="AF26" s="62" t="s">
        <v>1</v>
      </c>
      <c r="AH26" s="62" t="s">
        <v>103</v>
      </c>
      <c r="AI26" s="96">
        <f t="shared" ref="AI26:AM28" si="2">IFERROR(AI19/AI12,0)</f>
        <v>286.64084324247017</v>
      </c>
      <c r="AJ26" s="97">
        <f t="shared" si="2"/>
        <v>0</v>
      </c>
      <c r="AK26" s="97">
        <f t="shared" si="2"/>
        <v>0</v>
      </c>
      <c r="AL26" s="97">
        <f t="shared" si="2"/>
        <v>0</v>
      </c>
      <c r="AM26" s="97">
        <f t="shared" si="2"/>
        <v>0</v>
      </c>
    </row>
    <row r="27" spans="1:39" s="62" customFormat="1">
      <c r="A27" s="17"/>
      <c r="B27" s="17"/>
      <c r="C27" s="17"/>
      <c r="D27" s="35"/>
      <c r="E27" s="17"/>
      <c r="F27" s="35"/>
      <c r="G27" s="35"/>
      <c r="H27" s="35"/>
      <c r="I27" s="35" t="s">
        <v>99</v>
      </c>
      <c r="J27" s="17" t="s">
        <v>97</v>
      </c>
      <c r="K27" s="35"/>
      <c r="L27" s="35"/>
      <c r="M27" s="87"/>
      <c r="N27" s="35"/>
      <c r="O27" s="35"/>
      <c r="Z27" s="84"/>
      <c r="AA27" s="84"/>
      <c r="AB27" s="84"/>
      <c r="AC27" s="84"/>
      <c r="AD27" s="84"/>
      <c r="AE27" s="52"/>
      <c r="AF27" s="62" t="s">
        <v>1</v>
      </c>
      <c r="AH27" s="62" t="s">
        <v>103</v>
      </c>
      <c r="AI27" s="96">
        <f t="shared" si="2"/>
        <v>1505.5742337662339</v>
      </c>
      <c r="AJ27" s="97">
        <f t="shared" si="2"/>
        <v>0</v>
      </c>
      <c r="AK27" s="97">
        <f t="shared" si="2"/>
        <v>0</v>
      </c>
      <c r="AL27" s="97">
        <f t="shared" si="2"/>
        <v>0</v>
      </c>
      <c r="AM27" s="97">
        <f t="shared" si="2"/>
        <v>0</v>
      </c>
    </row>
    <row r="28" spans="1:39" s="62" customFormat="1">
      <c r="A28" s="17"/>
      <c r="B28" s="17"/>
      <c r="C28" s="17"/>
      <c r="D28" s="35"/>
      <c r="E28" s="17"/>
      <c r="F28" s="35"/>
      <c r="G28" s="35"/>
      <c r="H28" s="35"/>
      <c r="I28" s="35" t="s">
        <v>100</v>
      </c>
      <c r="J28" s="17" t="s">
        <v>97</v>
      </c>
      <c r="K28" s="35"/>
      <c r="L28" s="35"/>
      <c r="M28" s="87"/>
      <c r="N28" s="35"/>
      <c r="O28" s="35"/>
      <c r="Z28" s="84"/>
      <c r="AA28" s="84"/>
      <c r="AB28" s="84"/>
      <c r="AC28" s="84"/>
      <c r="AD28" s="84"/>
      <c r="AE28" s="52"/>
      <c r="AH28" s="62" t="s">
        <v>103</v>
      </c>
      <c r="AI28" s="96">
        <f t="shared" si="2"/>
        <v>291.39817879397953</v>
      </c>
      <c r="AJ28" s="97">
        <f t="shared" si="2"/>
        <v>0</v>
      </c>
      <c r="AK28" s="97">
        <f t="shared" si="2"/>
        <v>0</v>
      </c>
      <c r="AL28" s="97">
        <f t="shared" si="2"/>
        <v>0</v>
      </c>
      <c r="AM28" s="97">
        <f t="shared" si="2"/>
        <v>0</v>
      </c>
    </row>
    <row r="29" spans="1:39" s="62" customFormat="1">
      <c r="A29" s="17"/>
      <c r="B29" s="17"/>
      <c r="C29" s="17"/>
      <c r="D29" s="35"/>
      <c r="E29" s="17"/>
      <c r="F29" s="35"/>
      <c r="G29" s="35"/>
      <c r="H29" s="35"/>
      <c r="I29" s="35"/>
      <c r="J29" s="17"/>
      <c r="K29" s="35"/>
      <c r="L29" s="35"/>
      <c r="M29" s="87"/>
      <c r="N29" s="35"/>
      <c r="O29" s="35"/>
      <c r="R29" s="17"/>
      <c r="Z29" s="84"/>
      <c r="AA29" s="84"/>
      <c r="AB29" s="84"/>
      <c r="AC29" s="84"/>
      <c r="AD29" s="84"/>
      <c r="AE29" s="84"/>
      <c r="AF29" s="84"/>
      <c r="AG29" s="84"/>
      <c r="AH29" s="84"/>
      <c r="AI29" s="64"/>
      <c r="AJ29" s="64"/>
      <c r="AK29" s="64"/>
      <c r="AL29" s="64"/>
      <c r="AM29" s="64"/>
    </row>
    <row r="30" spans="1:39" s="62" customFormat="1" ht="18">
      <c r="A30" s="75"/>
      <c r="B30" s="76" t="s">
        <v>105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7"/>
      <c r="AJ30" s="77"/>
      <c r="AK30" s="77"/>
      <c r="AL30" s="77"/>
      <c r="AM30" s="77"/>
    </row>
    <row r="31" spans="1:39" s="62" customForma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33"/>
      <c r="AJ31" s="33"/>
      <c r="AK31" s="33"/>
      <c r="AL31" s="33"/>
      <c r="AM31" s="33"/>
    </row>
    <row r="32" spans="1:39" s="62" customForma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33"/>
      <c r="AJ32" s="33"/>
      <c r="AK32" s="33"/>
      <c r="AL32" s="33"/>
      <c r="AM32" s="33"/>
    </row>
    <row r="33" spans="1:39" s="62" customForma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33"/>
      <c r="AJ33" s="33"/>
      <c r="AK33" s="33"/>
      <c r="AL33" s="33"/>
      <c r="AM33" s="33"/>
    </row>
    <row r="41" spans="1:39">
      <c r="C41" s="45"/>
    </row>
    <row r="43" spans="1:39" ht="13.5" customHeight="1"/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547F-AD00-4898-BE4C-6DF3F4151427}">
  <sheetPr>
    <tabColor theme="1"/>
    <pageSetUpPr autoPageBreaks="0"/>
  </sheetPr>
  <dimension ref="A1:BR77"/>
  <sheetViews>
    <sheetView zoomScale="70" zoomScaleNormal="70" workbookViewId="0">
      <pane xSplit="10" ySplit="8" topLeftCell="K39" activePane="bottomRight" state="frozen"/>
      <selection activeCell="AI34" activeCellId="1" sqref="AI26 AI34"/>
      <selection pane="topRight" activeCell="AI34" activeCellId="1" sqref="AI26 AI34"/>
      <selection pane="bottomLeft" activeCell="AI34" activeCellId="1" sqref="AI26 AI34"/>
      <selection pane="bottomRight" activeCell="AI34" activeCellId="1" sqref="AI26 AI34"/>
    </sheetView>
  </sheetViews>
  <sheetFormatPr defaultColWidth="0" defaultRowHeight="14.25"/>
  <cols>
    <col min="1" max="1" width="12.85546875" style="17" customWidth="1"/>
    <col min="2" max="3" width="1.42578125" style="17" customWidth="1"/>
    <col min="4" max="4" width="23.42578125" style="17" bestFit="1" customWidth="1"/>
    <col min="5" max="14" width="0.5703125" style="17" customWidth="1"/>
    <col min="15" max="17" width="30.28515625" style="17" customWidth="1"/>
    <col min="18" max="21" width="2.42578125" style="17" customWidth="1"/>
    <col min="22" max="25" width="1" style="17" customWidth="1"/>
    <col min="26" max="26" width="3.7109375" style="17" customWidth="1"/>
    <col min="27" max="31" width="1" style="17" customWidth="1"/>
    <col min="32" max="32" width="2" style="17" customWidth="1"/>
    <col min="33" max="33" width="1" style="17" customWidth="1"/>
    <col min="34" max="34" width="18.7109375" style="17" customWidth="1"/>
    <col min="35" max="39" width="13.7109375" style="17" customWidth="1"/>
    <col min="40" max="40" width="13" style="17" bestFit="1" customWidth="1"/>
    <col min="41" max="45" width="1.42578125" style="17" customWidth="1"/>
    <col min="46" max="63" width="18.42578125" style="17" hidden="1" customWidth="1"/>
    <col min="64" max="16384" width="14" style="17" hidden="1"/>
  </cols>
  <sheetData>
    <row r="1" spans="1:70" s="3" customFormat="1" ht="26.25">
      <c r="A1" s="1" t="s">
        <v>0</v>
      </c>
      <c r="B1" s="2"/>
      <c r="P1" s="4" t="s">
        <v>1</v>
      </c>
      <c r="Q1" s="4"/>
      <c r="R1" s="4"/>
      <c r="S1" s="4"/>
      <c r="T1" s="4"/>
      <c r="U1" s="4"/>
      <c r="V1" s="4"/>
      <c r="W1" s="4"/>
      <c r="X1" s="4"/>
      <c r="Y1" s="4"/>
      <c r="AE1" s="2"/>
      <c r="AK1" s="2"/>
      <c r="AY1" s="2"/>
    </row>
    <row r="2" spans="1:70" s="3" customFormat="1" ht="26.25">
      <c r="A2" s="4" t="str">
        <f>[1]Cover!$E$13</f>
        <v>Master</v>
      </c>
      <c r="B2" s="2"/>
    </row>
    <row r="3" spans="1:70" s="3" customFormat="1" ht="26.25">
      <c r="A3" s="4">
        <f>[1]Cover!$E$15</f>
        <v>2022</v>
      </c>
      <c r="B3" s="4"/>
      <c r="C3" s="4"/>
      <c r="D3" s="4"/>
    </row>
    <row r="4" spans="1:70" s="9" customFormat="1" ht="27" thickBot="1">
      <c r="A4" s="61" t="s">
        <v>106</v>
      </c>
      <c r="B4" s="8"/>
    </row>
    <row r="5" spans="1:70" ht="15.75">
      <c r="A5" s="62"/>
      <c r="B5" s="63"/>
      <c r="C5" s="6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2"/>
      <c r="AH5" s="62"/>
      <c r="AI5" s="98" t="s">
        <v>3</v>
      </c>
      <c r="AJ5" s="99"/>
      <c r="AK5" s="99"/>
      <c r="AL5" s="99"/>
      <c r="AM5" s="100"/>
      <c r="AN5" s="62"/>
      <c r="AO5" s="62"/>
      <c r="AP5" s="62"/>
      <c r="AQ5" s="62"/>
      <c r="AR5" s="62"/>
      <c r="AS5" s="62"/>
      <c r="AT5" s="64"/>
      <c r="AU5" s="64"/>
      <c r="AV5" s="64"/>
      <c r="AW5" s="64"/>
      <c r="AX5" s="64"/>
      <c r="AY5" s="62"/>
      <c r="AZ5" s="62"/>
      <c r="BA5" s="62"/>
      <c r="BB5" s="62"/>
      <c r="BC5" s="62"/>
      <c r="BD5" s="62"/>
      <c r="BE5" s="62"/>
      <c r="BF5" s="62"/>
      <c r="BG5" s="64"/>
      <c r="BH5" s="64"/>
      <c r="BI5" s="64"/>
      <c r="BJ5" s="64"/>
      <c r="BK5" s="64"/>
    </row>
    <row r="6" spans="1:70" ht="15.75">
      <c r="A6" s="62"/>
      <c r="B6" s="63"/>
      <c r="C6" s="63"/>
      <c r="D6" s="19" t="s">
        <v>90</v>
      </c>
      <c r="E6" s="19" t="s">
        <v>91</v>
      </c>
      <c r="F6" s="19" t="s">
        <v>92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68" t="s">
        <v>14</v>
      </c>
      <c r="Q6" s="68" t="s">
        <v>93</v>
      </c>
      <c r="R6" s="68" t="s">
        <v>15</v>
      </c>
      <c r="S6" s="68" t="s">
        <v>16</v>
      </c>
      <c r="T6" s="68" t="s">
        <v>17</v>
      </c>
      <c r="U6" s="68" t="s">
        <v>18</v>
      </c>
      <c r="V6" s="68" t="s">
        <v>19</v>
      </c>
      <c r="W6" s="68" t="s">
        <v>20</v>
      </c>
      <c r="X6" s="68" t="s">
        <v>21</v>
      </c>
      <c r="Y6" s="68" t="s">
        <v>22</v>
      </c>
      <c r="Z6" s="68" t="s">
        <v>23</v>
      </c>
      <c r="AA6" s="68" t="s">
        <v>24</v>
      </c>
      <c r="AB6" s="68" t="s">
        <v>25</v>
      </c>
      <c r="AC6" s="68" t="s">
        <v>26</v>
      </c>
      <c r="AD6" s="68" t="s">
        <v>27</v>
      </c>
      <c r="AE6" s="69" t="s">
        <v>28</v>
      </c>
      <c r="AF6" s="70"/>
      <c r="AG6" s="70"/>
      <c r="AH6" s="71" t="s">
        <v>29</v>
      </c>
      <c r="AI6" s="72">
        <v>2022</v>
      </c>
      <c r="AJ6" s="73">
        <v>2023</v>
      </c>
      <c r="AK6" s="73">
        <v>2024</v>
      </c>
      <c r="AL6" s="73">
        <v>2025</v>
      </c>
      <c r="AM6" s="74">
        <v>2026</v>
      </c>
      <c r="AN6" s="62"/>
      <c r="AO6" s="62"/>
      <c r="AP6" s="62"/>
      <c r="AQ6" s="62"/>
      <c r="AR6" s="62"/>
      <c r="AS6" s="62"/>
      <c r="AT6" s="64"/>
      <c r="AU6" s="64"/>
      <c r="AV6" s="64"/>
      <c r="AW6" s="64"/>
      <c r="AX6" s="64"/>
      <c r="AY6" s="62"/>
      <c r="AZ6" s="62"/>
      <c r="BA6" s="62"/>
      <c r="BB6" s="62"/>
      <c r="BC6" s="62"/>
      <c r="BD6" s="62"/>
      <c r="BE6" s="62"/>
      <c r="BF6" s="62"/>
      <c r="BG6" s="64"/>
      <c r="BH6" s="64"/>
      <c r="BI6" s="64"/>
      <c r="BJ6" s="64"/>
      <c r="BK6" s="64"/>
    </row>
    <row r="7" spans="1:70">
      <c r="AN7" s="62"/>
      <c r="AO7" s="62"/>
      <c r="AP7" s="62"/>
      <c r="AQ7" s="62"/>
      <c r="AR7" s="62"/>
      <c r="AS7" s="62"/>
    </row>
    <row r="8" spans="1:70" s="75" customFormat="1" ht="18">
      <c r="B8" s="76" t="s">
        <v>107</v>
      </c>
      <c r="AN8" s="62"/>
      <c r="AO8" s="62"/>
      <c r="AP8" s="62"/>
      <c r="AQ8" s="62"/>
      <c r="AR8" s="62"/>
      <c r="AS8" s="62"/>
    </row>
    <row r="9" spans="1:70" s="78" customFormat="1">
      <c r="P9" s="62"/>
      <c r="Q9" s="62"/>
      <c r="R9" s="62"/>
      <c r="S9" s="62"/>
      <c r="T9" s="62"/>
      <c r="U9" s="62"/>
      <c r="V9" s="62"/>
      <c r="W9" s="62"/>
      <c r="X9" s="62"/>
      <c r="Y9" s="62"/>
      <c r="Z9" s="79"/>
      <c r="AA9" s="79"/>
      <c r="AB9" s="79"/>
      <c r="AC9" s="79"/>
      <c r="AD9" s="79"/>
      <c r="AE9" s="52"/>
      <c r="AF9" s="80"/>
      <c r="AG9" s="81"/>
      <c r="AH9" s="81"/>
      <c r="AK9" s="52"/>
      <c r="AL9" s="80"/>
      <c r="AM9" s="81"/>
      <c r="AN9" s="62"/>
      <c r="AO9" s="62"/>
      <c r="AP9" s="62"/>
      <c r="AQ9" s="62"/>
      <c r="AR9" s="62"/>
      <c r="AS9" s="62"/>
      <c r="AT9" s="81"/>
      <c r="AU9" s="80"/>
      <c r="AV9" s="80"/>
      <c r="AW9" s="80"/>
      <c r="AY9" s="52"/>
      <c r="AZ9" s="80"/>
      <c r="BA9" s="81"/>
      <c r="BB9" s="81"/>
      <c r="BC9" s="81"/>
      <c r="BD9" s="81"/>
      <c r="BE9" s="81"/>
      <c r="BF9" s="81"/>
      <c r="BG9" s="81"/>
      <c r="BH9" s="81"/>
      <c r="BI9" s="80"/>
      <c r="BJ9" s="80"/>
      <c r="BK9" s="80"/>
      <c r="BL9" s="80"/>
      <c r="BM9" s="80"/>
      <c r="BN9" s="80"/>
      <c r="BO9" s="80"/>
      <c r="BP9" s="80"/>
      <c r="BQ9" s="80"/>
      <c r="BR9" s="81"/>
    </row>
    <row r="10" spans="1:70" s="75" customFormat="1" ht="18">
      <c r="B10" s="76" t="s">
        <v>108</v>
      </c>
      <c r="AN10" s="62"/>
      <c r="AO10" s="62"/>
      <c r="AP10" s="62"/>
      <c r="AQ10" s="62"/>
      <c r="AR10" s="62"/>
      <c r="AS10" s="62"/>
    </row>
    <row r="11" spans="1:70" s="78" customFormat="1"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79"/>
      <c r="AA11" s="79"/>
      <c r="AB11" s="79"/>
      <c r="AC11" s="79"/>
      <c r="AD11" s="79"/>
      <c r="AE11" s="52"/>
      <c r="AF11" s="80"/>
      <c r="AG11" s="81"/>
      <c r="AH11" s="81"/>
      <c r="AK11" s="52"/>
      <c r="AL11" s="80"/>
      <c r="AM11" s="81"/>
      <c r="AN11" s="62"/>
      <c r="AO11" s="62"/>
      <c r="AP11" s="62"/>
      <c r="AQ11" s="62"/>
      <c r="AR11" s="62"/>
      <c r="AS11" s="62"/>
      <c r="AT11" s="81"/>
      <c r="AU11" s="80"/>
      <c r="AV11" s="80"/>
      <c r="AW11" s="80"/>
      <c r="AY11" s="52"/>
      <c r="AZ11" s="80"/>
      <c r="BA11" s="81"/>
      <c r="BB11" s="81"/>
      <c r="BC11" s="81"/>
      <c r="BD11" s="81"/>
      <c r="BE11" s="81"/>
      <c r="BF11" s="81"/>
      <c r="BG11" s="81"/>
      <c r="BH11" s="81"/>
      <c r="BI11" s="80"/>
      <c r="BJ11" s="80"/>
      <c r="BK11" s="80"/>
      <c r="BL11" s="80"/>
      <c r="BM11" s="80"/>
      <c r="BN11" s="80"/>
      <c r="BO11" s="80"/>
      <c r="BP11" s="80"/>
      <c r="BQ11" s="80"/>
      <c r="BR11" s="81"/>
    </row>
    <row r="12" spans="1:70">
      <c r="D12" s="35"/>
      <c r="F12" s="35"/>
      <c r="G12" s="35"/>
      <c r="H12" s="35"/>
      <c r="K12" s="35"/>
      <c r="L12" s="35"/>
      <c r="M12" s="81"/>
      <c r="N12" s="35"/>
      <c r="O12" s="35" t="s">
        <v>109</v>
      </c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84"/>
      <c r="AA12" s="84"/>
      <c r="AB12" s="84"/>
      <c r="AC12" s="84"/>
      <c r="AD12" s="84"/>
      <c r="AE12" s="52"/>
      <c r="AF12" s="62" t="s">
        <v>1</v>
      </c>
      <c r="AG12" s="62"/>
      <c r="AH12" s="62" t="s">
        <v>110</v>
      </c>
      <c r="AI12" s="101">
        <f>MAX('[1]11.11 Other_PREReports&amp;Repairs'!AI22,'[1]1.08 Forecast Workload'!AI12)</f>
        <v>6141</v>
      </c>
      <c r="AJ12" s="101">
        <f>MAX('[1]11.11 Other_PREReports&amp;Repairs'!AJ22,'[1]1.08 Forecast Workload'!AJ12)</f>
        <v>6764.0831432442419</v>
      </c>
      <c r="AK12" s="101">
        <f>MAX('[1]11.11 Other_PREReports&amp;Repairs'!AK22,'[1]1.08 Forecast Workload'!AK12)</f>
        <v>6493.5198175144724</v>
      </c>
      <c r="AL12" s="101">
        <f>MAX('[1]11.11 Other_PREReports&amp;Repairs'!AL22,'[1]1.08 Forecast Workload'!AL12)</f>
        <v>6233.7790248138936</v>
      </c>
      <c r="AM12" s="101">
        <f>MAX('[1]11.11 Other_PREReports&amp;Repairs'!AM22,'[1]1.08 Forecast Workload'!AM12)</f>
        <v>5984.4278638213373</v>
      </c>
      <c r="AN12" s="62"/>
      <c r="AO12" s="62"/>
      <c r="AP12" s="62"/>
      <c r="AQ12" s="62"/>
      <c r="AR12" s="62"/>
      <c r="AS12" s="62"/>
    </row>
    <row r="13" spans="1:70">
      <c r="D13" s="35"/>
      <c r="F13" s="35"/>
      <c r="G13" s="35"/>
      <c r="H13" s="35"/>
      <c r="K13" s="35"/>
      <c r="L13" s="35"/>
      <c r="M13" s="87"/>
      <c r="N13" s="35"/>
      <c r="O13" s="35" t="s">
        <v>111</v>
      </c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84"/>
      <c r="AA13" s="84"/>
      <c r="AB13" s="84"/>
      <c r="AC13" s="84"/>
      <c r="AD13" s="84"/>
      <c r="AE13" s="52"/>
      <c r="AF13" s="62" t="s">
        <v>1</v>
      </c>
      <c r="AG13" s="62"/>
      <c r="AH13" s="62" t="s">
        <v>110</v>
      </c>
      <c r="AI13" s="101">
        <f>MAX('[1]11.11 Other_PREReports&amp;Repairs'!AI23,'[1]1.08 Forecast Workload'!AI13)</f>
        <v>10196</v>
      </c>
      <c r="AJ13" s="101">
        <f>MAX('[1]11.11 Other_PREReports&amp;Repairs'!AJ23,'[1]1.08 Forecast Workload'!AJ13)</f>
        <v>9087.4368567557576</v>
      </c>
      <c r="AK13" s="101">
        <f>MAX('[1]11.11 Other_PREReports&amp;Repairs'!AK23,'[1]1.08 Forecast Workload'!AK13)</f>
        <v>8723.9393824855269</v>
      </c>
      <c r="AL13" s="101">
        <f>MAX('[1]11.11 Other_PREReports&amp;Repairs'!AL23,'[1]1.08 Forecast Workload'!AL13)</f>
        <v>8374.9818071861064</v>
      </c>
      <c r="AM13" s="101">
        <f>MAX('[1]11.11 Other_PREReports&amp;Repairs'!AM23,'[1]1.08 Forecast Workload'!AM13)</f>
        <v>8039.9825348986615</v>
      </c>
      <c r="AN13" s="62"/>
      <c r="AO13" s="62"/>
      <c r="AP13" s="62"/>
      <c r="AQ13" s="62"/>
      <c r="AR13" s="62"/>
      <c r="AS13" s="62"/>
    </row>
    <row r="14" spans="1:70">
      <c r="D14" s="35"/>
      <c r="F14" s="35"/>
      <c r="G14" s="35"/>
      <c r="H14" s="35"/>
      <c r="K14" s="35"/>
      <c r="L14" s="35"/>
      <c r="M14" s="87"/>
      <c r="N14" s="35"/>
      <c r="O14" s="35" t="s">
        <v>112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84"/>
      <c r="AA14" s="84"/>
      <c r="AB14" s="84"/>
      <c r="AC14" s="84"/>
      <c r="AD14" s="84"/>
      <c r="AE14" s="52"/>
      <c r="AF14" s="62"/>
      <c r="AG14" s="62"/>
      <c r="AH14" s="62" t="s">
        <v>110</v>
      </c>
      <c r="AI14" s="101">
        <f>MAX('[1]4.05 LPGasholders'!AI56,'[1]1.08 Forecast Workload'!AI14)</f>
        <v>5</v>
      </c>
      <c r="AJ14" s="101">
        <f>MAX('[1]4.05 LPGasholders'!AJ56,'[1]1.08 Forecast Workload'!AJ14)</f>
        <v>5</v>
      </c>
      <c r="AK14" s="101">
        <f>MAX('[1]4.05 LPGasholders'!AK56,'[1]1.08 Forecast Workload'!AK14)</f>
        <v>5</v>
      </c>
      <c r="AL14" s="101">
        <f>MAX('[1]4.05 LPGasholders'!AL56,'[1]1.08 Forecast Workload'!AL14)</f>
        <v>5</v>
      </c>
      <c r="AM14" s="101">
        <f>MAX('[1]4.05 LPGasholders'!AM56,'[1]1.08 Forecast Workload'!AM14)</f>
        <v>3</v>
      </c>
      <c r="AN14" s="62"/>
      <c r="AO14" s="62"/>
      <c r="AP14" s="62"/>
      <c r="AQ14" s="62"/>
      <c r="AR14" s="62"/>
      <c r="AS14" s="62"/>
    </row>
    <row r="15" spans="1:70">
      <c r="D15" s="35"/>
      <c r="F15" s="35"/>
      <c r="G15" s="35"/>
      <c r="H15" s="35"/>
      <c r="I15" s="35"/>
      <c r="K15" s="35"/>
      <c r="L15" s="35"/>
      <c r="M15" s="87"/>
      <c r="N15" s="35"/>
      <c r="O15" s="35"/>
      <c r="P15" s="62"/>
      <c r="Q15" s="62"/>
      <c r="S15" s="62"/>
      <c r="T15" s="62"/>
      <c r="U15" s="62"/>
      <c r="V15" s="62"/>
      <c r="W15" s="62"/>
      <c r="X15" s="62"/>
      <c r="Y15" s="62"/>
      <c r="Z15" s="84"/>
      <c r="AA15" s="84"/>
      <c r="AB15" s="84"/>
      <c r="AC15" s="84"/>
      <c r="AD15" s="84"/>
      <c r="AE15" s="62"/>
      <c r="AF15" s="62" t="s">
        <v>1</v>
      </c>
      <c r="AG15" s="62"/>
      <c r="AN15" s="62"/>
      <c r="AO15" s="62"/>
      <c r="AP15" s="62"/>
      <c r="AQ15" s="62"/>
      <c r="AR15" s="62"/>
      <c r="AS15" s="62"/>
    </row>
    <row r="16" spans="1:70" s="84" customFormat="1">
      <c r="A16" s="17"/>
      <c r="B16" s="17"/>
      <c r="C16" s="17"/>
      <c r="D16" s="35"/>
      <c r="E16" s="17"/>
      <c r="F16" s="35"/>
      <c r="G16" s="35"/>
      <c r="H16" s="35"/>
      <c r="I16" s="35"/>
      <c r="J16" s="35"/>
      <c r="K16" s="35"/>
      <c r="L16" s="35"/>
      <c r="M16" s="87"/>
      <c r="N16" s="35"/>
      <c r="O16" s="35"/>
      <c r="P16" s="62"/>
      <c r="Q16" s="62"/>
      <c r="R16" s="17"/>
      <c r="S16" s="62"/>
      <c r="T16" s="62"/>
      <c r="U16" s="62"/>
      <c r="V16" s="62"/>
      <c r="W16" s="62"/>
      <c r="X16" s="62"/>
      <c r="Y16" s="62"/>
      <c r="AN16" s="62"/>
      <c r="AO16" s="62"/>
      <c r="AP16" s="62"/>
      <c r="AQ16" s="62"/>
      <c r="AR16" s="62"/>
      <c r="AS16" s="62"/>
    </row>
    <row r="17" spans="1:70" s="75" customFormat="1" ht="18">
      <c r="B17" s="76" t="s">
        <v>113</v>
      </c>
      <c r="AN17" s="62"/>
      <c r="AO17" s="62"/>
      <c r="AP17" s="62"/>
      <c r="AQ17" s="62"/>
      <c r="AR17" s="62"/>
      <c r="AS17" s="62"/>
    </row>
    <row r="18" spans="1:70" s="78" customFormat="1" ht="13.5" customHeight="1"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79"/>
      <c r="AA18" s="79"/>
      <c r="AB18" s="79"/>
      <c r="AC18" s="79"/>
      <c r="AD18" s="79"/>
      <c r="AE18" s="52"/>
      <c r="AF18" s="80"/>
      <c r="AG18" s="81"/>
      <c r="AH18" s="81"/>
      <c r="AK18" s="52"/>
      <c r="AL18" s="80"/>
      <c r="AM18" s="81"/>
      <c r="AN18" s="62"/>
      <c r="AO18" s="62"/>
      <c r="AP18" s="62"/>
      <c r="AQ18" s="62"/>
      <c r="AR18" s="62"/>
      <c r="AS18" s="62"/>
      <c r="AT18" s="81"/>
      <c r="AU18" s="80"/>
      <c r="AV18" s="80"/>
      <c r="AW18" s="80"/>
      <c r="AY18" s="52"/>
      <c r="AZ18" s="80"/>
      <c r="BA18" s="81"/>
      <c r="BB18" s="81"/>
      <c r="BC18" s="81"/>
      <c r="BD18" s="81"/>
      <c r="BE18" s="81"/>
      <c r="BF18" s="81"/>
      <c r="BG18" s="81"/>
      <c r="BH18" s="81"/>
      <c r="BI18" s="80"/>
      <c r="BJ18" s="80"/>
      <c r="BK18" s="80"/>
      <c r="BL18" s="80"/>
      <c r="BM18" s="80"/>
      <c r="BN18" s="80"/>
      <c r="BO18" s="80"/>
      <c r="BP18" s="80"/>
      <c r="BQ18" s="80"/>
      <c r="BR18" s="81"/>
    </row>
    <row r="19" spans="1:70" s="31" customFormat="1" ht="15">
      <c r="A19" s="78"/>
      <c r="B19" s="78"/>
      <c r="C19" s="30" t="s">
        <v>45</v>
      </c>
      <c r="D19" s="30"/>
      <c r="AN19" s="62"/>
      <c r="AO19" s="62"/>
      <c r="AP19" s="62"/>
      <c r="AQ19" s="62"/>
      <c r="AR19" s="62"/>
      <c r="AS19" s="62"/>
    </row>
    <row r="20" spans="1:70" s="37" customFormat="1" ht="14.25" customHeight="1"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P20" s="92"/>
      <c r="Q20" s="92"/>
      <c r="S20" s="92"/>
      <c r="T20" s="92"/>
      <c r="U20" s="92"/>
      <c r="V20" s="92"/>
      <c r="W20" s="92"/>
      <c r="X20" s="92"/>
      <c r="Y20" s="92"/>
      <c r="Z20" s="93"/>
      <c r="AA20" s="93"/>
      <c r="AB20" s="93"/>
      <c r="AC20" s="93"/>
      <c r="AD20" s="93"/>
      <c r="AE20" s="94"/>
      <c r="AF20" s="95"/>
      <c r="AG20" s="91"/>
      <c r="AH20" s="91"/>
      <c r="AI20" s="78"/>
      <c r="AJ20" s="78"/>
      <c r="AK20" s="52"/>
      <c r="AL20" s="80"/>
      <c r="AM20" s="81"/>
      <c r="AN20" s="62"/>
      <c r="AO20" s="62"/>
      <c r="AP20" s="62"/>
      <c r="AQ20" s="62"/>
      <c r="AR20" s="62"/>
      <c r="AS20" s="62"/>
    </row>
    <row r="21" spans="1:70" s="37" customFormat="1" ht="14.25" customHeight="1"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7" t="s">
        <v>114</v>
      </c>
      <c r="P21" s="92"/>
      <c r="Q21" s="92"/>
      <c r="S21" s="92"/>
      <c r="T21" s="92"/>
      <c r="U21" s="92"/>
      <c r="V21" s="92"/>
      <c r="W21" s="92"/>
      <c r="X21" s="92"/>
      <c r="Y21" s="92"/>
      <c r="Z21" s="93"/>
      <c r="AA21" s="93"/>
      <c r="AB21" s="93"/>
      <c r="AC21" s="93"/>
      <c r="AD21" s="93"/>
      <c r="AE21" s="94"/>
      <c r="AF21" s="95"/>
      <c r="AG21" s="91"/>
      <c r="AH21" s="12" t="s">
        <v>115</v>
      </c>
      <c r="AI21" s="102">
        <f>MAX('[1]5.01 LTSStorageEntry'!AI44,'[1]1.08 Forecast Workload'!AI19)</f>
        <v>0</v>
      </c>
      <c r="AJ21" s="102">
        <f>MAX('[1]5.01 LTSStorageEntry'!AJ44,'[1]1.08 Forecast Workload'!AJ19)</f>
        <v>0</v>
      </c>
      <c r="AK21" s="102">
        <f>MAX('[1]5.01 LTSStorageEntry'!AK44,'[1]1.08 Forecast Workload'!AK19)</f>
        <v>0</v>
      </c>
      <c r="AL21" s="102">
        <f>MAX('[1]5.01 LTSStorageEntry'!AL44,'[1]1.08 Forecast Workload'!AL19)</f>
        <v>0</v>
      </c>
      <c r="AM21" s="102">
        <f>MAX('[1]5.01 LTSStorageEntry'!AM44,'[1]1.08 Forecast Workload'!AM19)</f>
        <v>0</v>
      </c>
      <c r="AN21" s="62"/>
      <c r="AO21" s="62"/>
      <c r="AP21" s="62"/>
      <c r="AQ21" s="62"/>
      <c r="AR21" s="62"/>
      <c r="AS21" s="62"/>
    </row>
    <row r="22" spans="1:70" s="37" customFormat="1" ht="14.25" customHeight="1"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17" t="s">
        <v>62</v>
      </c>
      <c r="P22" s="92"/>
      <c r="Q22" s="92"/>
      <c r="S22" s="92"/>
      <c r="T22" s="92"/>
      <c r="U22" s="92"/>
      <c r="V22" s="92"/>
      <c r="W22" s="92"/>
      <c r="X22" s="92"/>
      <c r="Y22" s="92"/>
      <c r="Z22" s="93"/>
      <c r="AA22" s="93"/>
      <c r="AB22" s="93"/>
      <c r="AC22" s="93"/>
      <c r="AD22" s="93"/>
      <c r="AE22" s="94"/>
      <c r="AF22" s="95"/>
      <c r="AG22" s="91"/>
      <c r="AH22" s="12" t="s">
        <v>115</v>
      </c>
      <c r="AI22" s="102">
        <f>MAX('[1]5.01 LTSStorageEntry'!AI45,'[1]1.08 Forecast Workload'!AI20)</f>
        <v>0.12</v>
      </c>
      <c r="AJ22" s="102">
        <f>MAX('[1]5.01 LTSStorageEntry'!AJ45,'[1]1.08 Forecast Workload'!AJ20)</f>
        <v>9.5000000000000001E-2</v>
      </c>
      <c r="AK22" s="102">
        <f>MAX('[1]5.01 LTSStorageEntry'!AK45,'[1]1.08 Forecast Workload'!AK20)</f>
        <v>2.8</v>
      </c>
      <c r="AL22" s="102">
        <f>MAX('[1]5.01 LTSStorageEntry'!AL45,'[1]1.08 Forecast Workload'!AL20)</f>
        <v>2.62</v>
      </c>
      <c r="AM22" s="102">
        <f>MAX('[1]5.01 LTSStorageEntry'!AM45,'[1]1.08 Forecast Workload'!AM20)</f>
        <v>3.19</v>
      </c>
      <c r="AN22" s="62"/>
      <c r="AO22" s="62"/>
      <c r="AP22" s="62"/>
      <c r="AQ22" s="62"/>
      <c r="AR22" s="62"/>
      <c r="AS22" s="62"/>
    </row>
    <row r="23" spans="1:70" s="37" customFormat="1" ht="14.25" customHeight="1"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17" t="s">
        <v>116</v>
      </c>
      <c r="P23" s="92"/>
      <c r="Q23" s="92"/>
      <c r="S23" s="92"/>
      <c r="T23" s="92"/>
      <c r="U23" s="92"/>
      <c r="V23" s="92"/>
      <c r="W23" s="92"/>
      <c r="X23" s="92"/>
      <c r="Y23" s="92"/>
      <c r="Z23" s="93"/>
      <c r="AA23" s="93"/>
      <c r="AB23" s="93"/>
      <c r="AC23" s="93"/>
      <c r="AD23" s="93"/>
      <c r="AE23" s="94"/>
      <c r="AF23" s="95"/>
      <c r="AG23" s="91"/>
      <c r="AH23" s="12" t="s">
        <v>115</v>
      </c>
      <c r="AI23" s="102">
        <f>MAX('[1]5.01 LTSStorageEntry'!AI46,'[1]1.08 Forecast Workload'!AI21)</f>
        <v>0</v>
      </c>
      <c r="AJ23" s="102">
        <f>MAX('[1]5.01 LTSStorageEntry'!AJ46,'[1]1.08 Forecast Workload'!AJ21)</f>
        <v>0</v>
      </c>
      <c r="AK23" s="102">
        <f>MAX('[1]5.01 LTSStorageEntry'!AK46,'[1]1.08 Forecast Workload'!AK21)</f>
        <v>0</v>
      </c>
      <c r="AL23" s="102">
        <f>MAX('[1]5.01 LTSStorageEntry'!AL46,'[1]1.08 Forecast Workload'!AL21)</f>
        <v>0</v>
      </c>
      <c r="AM23" s="102">
        <f>MAX('[1]5.01 LTSStorageEntry'!AM46,'[1]1.08 Forecast Workload'!AM21)</f>
        <v>0</v>
      </c>
      <c r="AN23" s="62"/>
      <c r="AO23" s="62"/>
      <c r="AP23" s="62"/>
      <c r="AQ23" s="62"/>
      <c r="AR23" s="62"/>
      <c r="AS23" s="62"/>
    </row>
    <row r="24" spans="1:70" s="37" customFormat="1" ht="14.25" customHeight="1"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17" t="s">
        <v>117</v>
      </c>
      <c r="P24" s="92"/>
      <c r="Q24" s="92"/>
      <c r="S24" s="92"/>
      <c r="T24" s="92"/>
      <c r="U24" s="92"/>
      <c r="V24" s="92"/>
      <c r="W24" s="92"/>
      <c r="X24" s="92"/>
      <c r="Y24" s="92"/>
      <c r="Z24" s="93"/>
      <c r="AA24" s="93"/>
      <c r="AB24" s="93"/>
      <c r="AC24" s="93"/>
      <c r="AD24" s="93"/>
      <c r="AE24" s="94"/>
      <c r="AF24" s="95"/>
      <c r="AG24" s="91"/>
      <c r="AH24" s="12" t="s">
        <v>115</v>
      </c>
      <c r="AI24" s="102">
        <f>MAX('[1]5.01 LTSStorageEntry'!AI47,'[1]1.08 Forecast Workload'!AI22)</f>
        <v>0</v>
      </c>
      <c r="AJ24" s="102">
        <f>MAX('[1]5.01 LTSStorageEntry'!AJ47,'[1]1.08 Forecast Workload'!AJ22)</f>
        <v>0</v>
      </c>
      <c r="AK24" s="102">
        <f>MAX('[1]5.01 LTSStorageEntry'!AK47,'[1]1.08 Forecast Workload'!AK22)</f>
        <v>0</v>
      </c>
      <c r="AL24" s="102">
        <f>MAX('[1]5.01 LTSStorageEntry'!AL47,'[1]1.08 Forecast Workload'!AL22)</f>
        <v>0</v>
      </c>
      <c r="AM24" s="102">
        <f>MAX('[1]5.01 LTSStorageEntry'!AM47,'[1]1.08 Forecast Workload'!AM22)</f>
        <v>0</v>
      </c>
      <c r="AN24" s="62"/>
      <c r="AO24" s="62"/>
      <c r="AP24" s="62"/>
      <c r="AQ24" s="62"/>
      <c r="AR24" s="62"/>
      <c r="AS24" s="62"/>
    </row>
    <row r="25" spans="1:70" s="37" customFormat="1" ht="14.25" customHeight="1"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7" t="s">
        <v>118</v>
      </c>
      <c r="P25" s="92"/>
      <c r="Q25" s="92"/>
      <c r="S25" s="92"/>
      <c r="T25" s="92"/>
      <c r="U25" s="92"/>
      <c r="V25" s="92"/>
      <c r="W25" s="92"/>
      <c r="X25" s="92"/>
      <c r="Y25" s="92"/>
      <c r="Z25" s="93"/>
      <c r="AA25" s="93"/>
      <c r="AB25" s="93"/>
      <c r="AC25" s="93"/>
      <c r="AD25" s="93"/>
      <c r="AE25" s="93"/>
      <c r="AF25" s="93"/>
      <c r="AG25" s="93"/>
      <c r="AH25" s="12" t="s">
        <v>115</v>
      </c>
      <c r="AI25" s="102">
        <f>MAX('[1]5.01 LTSStorageEntry'!AI48,'[1]1.08 Forecast Workload'!AI23)</f>
        <v>0</v>
      </c>
      <c r="AJ25" s="102">
        <f>MAX('[1]5.01 LTSStorageEntry'!AJ48,'[1]1.08 Forecast Workload'!AJ23)</f>
        <v>0</v>
      </c>
      <c r="AK25" s="102">
        <f>MAX('[1]5.01 LTSStorageEntry'!AK48,'[1]1.08 Forecast Workload'!AK23)</f>
        <v>0</v>
      </c>
      <c r="AL25" s="102">
        <f>MAX('[1]5.01 LTSStorageEntry'!AL48,'[1]1.08 Forecast Workload'!AL23)</f>
        <v>0</v>
      </c>
      <c r="AM25" s="102">
        <f>MAX('[1]5.01 LTSStorageEntry'!AM48,'[1]1.08 Forecast Workload'!AM23)</f>
        <v>0</v>
      </c>
      <c r="AN25" s="93"/>
      <c r="AO25" s="93"/>
      <c r="AP25" s="93"/>
      <c r="AQ25" s="62"/>
      <c r="AR25" s="62"/>
      <c r="AS25" s="62"/>
    </row>
    <row r="26" spans="1:70" s="37" customFormat="1" ht="14.25" customHeight="1"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P26" s="92"/>
      <c r="Q26" s="92"/>
      <c r="S26" s="92"/>
      <c r="T26" s="92"/>
      <c r="U26" s="92"/>
      <c r="V26" s="92"/>
      <c r="W26" s="92"/>
      <c r="X26" s="92"/>
      <c r="Y26" s="92"/>
      <c r="Z26" s="93"/>
      <c r="AA26" s="93"/>
      <c r="AB26" s="93"/>
      <c r="AC26" s="93"/>
      <c r="AD26" s="93"/>
      <c r="AE26" s="94"/>
      <c r="AF26" s="95"/>
      <c r="AG26" s="91"/>
      <c r="AH26" s="91"/>
      <c r="AI26" s="78"/>
      <c r="AJ26" s="78"/>
      <c r="AK26" s="52"/>
      <c r="AL26" s="80"/>
      <c r="AM26" s="81"/>
      <c r="AN26" s="62"/>
      <c r="AO26" s="62"/>
      <c r="AP26" s="62"/>
      <c r="AQ26" s="62"/>
      <c r="AR26" s="62"/>
      <c r="AS26" s="62"/>
    </row>
    <row r="27" spans="1:70" s="31" customFormat="1" ht="15">
      <c r="A27" s="78"/>
      <c r="B27" s="78"/>
      <c r="C27" s="30" t="s">
        <v>119</v>
      </c>
      <c r="D27" s="30"/>
      <c r="AN27" s="62"/>
      <c r="AO27" s="62"/>
      <c r="AP27" s="62"/>
      <c r="AQ27" s="62"/>
      <c r="AR27" s="62"/>
      <c r="AS27" s="62"/>
    </row>
    <row r="28" spans="1:70" s="78" customFormat="1"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79"/>
      <c r="AA28" s="79"/>
      <c r="AB28" s="79"/>
      <c r="AC28" s="79"/>
      <c r="AD28" s="79"/>
      <c r="AE28" s="52"/>
      <c r="AF28" s="80"/>
      <c r="AG28" s="81"/>
      <c r="AH28" s="81"/>
      <c r="AK28" s="52"/>
      <c r="AL28" s="80"/>
      <c r="AM28" s="81"/>
      <c r="AN28" s="62"/>
      <c r="AO28" s="62"/>
      <c r="AP28" s="62"/>
      <c r="AQ28" s="62"/>
      <c r="AR28" s="62"/>
      <c r="AS28" s="62"/>
      <c r="AT28" s="81"/>
      <c r="AU28" s="80"/>
      <c r="AV28" s="80"/>
      <c r="AW28" s="80"/>
      <c r="AY28" s="52"/>
      <c r="AZ28" s="80"/>
      <c r="BA28" s="81"/>
      <c r="BB28" s="81"/>
      <c r="BC28" s="81"/>
      <c r="BD28" s="81"/>
      <c r="BE28" s="81"/>
      <c r="BF28" s="81"/>
      <c r="BG28" s="81"/>
      <c r="BH28" s="81"/>
      <c r="BI28" s="80"/>
      <c r="BJ28" s="80"/>
      <c r="BK28" s="80"/>
      <c r="BL28" s="80"/>
      <c r="BM28" s="80"/>
      <c r="BN28" s="80"/>
      <c r="BO28" s="80"/>
      <c r="BP28" s="80"/>
      <c r="BQ28" s="80"/>
      <c r="BR28" s="81"/>
    </row>
    <row r="29" spans="1:70">
      <c r="D29" s="35"/>
      <c r="F29" s="35"/>
      <c r="G29" s="35"/>
      <c r="H29" s="35"/>
      <c r="I29" s="35"/>
      <c r="K29" s="35"/>
      <c r="L29" s="35"/>
      <c r="M29" s="81"/>
      <c r="N29" s="35"/>
      <c r="O29" s="17" t="s">
        <v>120</v>
      </c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84"/>
      <c r="AA29" s="84"/>
      <c r="AB29" s="84"/>
      <c r="AC29" s="84"/>
      <c r="AD29" s="84"/>
      <c r="AE29" s="52"/>
      <c r="AF29" s="62" t="s">
        <v>1</v>
      </c>
      <c r="AG29" s="62"/>
      <c r="AH29" s="62" t="s">
        <v>121</v>
      </c>
      <c r="AI29" s="103">
        <f>MAX(SUMIFS('[1]5.02 Reinforcement'!AI125:AI161,'[1]5.02 Reinforcement'!$O$125:$O$161,'[1]5.02 Reinforcement'!$O$125),'[1]1.08 Forecast Workload'!AI27)</f>
        <v>10.506</v>
      </c>
      <c r="AJ29" s="103">
        <f>MAX(SUMIFS('[1]5.02 Reinforcement'!AJ125:AJ161,'[1]5.02 Reinforcement'!$O$125:$O$161,'[1]5.02 Reinforcement'!$O$125),'[1]1.08 Forecast Workload'!AJ27)</f>
        <v>11.603766172306273</v>
      </c>
      <c r="AK29" s="103">
        <f>MAX(SUMIFS('[1]5.02 Reinforcement'!AK125:AK161,'[1]5.02 Reinforcement'!$O$125:$O$161,'[1]5.02 Reinforcement'!$O$125),'[1]1.08 Forecast Workload'!AK27)</f>
        <v>9.752063151388878</v>
      </c>
      <c r="AL29" s="103">
        <f>MAX(SUMIFS('[1]5.02 Reinforcement'!AL125:AL161,'[1]5.02 Reinforcement'!$O$125:$O$161,'[1]5.02 Reinforcement'!$O$125),'[1]1.08 Forecast Workload'!AL27)</f>
        <v>9.8555523390016564</v>
      </c>
      <c r="AM29" s="103">
        <f>MAX(SUMIFS('[1]5.02 Reinforcement'!AM125:AM161,'[1]5.02 Reinforcement'!$O$125:$O$161,'[1]5.02 Reinforcement'!$O$125),'[1]1.08 Forecast Workload'!AM27)</f>
        <v>10.084981327913075</v>
      </c>
      <c r="AN29" s="62"/>
      <c r="AO29" s="62"/>
      <c r="AP29" s="62"/>
      <c r="AQ29" s="62"/>
      <c r="AR29" s="62"/>
      <c r="AS29" s="62"/>
    </row>
    <row r="30" spans="1:70">
      <c r="D30" s="35"/>
      <c r="F30" s="35"/>
      <c r="G30" s="35"/>
      <c r="H30" s="35"/>
      <c r="I30" s="35"/>
      <c r="K30" s="35"/>
      <c r="L30" s="35"/>
      <c r="M30" s="87"/>
      <c r="N30" s="35"/>
      <c r="O30" s="17" t="s">
        <v>122</v>
      </c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84"/>
      <c r="AA30" s="84"/>
      <c r="AB30" s="84"/>
      <c r="AC30" s="84"/>
      <c r="AD30" s="84"/>
      <c r="AE30" s="52"/>
      <c r="AF30" s="62" t="s">
        <v>1</v>
      </c>
      <c r="AG30" s="62"/>
      <c r="AH30" s="62" t="s">
        <v>123</v>
      </c>
      <c r="AI30" s="102">
        <f>MAX(SUMIFS('[1]5.02 Reinforcement'!AI125:AI161,'[1]5.02 Reinforcement'!$P$125:$P$161,'[1]5.02 Reinforcement'!$P$139),'[1]1.08 Forecast Workload'!AI28)</f>
        <v>3</v>
      </c>
      <c r="AJ30" s="102">
        <f>MAX(SUMIFS('[1]5.02 Reinforcement'!AJ125:AJ161,'[1]5.02 Reinforcement'!$P$125:$P$161,'[1]5.02 Reinforcement'!$P$139),'[1]1.08 Forecast Workload'!AJ28)</f>
        <v>0</v>
      </c>
      <c r="AK30" s="102">
        <f>MAX(SUMIFS('[1]5.02 Reinforcement'!AK125:AK161,'[1]5.02 Reinforcement'!$P$125:$P$161,'[1]5.02 Reinforcement'!$P$139),'[1]1.08 Forecast Workload'!AK28)</f>
        <v>0</v>
      </c>
      <c r="AL30" s="102">
        <f>MAX(SUMIFS('[1]5.02 Reinforcement'!AL125:AL161,'[1]5.02 Reinforcement'!$P$125:$P$161,'[1]5.02 Reinforcement'!$P$139),'[1]1.08 Forecast Workload'!AL28)</f>
        <v>0</v>
      </c>
      <c r="AM30" s="102">
        <f>MAX(SUMIFS('[1]5.02 Reinforcement'!AM125:AM161,'[1]5.02 Reinforcement'!$P$125:$P$161,'[1]5.02 Reinforcement'!$P$139),'[1]1.08 Forecast Workload'!AM28)</f>
        <v>0</v>
      </c>
      <c r="AN30" s="62"/>
      <c r="AO30" s="62"/>
      <c r="AP30" s="62"/>
      <c r="AQ30" s="62"/>
      <c r="AR30" s="62"/>
      <c r="AS30" s="62"/>
    </row>
    <row r="31" spans="1:70" s="35" customFormat="1">
      <c r="A31" s="17"/>
      <c r="B31" s="17"/>
      <c r="C31" s="17"/>
      <c r="E31" s="17"/>
      <c r="J31" s="17"/>
      <c r="M31" s="87"/>
      <c r="AN31" s="62"/>
      <c r="AO31" s="62"/>
      <c r="AP31" s="62"/>
      <c r="AQ31" s="62"/>
      <c r="AR31" s="62"/>
      <c r="AS31" s="62"/>
    </row>
    <row r="32" spans="1:70" ht="15">
      <c r="A32" s="104"/>
      <c r="B32" s="104"/>
      <c r="C32" s="30" t="s">
        <v>52</v>
      </c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</row>
    <row r="33" spans="1:4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7"/>
      <c r="AA33" s="107"/>
      <c r="AB33" s="107"/>
      <c r="AC33" s="107"/>
      <c r="AD33" s="107"/>
      <c r="AE33" s="52"/>
      <c r="AF33" s="108"/>
      <c r="AG33" s="105"/>
      <c r="AH33" s="105"/>
      <c r="AI33" s="104"/>
      <c r="AJ33" s="104"/>
      <c r="AK33" s="52"/>
      <c r="AL33" s="108"/>
      <c r="AM33" s="105"/>
    </row>
    <row r="34" spans="1:45">
      <c r="A34" s="104"/>
      <c r="B34" s="104"/>
      <c r="C34" s="104"/>
      <c r="D34" s="104"/>
      <c r="E34" s="104" t="s">
        <v>124</v>
      </c>
      <c r="F34" s="104"/>
      <c r="G34" s="104"/>
      <c r="H34" s="104"/>
      <c r="I34" s="104"/>
      <c r="J34" s="104"/>
      <c r="K34" s="104"/>
      <c r="L34" s="104"/>
      <c r="M34" s="104"/>
      <c r="O34" s="105" t="s">
        <v>125</v>
      </c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7"/>
      <c r="AA34" s="107"/>
      <c r="AB34" s="12"/>
      <c r="AC34" s="107"/>
      <c r="AD34" s="107"/>
      <c r="AE34" s="52"/>
      <c r="AF34" s="108"/>
      <c r="AG34" s="105"/>
      <c r="AH34" s="106" t="s">
        <v>110</v>
      </c>
      <c r="AI34" s="109">
        <f>MAX(SUMIFS('[1]5.04 Governors'!AI$67:AI$79,'[1]5.04 Governors'!$P$67:$P$79,$E34,'[1]5.04 Governors'!$T$67:$T$79,$O34),'[1]1.08 Forecast Workload'!AI32)</f>
        <v>2</v>
      </c>
      <c r="AJ34" s="109">
        <f>MAX(SUMIFS('[1]5.04 Governors'!AJ$67:AJ$79,'[1]5.04 Governors'!$P$67:$P$79,$E34,'[1]5.04 Governors'!$T$67:$T$79,$O34),'[1]1.08 Forecast Workload'!AJ32)</f>
        <v>5.1670489904891719</v>
      </c>
      <c r="AK34" s="109">
        <f>MAX(SUMIFS('[1]5.04 Governors'!AK$67:AK$79,'[1]5.04 Governors'!$P$67:$P$79,$E34,'[1]5.04 Governors'!$T$67:$T$79,$O34),'[1]1.08 Forecast Workload'!AK32)</f>
        <v>14.768149853775293</v>
      </c>
      <c r="AL34" s="109">
        <f>MAX(SUMIFS('[1]5.04 Governors'!AL$67:AL$79,'[1]5.04 Governors'!$P$67:$P$79,$E34,'[1]5.04 Governors'!$T$67:$T$79,$O34),'[1]1.08 Forecast Workload'!AL32)</f>
        <v>25.851318466168234</v>
      </c>
      <c r="AM34" s="109">
        <f>MAX(SUMIFS('[1]5.04 Governors'!AM$67:AM$79,'[1]5.04 Governors'!$P$67:$P$79,$E34,'[1]5.04 Governors'!$T$67:$T$79,$O34),'[1]1.08 Forecast Workload'!AM32)</f>
        <v>27.213482689567297</v>
      </c>
    </row>
    <row r="35" spans="1:45">
      <c r="A35" s="104"/>
      <c r="B35" s="104"/>
      <c r="C35" s="104"/>
      <c r="D35" s="104"/>
      <c r="E35" s="104" t="s">
        <v>124</v>
      </c>
      <c r="F35" s="104"/>
      <c r="G35" s="104"/>
      <c r="H35" s="104"/>
      <c r="I35" s="104"/>
      <c r="J35" s="104"/>
      <c r="K35" s="104"/>
      <c r="L35" s="104"/>
      <c r="M35" s="104"/>
      <c r="O35" s="105" t="s">
        <v>126</v>
      </c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7"/>
      <c r="AA35" s="107"/>
      <c r="AB35" s="12"/>
      <c r="AC35" s="107"/>
      <c r="AD35" s="107"/>
      <c r="AE35" s="52"/>
      <c r="AF35" s="108"/>
      <c r="AG35" s="105"/>
      <c r="AH35" s="106" t="s">
        <v>110</v>
      </c>
      <c r="AI35" s="109">
        <f>MAX(SUMIFS('[1]5.04 Governors'!AI$67:AI$79,'[1]5.04 Governors'!$P$67:$P$79,$E35,'[1]5.04 Governors'!$T$67:$T$79,$O35),'[1]1.08 Forecast Workload'!AI33)</f>
        <v>0</v>
      </c>
      <c r="AJ35" s="109">
        <f>MAX(SUMIFS('[1]5.04 Governors'!AJ$67:AJ$79,'[1]5.04 Governors'!$P$67:$P$79,$E35,'[1]5.04 Governors'!$T$67:$T$79,$O35),'[1]1.08 Forecast Workload'!AJ33)</f>
        <v>1.7695373255099902</v>
      </c>
      <c r="AK35" s="109">
        <f>MAX(SUMIFS('[1]5.04 Governors'!AK$67:AK$79,'[1]5.04 Governors'!$P$67:$P$79,$E35,'[1]5.04 Governors'!$T$67:$T$79,$O35),'[1]1.08 Forecast Workload'!AK33)</f>
        <v>5.0575855663614018</v>
      </c>
      <c r="AL35" s="109">
        <f>MAX(SUMIFS('[1]5.04 Governors'!AL$67:AL$79,'[1]5.04 Governors'!$P$67:$P$79,$E35,'[1]5.04 Governors'!$T$67:$T$79,$O35),'[1]1.08 Forecast Workload'!AL33)</f>
        <v>8.853191255537066</v>
      </c>
      <c r="AM35" s="109">
        <f>MAX(SUMIFS('[1]5.04 Governors'!AM$67:AM$79,'[1]5.04 Governors'!$P$67:$P$79,$E35,'[1]5.04 Governors'!$T$67:$T$79,$O35),'[1]1.08 Forecast Workload'!AM33)</f>
        <v>9.3196858525915403</v>
      </c>
    </row>
    <row r="36" spans="1:45">
      <c r="A36" s="104"/>
      <c r="B36" s="104"/>
      <c r="C36" s="104"/>
      <c r="D36" s="104"/>
      <c r="E36" s="104" t="s">
        <v>124</v>
      </c>
      <c r="F36" s="104"/>
      <c r="G36" s="104"/>
      <c r="H36" s="104"/>
      <c r="I36" s="104"/>
      <c r="J36" s="104"/>
      <c r="K36" s="104"/>
      <c r="L36" s="104"/>
      <c r="M36" s="104"/>
      <c r="O36" s="105" t="s">
        <v>127</v>
      </c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7"/>
      <c r="AA36" s="107"/>
      <c r="AB36" s="12"/>
      <c r="AC36" s="107"/>
      <c r="AD36" s="107"/>
      <c r="AE36" s="52"/>
      <c r="AF36" s="108"/>
      <c r="AG36" s="105"/>
      <c r="AH36" s="106" t="s">
        <v>110</v>
      </c>
      <c r="AI36" s="109">
        <f>MAX(SUMIFS('[1]5.04 Governors'!AI$67:AI$79,'[1]5.04 Governors'!$P$67:$P$79,$E36,'[1]5.04 Governors'!$T$67:$T$79,$O36),'[1]1.08 Forecast Workload'!AI34)</f>
        <v>0</v>
      </c>
      <c r="AJ36" s="109">
        <f>MAX(SUMIFS('[1]5.04 Governors'!AJ$67:AJ$79,'[1]5.04 Governors'!$P$67:$P$79,$E36,'[1]5.04 Governors'!$T$67:$T$79,$O36),'[1]1.08 Forecast Workload'!AJ34)</f>
        <v>2.8312597208159844</v>
      </c>
      <c r="AK36" s="109">
        <f>MAX(SUMIFS('[1]5.04 Governors'!AK$67:AK$79,'[1]5.04 Governors'!$P$67:$P$79,$E36,'[1]5.04 Governors'!$T$67:$T$79,$O36),'[1]1.08 Forecast Workload'!AK34)</f>
        <v>8.0921369061782418</v>
      </c>
      <c r="AL36" s="109">
        <f>MAX(SUMIFS('[1]5.04 Governors'!AL$67:AL$79,'[1]5.04 Governors'!$P$67:$P$79,$E36,'[1]5.04 Governors'!$T$67:$T$79,$O36),'[1]1.08 Forecast Workload'!AL34)</f>
        <v>14.165106008859308</v>
      </c>
      <c r="AM36" s="109">
        <f>MAX(SUMIFS('[1]5.04 Governors'!AM$67:AM$79,'[1]5.04 Governors'!$P$67:$P$79,$E36,'[1]5.04 Governors'!$T$67:$T$79,$O36),'[1]1.08 Forecast Workload'!AM34)</f>
        <v>14.911497364146465</v>
      </c>
    </row>
    <row r="37" spans="1:45">
      <c r="A37" s="104"/>
      <c r="B37" s="104"/>
      <c r="C37" s="104"/>
      <c r="D37" s="104"/>
      <c r="E37" s="104" t="s">
        <v>124</v>
      </c>
      <c r="F37" s="104"/>
      <c r="G37" s="104"/>
      <c r="H37" s="104"/>
      <c r="I37" s="104"/>
      <c r="J37" s="104"/>
      <c r="K37" s="104"/>
      <c r="L37" s="104"/>
      <c r="M37" s="104"/>
      <c r="O37" s="105" t="s">
        <v>128</v>
      </c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7"/>
      <c r="AA37" s="107"/>
      <c r="AB37" s="12"/>
      <c r="AC37" s="107"/>
      <c r="AD37" s="107"/>
      <c r="AE37" s="52"/>
      <c r="AF37" s="108"/>
      <c r="AG37" s="105"/>
      <c r="AH37" s="106" t="s">
        <v>110</v>
      </c>
      <c r="AI37" s="109">
        <f>MAX(SUMIFS('[1]5.04 Governors'!AI$67:AI$79,'[1]5.04 Governors'!$P$67:$P$79,$E37,'[1]5.04 Governors'!$T$67:$T$79,$O37),,'[1]1.08 Forecast Workload'!AI35)</f>
        <v>1</v>
      </c>
      <c r="AJ37" s="109">
        <f>MAX(SUMIFS('[1]5.04 Governors'!AJ$67:AJ$79,'[1]5.04 Governors'!$P$67:$P$79,$E37,'[1]5.04 Governors'!$T$67:$T$79,$O37),,'[1]1.08 Forecast Workload'!AJ35)</f>
        <v>0.63703343718359651</v>
      </c>
      <c r="AK37" s="109">
        <f>MAX(SUMIFS('[1]5.04 Governors'!AK$67:AK$79,'[1]5.04 Governors'!$P$67:$P$79,$E37,'[1]5.04 Governors'!$T$67:$T$79,$O37),,'[1]1.08 Forecast Workload'!AK35)</f>
        <v>1.8207308038901044</v>
      </c>
      <c r="AL37" s="109">
        <f>MAX(SUMIFS('[1]5.04 Governors'!AL$67:AL$79,'[1]5.04 Governors'!$P$67:$P$79,$E37,'[1]5.04 Governors'!$T$67:$T$79,$O37),,'[1]1.08 Forecast Workload'!AL35)</f>
        <v>3.187148851993344</v>
      </c>
      <c r="AM37" s="109">
        <f>MAX(SUMIFS('[1]5.04 Governors'!AM$67:AM$79,'[1]5.04 Governors'!$P$67:$P$79,$E37,'[1]5.04 Governors'!$T$67:$T$79,$O37),,'[1]1.08 Forecast Workload'!AM35)</f>
        <v>3.3550869069329545</v>
      </c>
    </row>
    <row r="38" spans="1:45">
      <c r="A38" s="104"/>
      <c r="B38" s="104"/>
      <c r="C38" s="104"/>
      <c r="D38" s="104"/>
      <c r="E38" s="104" t="s">
        <v>129</v>
      </c>
      <c r="F38" s="104"/>
      <c r="G38" s="104"/>
      <c r="H38" s="104"/>
      <c r="I38" s="104"/>
      <c r="J38" s="104"/>
      <c r="K38" s="104"/>
      <c r="L38" s="104"/>
      <c r="M38" s="104"/>
      <c r="N38" s="104"/>
      <c r="O38" s="40" t="s">
        <v>127</v>
      </c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7"/>
      <c r="AA38" s="107"/>
      <c r="AB38" s="12"/>
      <c r="AC38" s="107"/>
      <c r="AD38" s="107"/>
      <c r="AE38" s="52"/>
      <c r="AF38" s="108"/>
      <c r="AG38" s="105"/>
      <c r="AH38" s="106" t="s">
        <v>110</v>
      </c>
      <c r="AI38" s="109">
        <f>MAX(SUMIFS('[1]5.04 Governors'!AI$67:AI$79,'[1]5.04 Governors'!$P$67:$P$79,$E38,'[1]5.04 Governors'!$T$67:$T$79,$O38),'[1]1.08 Forecast Workload'!AI36)</f>
        <v>3</v>
      </c>
      <c r="AJ38" s="109">
        <f>MAX(SUMIFS('[1]5.04 Governors'!AJ$67:AJ$79,'[1]5.04 Governors'!$P$67:$P$79,$E38,'[1]5.04 Governors'!$T$67:$T$79,$O38),'[1]1.08 Forecast Workload'!AJ36)</f>
        <v>29.869790054608636</v>
      </c>
      <c r="AK38" s="109">
        <f>MAX(SUMIFS('[1]5.04 Governors'!AK$67:AK$79,'[1]5.04 Governors'!$P$67:$P$79,$E38,'[1]5.04 Governors'!$T$67:$T$79,$O38),'[1]1.08 Forecast Workload'!AK36)</f>
        <v>85.372044360180453</v>
      </c>
      <c r="AL38" s="109">
        <f>MAX(SUMIFS('[1]5.04 Governors'!AL$67:AL$79,'[1]5.04 Governors'!$P$67:$P$79,$E38,'[1]5.04 Governors'!$T$67:$T$79,$O38),'[1]1.08 Forecast Workload'!AL36)</f>
        <v>149.44186839346568</v>
      </c>
      <c r="AM38" s="109">
        <f>MAX(SUMIFS('[1]5.04 Governors'!AM$67:AM$79,'[1]5.04 Governors'!$P$67:$P$79,$E38,'[1]5.04 Governors'!$T$67:$T$79,$O38),'[1]1.08 Forecast Workload'!AM36)</f>
        <v>157.31629719174521</v>
      </c>
    </row>
    <row r="39" spans="1:45">
      <c r="D39" s="35"/>
      <c r="F39" s="35"/>
      <c r="G39" s="35"/>
      <c r="H39" s="35"/>
      <c r="I39" s="35"/>
      <c r="K39" s="35"/>
      <c r="L39" s="35"/>
      <c r="M39" s="11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</row>
    <row r="40" spans="1:45" s="31" customFormat="1" ht="15">
      <c r="A40" s="78"/>
      <c r="B40" s="78"/>
      <c r="C40" s="30" t="s">
        <v>130</v>
      </c>
      <c r="D40" s="30"/>
      <c r="AN40" s="62"/>
      <c r="AO40" s="62"/>
      <c r="AP40" s="62"/>
      <c r="AQ40" s="62"/>
      <c r="AR40" s="62"/>
      <c r="AS40" s="62"/>
    </row>
    <row r="41" spans="1:45" s="37" customFormat="1" ht="14.25" customHeight="1">
      <c r="C41" s="11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2"/>
      <c r="Q41" s="92"/>
      <c r="S41" s="92"/>
      <c r="T41" s="92"/>
      <c r="U41" s="92"/>
      <c r="V41" s="92"/>
      <c r="W41" s="92"/>
      <c r="X41" s="92"/>
      <c r="Y41" s="92"/>
      <c r="Z41" s="93"/>
      <c r="AA41" s="93"/>
      <c r="AB41" s="93"/>
      <c r="AC41" s="93"/>
      <c r="AD41" s="93"/>
      <c r="AE41" s="94"/>
      <c r="AF41" s="95"/>
      <c r="AG41" s="91"/>
      <c r="AH41" s="91"/>
      <c r="AI41" s="78"/>
      <c r="AJ41" s="78"/>
      <c r="AK41" s="52"/>
      <c r="AL41" s="80"/>
      <c r="AM41" s="81"/>
      <c r="AN41" s="62"/>
      <c r="AO41" s="62"/>
      <c r="AP41" s="62"/>
      <c r="AQ41" s="62"/>
      <c r="AR41" s="62"/>
      <c r="AS41" s="62"/>
    </row>
    <row r="42" spans="1:45" s="37" customFormat="1" ht="14.25" customHeight="1"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17" t="s">
        <v>131</v>
      </c>
      <c r="P42" s="92"/>
      <c r="Q42" s="92"/>
      <c r="S42" s="92"/>
      <c r="T42" s="92"/>
      <c r="U42" s="92"/>
      <c r="V42" s="92"/>
      <c r="W42" s="92"/>
      <c r="X42" s="92"/>
      <c r="Y42" s="92"/>
      <c r="Z42" s="93"/>
      <c r="AA42" s="93"/>
      <c r="AB42" s="93"/>
      <c r="AC42" s="93"/>
      <c r="AD42" s="93"/>
      <c r="AE42" s="94"/>
      <c r="AF42" s="95"/>
      <c r="AG42" s="91"/>
      <c r="AH42" s="62" t="s">
        <v>110</v>
      </c>
      <c r="AI42" s="101">
        <f>MAX(SUM('[1]5.05 Connections'!AI133),'[1]1.08 Forecast Workload'!AI40)</f>
        <v>1848</v>
      </c>
      <c r="AJ42" s="101">
        <f>MAX(SUM('[1]5.05 Connections'!AJ133),'[1]1.08 Forecast Workload'!AJ40)</f>
        <v>1752.3774443150382</v>
      </c>
      <c r="AK42" s="101">
        <f>MAX(SUM('[1]5.05 Connections'!AK133),'[1]1.08 Forecast Workload'!AK40)</f>
        <v>1812.7335792812319</v>
      </c>
      <c r="AL42" s="101">
        <f>MAX(SUM('[1]5.05 Connections'!AL133),'[1]1.08 Forecast Workload'!AL40)</f>
        <v>1858.0519187632624</v>
      </c>
      <c r="AM42" s="101">
        <f>MAX(SUM('[1]5.05 Connections'!AM133),'[1]1.08 Forecast Workload'!AM40)</f>
        <v>0</v>
      </c>
      <c r="AN42" s="62"/>
      <c r="AO42" s="62"/>
      <c r="AP42" s="62"/>
      <c r="AQ42" s="62"/>
      <c r="AR42" s="62"/>
      <c r="AS42" s="62"/>
    </row>
    <row r="43" spans="1:45" s="37" customFormat="1" ht="13.5" customHeight="1"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17" t="s">
        <v>132</v>
      </c>
      <c r="P43" s="92"/>
      <c r="Q43" s="92"/>
      <c r="S43" s="92"/>
      <c r="T43" s="92"/>
      <c r="U43" s="92"/>
      <c r="V43" s="92"/>
      <c r="W43" s="92"/>
      <c r="X43" s="92"/>
      <c r="Y43" s="92"/>
      <c r="Z43" s="93"/>
      <c r="AA43" s="93"/>
      <c r="AB43" s="93"/>
      <c r="AC43" s="93"/>
      <c r="AD43" s="93"/>
      <c r="AE43" s="94"/>
      <c r="AF43" s="95"/>
      <c r="AG43" s="91"/>
      <c r="AH43" s="62" t="s">
        <v>110</v>
      </c>
      <c r="AI43" s="101">
        <f>MAX(SUM('[1]5.05 Connections'!AI134),'[1]1.08 Forecast Workload'!AI41)</f>
        <v>2083</v>
      </c>
      <c r="AJ43" s="101">
        <f>MAX(SUM('[1]5.05 Connections'!AJ134),'[1]1.08 Forecast Workload'!AJ41)</f>
        <v>1594.1424024450537</v>
      </c>
      <c r="AK43" s="101">
        <f>MAX(SUM('[1]5.05 Connections'!AK134),'[1]1.08 Forecast Workload'!AK41)</f>
        <v>1590.7889197252666</v>
      </c>
      <c r="AL43" s="101">
        <f>MAX(SUM('[1]5.05 Connections'!AL134),'[1]1.08 Forecast Workload'!AL41)</f>
        <v>1558.9731413307616</v>
      </c>
      <c r="AM43" s="101">
        <f>MAX(SUM('[1]5.05 Connections'!AM134),'[1]1.08 Forecast Workload'!AM41)</f>
        <v>1527.7936785041461</v>
      </c>
      <c r="AN43" s="62"/>
      <c r="AO43" s="62"/>
      <c r="AP43" s="62"/>
      <c r="AQ43" s="62"/>
      <c r="AR43" s="62"/>
      <c r="AS43" s="62"/>
    </row>
    <row r="44" spans="1:45" s="37" customFormat="1" ht="13.5" customHeight="1"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7" t="s">
        <v>133</v>
      </c>
      <c r="P44" s="113"/>
      <c r="Q44" s="113"/>
      <c r="S44" s="113"/>
      <c r="T44" s="113"/>
      <c r="U44" s="113"/>
      <c r="V44" s="113"/>
      <c r="W44" s="113"/>
      <c r="X44" s="113"/>
      <c r="Y44" s="113"/>
      <c r="Z44" s="114"/>
      <c r="AA44" s="114"/>
      <c r="AB44" s="114"/>
      <c r="AC44" s="114"/>
      <c r="AD44" s="114"/>
      <c r="AE44" s="94"/>
      <c r="AF44" s="115"/>
      <c r="AG44" s="112"/>
      <c r="AH44" s="106" t="s">
        <v>110</v>
      </c>
      <c r="AI44" s="101">
        <f>MAX(SUM('[1]5.05 Connections'!AI136),'[1]1.08 Forecast Workload'!AI42)</f>
        <v>405</v>
      </c>
      <c r="AJ44" s="101">
        <f>MAX(SUM('[1]5.05 Connections'!AJ136),'[1]1.08 Forecast Workload'!AJ42)</f>
        <v>303.76709748000007</v>
      </c>
      <c r="AK44" s="101">
        <f>MAX(SUM('[1]5.05 Connections'!AK136),'[1]1.08 Forecast Workload'!AK42)</f>
        <v>300.14448322320004</v>
      </c>
      <c r="AL44" s="101">
        <f>MAX(SUM('[1]5.05 Connections'!AL136),'[1]1.08 Forecast Workload'!AL42)</f>
        <v>294.14159355873608</v>
      </c>
      <c r="AM44" s="101">
        <f>MAX(SUM('[1]5.05 Connections'!AM136),'[1]1.08 Forecast Workload'!AM42)</f>
        <v>288.25876168756133</v>
      </c>
      <c r="AN44" s="116"/>
      <c r="AO44" s="106"/>
      <c r="AP44" s="106"/>
      <c r="AQ44" s="106"/>
      <c r="AR44" s="106"/>
      <c r="AS44" s="106"/>
    </row>
    <row r="45" spans="1:45" s="37" customFormat="1" ht="14.25" customHeight="1"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17" t="s">
        <v>134</v>
      </c>
      <c r="P45" s="92"/>
      <c r="Q45" s="92"/>
      <c r="S45" s="92"/>
      <c r="T45" s="92"/>
      <c r="U45" s="92"/>
      <c r="V45" s="92"/>
      <c r="W45" s="92"/>
      <c r="X45" s="92"/>
      <c r="Y45" s="92"/>
      <c r="Z45" s="93"/>
      <c r="AA45" s="93"/>
      <c r="AB45" s="93"/>
      <c r="AC45" s="93"/>
      <c r="AD45" s="93"/>
      <c r="AE45" s="94"/>
      <c r="AF45" s="95"/>
      <c r="AG45" s="91"/>
      <c r="AH45" s="62" t="s">
        <v>110</v>
      </c>
      <c r="AI45" s="101">
        <f>MAX(SUM('[1]5.05 Connections'!AI135),'[1]1.08 Forecast Workload'!AI43)</f>
        <v>854</v>
      </c>
      <c r="AJ45" s="101">
        <f>MAX(SUM('[1]5.05 Connections'!AJ135),'[1]1.08 Forecast Workload'!AJ43)</f>
        <v>250</v>
      </c>
      <c r="AK45" s="101">
        <f>MAX(SUM('[1]5.05 Connections'!AK135),'[1]1.08 Forecast Workload'!AK43)</f>
        <v>250</v>
      </c>
      <c r="AL45" s="101">
        <f>MAX(SUM('[1]5.05 Connections'!AL135),'[1]1.08 Forecast Workload'!AL43)</f>
        <v>250</v>
      </c>
      <c r="AM45" s="101">
        <f>MAX(SUM('[1]5.05 Connections'!AM135),'[1]1.08 Forecast Workload'!AM43)</f>
        <v>250</v>
      </c>
      <c r="AN45" s="62"/>
      <c r="AO45" s="62"/>
      <c r="AP45" s="62"/>
      <c r="AQ45" s="62"/>
      <c r="AR45" s="62"/>
      <c r="AS45" s="62"/>
    </row>
    <row r="46" spans="1:45" s="37" customFormat="1" ht="14.25" customHeight="1"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17" t="s">
        <v>135</v>
      </c>
      <c r="P46" s="92"/>
      <c r="Q46" s="92"/>
      <c r="S46" s="92"/>
      <c r="T46" s="92"/>
      <c r="U46" s="92"/>
      <c r="V46" s="92"/>
      <c r="W46" s="92"/>
      <c r="X46" s="92"/>
      <c r="Y46" s="92"/>
      <c r="Z46" s="93"/>
      <c r="AA46" s="93"/>
      <c r="AB46" s="93"/>
      <c r="AC46" s="93"/>
      <c r="AD46" s="93"/>
      <c r="AE46" s="94"/>
      <c r="AF46" s="95"/>
      <c r="AG46" s="91"/>
      <c r="AH46" s="62" t="s">
        <v>110</v>
      </c>
      <c r="AI46" s="101">
        <f>MAX(SUM('[1]5.05 Connections'!AI137),'[1]1.08 Forecast Workload'!AI44)</f>
        <v>2</v>
      </c>
      <c r="AJ46" s="101">
        <f>MAX(SUM('[1]5.05 Connections'!AJ137),'[1]1.08 Forecast Workload'!AJ44)</f>
        <v>1</v>
      </c>
      <c r="AK46" s="101">
        <f>MAX(SUM('[1]5.05 Connections'!AK137),'[1]1.08 Forecast Workload'!AK44)</f>
        <v>1</v>
      </c>
      <c r="AL46" s="101">
        <f>MAX(SUM('[1]5.05 Connections'!AL137),'[1]1.08 Forecast Workload'!AL44)</f>
        <v>1</v>
      </c>
      <c r="AM46" s="101">
        <f>MAX(SUM('[1]5.05 Connections'!AM137),'[1]1.08 Forecast Workload'!AM44)</f>
        <v>1</v>
      </c>
      <c r="AN46" s="62"/>
      <c r="AO46" s="62"/>
      <c r="AP46" s="62"/>
      <c r="AQ46" s="62"/>
      <c r="AR46" s="62"/>
      <c r="AS46" s="62"/>
    </row>
    <row r="47" spans="1:45" s="37" customFormat="1" ht="14.25" customHeight="1"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37" t="s">
        <v>136</v>
      </c>
      <c r="P47" s="92"/>
      <c r="Q47" s="92"/>
      <c r="S47" s="92"/>
      <c r="T47" s="92"/>
      <c r="U47" s="92"/>
      <c r="V47" s="92"/>
      <c r="W47" s="92"/>
      <c r="X47" s="92"/>
      <c r="Y47" s="92"/>
      <c r="Z47" s="93"/>
      <c r="AA47" s="93"/>
      <c r="AB47" s="93"/>
      <c r="AC47" s="93"/>
      <c r="AD47" s="93"/>
      <c r="AE47" s="94"/>
      <c r="AF47" s="95"/>
      <c r="AG47" s="91"/>
      <c r="AH47" s="62" t="s">
        <v>110</v>
      </c>
      <c r="AI47" s="117">
        <f>SUM(AI42:AI46)</f>
        <v>5192</v>
      </c>
      <c r="AJ47" s="117">
        <f t="shared" ref="AJ47:AM47" si="0">SUM(AJ42:AJ46)</f>
        <v>3901.2869442400925</v>
      </c>
      <c r="AK47" s="117">
        <f t="shared" si="0"/>
        <v>3954.6669822296985</v>
      </c>
      <c r="AL47" s="117">
        <f t="shared" si="0"/>
        <v>3962.16665365276</v>
      </c>
      <c r="AM47" s="117">
        <f t="shared" si="0"/>
        <v>2067.0524401917073</v>
      </c>
      <c r="AN47" s="62"/>
      <c r="AO47" s="62"/>
      <c r="AP47" s="62"/>
      <c r="AQ47" s="62"/>
      <c r="AR47" s="62"/>
      <c r="AS47" s="62"/>
    </row>
    <row r="48" spans="1:45" s="37" customFormat="1" ht="14.25" customHeight="1"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P48" s="92"/>
      <c r="Q48" s="92"/>
      <c r="S48" s="92"/>
      <c r="T48" s="92"/>
      <c r="U48" s="92"/>
      <c r="V48" s="92"/>
      <c r="W48" s="92"/>
      <c r="X48" s="92"/>
      <c r="Y48" s="92"/>
      <c r="Z48" s="93"/>
      <c r="AA48" s="93"/>
      <c r="AB48" s="93"/>
      <c r="AC48" s="93"/>
      <c r="AD48" s="93"/>
      <c r="AE48" s="94"/>
      <c r="AF48" s="95"/>
      <c r="AG48" s="91"/>
      <c r="AH48" s="91"/>
      <c r="AI48" s="78"/>
      <c r="AJ48" s="78"/>
      <c r="AK48" s="52"/>
      <c r="AL48" s="80"/>
      <c r="AM48" s="81"/>
      <c r="AN48" s="62"/>
      <c r="AO48" s="62"/>
      <c r="AP48" s="62"/>
      <c r="AQ48" s="62"/>
      <c r="AR48" s="62"/>
      <c r="AS48" s="62"/>
    </row>
    <row r="49" spans="1:45" s="75" customFormat="1" ht="18">
      <c r="B49" s="76" t="s">
        <v>137</v>
      </c>
      <c r="AN49" s="62"/>
      <c r="AO49" s="62"/>
      <c r="AP49" s="62"/>
      <c r="AQ49" s="62"/>
      <c r="AR49" s="62"/>
      <c r="AS49" s="62"/>
    </row>
    <row r="50" spans="1:45" s="37" customFormat="1" ht="15"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P50" s="92"/>
      <c r="Q50" s="92"/>
      <c r="S50" s="92"/>
      <c r="T50" s="92"/>
      <c r="U50" s="92"/>
      <c r="V50" s="92"/>
      <c r="W50" s="92"/>
      <c r="X50" s="92"/>
      <c r="Y50" s="92"/>
      <c r="Z50" s="93"/>
      <c r="AA50" s="93"/>
      <c r="AB50" s="93"/>
      <c r="AC50" s="93"/>
      <c r="AD50" s="93"/>
      <c r="AE50" s="94"/>
      <c r="AF50" s="95"/>
      <c r="AG50" s="91"/>
      <c r="AH50" s="91"/>
      <c r="AI50" s="78"/>
      <c r="AJ50" s="78"/>
      <c r="AK50" s="52"/>
      <c r="AL50" s="80"/>
      <c r="AM50" s="81"/>
      <c r="AN50" s="62"/>
      <c r="AO50" s="62"/>
      <c r="AP50" s="62"/>
      <c r="AQ50" s="62"/>
      <c r="AR50" s="62"/>
      <c r="AS50" s="62"/>
    </row>
    <row r="51" spans="1:45" s="37" customFormat="1" ht="15"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17" t="s">
        <v>138</v>
      </c>
      <c r="P51" s="17" t="s">
        <v>139</v>
      </c>
      <c r="Q51" s="92"/>
      <c r="S51" s="92"/>
      <c r="T51" s="92"/>
      <c r="U51" s="92"/>
      <c r="V51" s="92"/>
      <c r="W51" s="92"/>
      <c r="X51" s="92"/>
      <c r="Y51" s="92"/>
      <c r="Z51" s="93"/>
      <c r="AA51" s="93"/>
      <c r="AB51" s="93"/>
      <c r="AC51" s="93"/>
      <c r="AD51" s="93"/>
      <c r="AE51" s="94"/>
      <c r="AF51" s="95"/>
      <c r="AG51" s="91"/>
      <c r="AH51" s="91"/>
      <c r="AI51" s="102">
        <f>MAX(SUMIFS('[1]6.02 MainsTier_1'!AI99:AI109,'[1]6.02 MainsTier_1'!$X$99:$X$109,'[1]6.02 MainsTier_1'!$X$99),'[1]1.08 Forecast Workload'!AI49)</f>
        <v>23.324019000000021</v>
      </c>
      <c r="AJ51" s="102">
        <f>MAX(SUMIFS('[1]6.02 MainsTier_1'!AJ99:AJ109,'[1]6.02 MainsTier_1'!$X$99:$X$109,'[1]6.02 MainsTier_1'!$X$99),'[1]1.08 Forecast Workload'!AJ49)</f>
        <v>14.969172126565919</v>
      </c>
      <c r="AK51" s="102">
        <f>MAX(SUMIFS('[1]6.02 MainsTier_1'!AK99:AK109,'[1]6.02 MainsTier_1'!$X$99:$X$109,'[1]6.02 MainsTier_1'!$X$99),'[1]1.08 Forecast Workload'!AK49)</f>
        <v>14.969172126565919</v>
      </c>
      <c r="AL51" s="102">
        <f>MAX(SUMIFS('[1]6.02 MainsTier_1'!AL99:AL109,'[1]6.02 MainsTier_1'!$X$99:$X$109,'[1]6.02 MainsTier_1'!$X$99),'[1]1.08 Forecast Workload'!AL49)</f>
        <v>14.969172126565919</v>
      </c>
      <c r="AM51" s="102">
        <f>MAX(SUMIFS('[1]6.02 MainsTier_1'!AM99:AM109,'[1]6.02 MainsTier_1'!$X$99:$X$109,'[1]6.02 MainsTier_1'!$X$99),'[1]1.08 Forecast Workload'!AM49)</f>
        <v>14.969172126565919</v>
      </c>
      <c r="AN51" s="62"/>
      <c r="AO51" s="62"/>
      <c r="AP51" s="62"/>
      <c r="AQ51" s="62"/>
      <c r="AR51" s="62"/>
      <c r="AS51" s="62"/>
    </row>
    <row r="52" spans="1:45" s="37" customFormat="1" ht="15"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17" t="s">
        <v>138</v>
      </c>
      <c r="P52" s="17" t="s">
        <v>140</v>
      </c>
      <c r="Q52" s="92"/>
      <c r="S52" s="92"/>
      <c r="T52" s="92"/>
      <c r="U52" s="92"/>
      <c r="V52" s="92"/>
      <c r="W52" s="92"/>
      <c r="X52" s="92"/>
      <c r="Y52" s="92"/>
      <c r="Z52" s="93"/>
      <c r="AA52" s="93"/>
      <c r="AB52" s="93"/>
      <c r="AC52" s="93"/>
      <c r="AD52" s="93"/>
      <c r="AE52" s="94"/>
      <c r="AF52" s="95"/>
      <c r="AG52" s="91"/>
      <c r="AH52" s="91"/>
      <c r="AI52" s="102">
        <f>MAX(SUMIFS('[1]6.02 MainsTier_1'!AI100:AI110,'[1]6.02 MainsTier_1'!$X$99:$X$109,'[1]6.02 MainsTier_1'!$X$99),'[1]1.08 Forecast Workload'!AI50)</f>
        <v>247.5270450000005</v>
      </c>
      <c r="AJ52" s="102">
        <f>MAX(SUMIFS('[1]6.02 MainsTier_1'!AJ100:AJ110,'[1]6.02 MainsTier_1'!$X$99:$X$109,'[1]6.02 MainsTier_1'!$X$99),'[1]1.08 Forecast Workload'!AJ50)</f>
        <v>224.18137786804681</v>
      </c>
      <c r="AK52" s="102">
        <f>MAX(SUMIFS('[1]6.02 MainsTier_1'!AK100:AK110,'[1]6.02 MainsTier_1'!$X$99:$X$109,'[1]6.02 MainsTier_1'!$X$99),'[1]1.08 Forecast Workload'!AK50)</f>
        <v>224.18137786804681</v>
      </c>
      <c r="AL52" s="102">
        <f>MAX(SUMIFS('[1]6.02 MainsTier_1'!AL100:AL110,'[1]6.02 MainsTier_1'!$X$99:$X$109,'[1]6.02 MainsTier_1'!$X$99),'[1]1.08 Forecast Workload'!AL50)</f>
        <v>224.18137786804681</v>
      </c>
      <c r="AM52" s="102">
        <f>MAX(SUMIFS('[1]6.02 MainsTier_1'!AM100:AM110,'[1]6.02 MainsTier_1'!$X$99:$X$109,'[1]6.02 MainsTier_1'!$X$99),'[1]1.08 Forecast Workload'!AM50)</f>
        <v>224.18137786804681</v>
      </c>
      <c r="AN52" s="62"/>
      <c r="AO52" s="62"/>
      <c r="AP52" s="62"/>
      <c r="AQ52" s="62"/>
      <c r="AR52" s="62"/>
      <c r="AS52" s="62"/>
    </row>
    <row r="53" spans="1:45" s="37" customFormat="1" ht="15"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17" t="s">
        <v>138</v>
      </c>
      <c r="P53" s="17" t="s">
        <v>141</v>
      </c>
      <c r="Q53" s="92"/>
      <c r="S53" s="92"/>
      <c r="T53" s="92"/>
      <c r="U53" s="92"/>
      <c r="V53" s="92"/>
      <c r="W53" s="92"/>
      <c r="X53" s="92"/>
      <c r="Y53" s="92"/>
      <c r="Z53" s="93"/>
      <c r="AA53" s="93"/>
      <c r="AB53" s="93"/>
      <c r="AC53" s="93"/>
      <c r="AD53" s="93"/>
      <c r="AE53" s="94"/>
      <c r="AF53" s="95"/>
      <c r="AG53" s="91"/>
      <c r="AH53" s="91"/>
      <c r="AI53" s="102">
        <f>MAX(SUMIFS('[1]6.02 MainsTier_1'!AI101:AI111,'[1]6.02 MainsTier_1'!$X$99:$X$109,'[1]6.02 MainsTier_1'!$X$99),'[1]1.08 Forecast Workload'!AI51)</f>
        <v>113.41104500000027</v>
      </c>
      <c r="AJ53" s="102">
        <f>MAX(SUMIFS('[1]6.02 MainsTier_1'!AJ101:AJ111,'[1]6.02 MainsTier_1'!$X$99:$X$109,'[1]6.02 MainsTier_1'!$X$99),'[1]1.08 Forecast Workload'!AJ51)</f>
        <v>128.50914566236406</v>
      </c>
      <c r="AK53" s="102">
        <f>MAX(SUMIFS('[1]6.02 MainsTier_1'!AK101:AK111,'[1]6.02 MainsTier_1'!$X$99:$X$109,'[1]6.02 MainsTier_1'!$X$99),'[1]1.08 Forecast Workload'!AK51)</f>
        <v>128.50914566236406</v>
      </c>
      <c r="AL53" s="102">
        <f>MAX(SUMIFS('[1]6.02 MainsTier_1'!AL101:AL111,'[1]6.02 MainsTier_1'!$X$99:$X$109,'[1]6.02 MainsTier_1'!$X$99),'[1]1.08 Forecast Workload'!AL51)</f>
        <v>128.50914566236406</v>
      </c>
      <c r="AM53" s="102">
        <f>MAX(SUMIFS('[1]6.02 MainsTier_1'!AM101:AM111,'[1]6.02 MainsTier_1'!$X$99:$X$109,'[1]6.02 MainsTier_1'!$X$99),'[1]1.08 Forecast Workload'!AM51)</f>
        <v>128.50914566236406</v>
      </c>
      <c r="AN53" s="62"/>
      <c r="AO53" s="62"/>
      <c r="AP53" s="62"/>
      <c r="AQ53" s="62"/>
      <c r="AR53" s="62"/>
      <c r="AS53" s="62"/>
    </row>
    <row r="54" spans="1:45" s="37" customFormat="1" ht="15"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17" t="s">
        <v>138</v>
      </c>
      <c r="P54" s="17" t="s">
        <v>142</v>
      </c>
      <c r="Q54" s="92"/>
      <c r="S54" s="92"/>
      <c r="T54" s="92"/>
      <c r="U54" s="92"/>
      <c r="V54" s="92"/>
      <c r="W54" s="92"/>
      <c r="X54" s="92"/>
      <c r="Y54" s="92"/>
      <c r="Z54" s="93"/>
      <c r="AA54" s="93"/>
      <c r="AB54" s="93"/>
      <c r="AC54" s="93"/>
      <c r="AD54" s="93"/>
      <c r="AE54" s="94"/>
      <c r="AF54" s="95"/>
      <c r="AG54" s="91"/>
      <c r="AH54" s="91"/>
      <c r="AI54" s="102">
        <f>MAX(SUMIFS('[1]6.02 MainsTier_1'!AI102:AI112,'[1]6.02 MainsTier_1'!$X$99:$X$109,'[1]6.02 MainsTier_1'!$X$99),'[1]1.08 Forecast Workload'!AI52)</f>
        <v>53.105036000000084</v>
      </c>
      <c r="AJ54" s="102">
        <f>MAX(SUMIFS('[1]6.02 MainsTier_1'!AJ102:AJ112,'[1]6.02 MainsTier_1'!$X$99:$X$109,'[1]6.02 MainsTier_1'!$X$99),'[1]1.08 Forecast Workload'!AJ52)</f>
        <v>69.706665926773013</v>
      </c>
      <c r="AK54" s="102">
        <f>MAX(SUMIFS('[1]6.02 MainsTier_1'!AK102:AK112,'[1]6.02 MainsTier_1'!$X$99:$X$109,'[1]6.02 MainsTier_1'!$X$99),'[1]1.08 Forecast Workload'!AK52)</f>
        <v>69.706665926773013</v>
      </c>
      <c r="AL54" s="102">
        <f>MAX(SUMIFS('[1]6.02 MainsTier_1'!AL102:AL112,'[1]6.02 MainsTier_1'!$X$99:$X$109,'[1]6.02 MainsTier_1'!$X$99),'[1]1.08 Forecast Workload'!AL52)</f>
        <v>69.706665926773013</v>
      </c>
      <c r="AM54" s="102">
        <f>MAX(SUMIFS('[1]6.02 MainsTier_1'!AM102:AM112,'[1]6.02 MainsTier_1'!$X$99:$X$109,'[1]6.02 MainsTier_1'!$X$99),'[1]1.08 Forecast Workload'!AM52)</f>
        <v>69.706665926773013</v>
      </c>
      <c r="AN54" s="62"/>
      <c r="AO54" s="62"/>
      <c r="AP54" s="62"/>
      <c r="AQ54" s="62"/>
      <c r="AR54" s="62"/>
      <c r="AS54" s="62"/>
    </row>
    <row r="55" spans="1:45" s="37" customFormat="1" ht="15">
      <c r="AI55" s="118"/>
      <c r="AJ55" s="118"/>
      <c r="AK55" s="118"/>
      <c r="AL55" s="118"/>
      <c r="AM55" s="118"/>
      <c r="AN55" s="62"/>
      <c r="AO55" s="62"/>
      <c r="AP55" s="62"/>
      <c r="AQ55" s="62"/>
      <c r="AR55" s="62"/>
      <c r="AS55" s="62"/>
    </row>
    <row r="56" spans="1:45" s="37" customFormat="1" ht="15"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17" t="s">
        <v>143</v>
      </c>
      <c r="P56" s="17" t="s">
        <v>144</v>
      </c>
      <c r="Q56" s="92"/>
      <c r="S56" s="92"/>
      <c r="T56" s="92"/>
      <c r="U56" s="92"/>
      <c r="V56" s="92"/>
      <c r="W56" s="92"/>
      <c r="X56" s="92"/>
      <c r="Y56" s="92"/>
      <c r="Z56" s="93"/>
      <c r="AA56" s="93"/>
      <c r="AB56" s="93"/>
      <c r="AC56" s="93"/>
      <c r="AD56" s="93"/>
      <c r="AE56" s="94"/>
      <c r="AF56" s="95"/>
      <c r="AG56" s="91"/>
      <c r="AH56" s="91"/>
      <c r="AI56" s="102">
        <f>MAX('[1]6.03 MainsTier_2A'!AI72+'[1]6.03 MainsTier_2A'!AI78,'[1]1.08 Forecast Workload'!AI54)</f>
        <v>0</v>
      </c>
      <c r="AJ56" s="102">
        <f>MAX('[1]6.03 MainsTier_2A'!AJ72+'[1]6.03 MainsTier_2A'!AJ78,'[1]1.08 Forecast Workload'!AJ54)</f>
        <v>0.60299999999999998</v>
      </c>
      <c r="AK56" s="102">
        <f>MAX('[1]6.03 MainsTier_2A'!AK72+'[1]6.03 MainsTier_2A'!AK78,'[1]1.08 Forecast Workload'!AK54)</f>
        <v>0.11446345600000001</v>
      </c>
      <c r="AL56" s="102">
        <f>MAX('[1]6.03 MainsTier_2A'!AL72+'[1]6.03 MainsTier_2A'!AL78,'[1]1.08 Forecast Workload'!AL54)</f>
        <v>0.11446345600000001</v>
      </c>
      <c r="AM56" s="102">
        <f>MAX('[1]6.03 MainsTier_2A'!AM72+'[1]6.03 MainsTier_2A'!AM78,'[1]1.08 Forecast Workload'!AM54)</f>
        <v>0.11446345600000001</v>
      </c>
    </row>
    <row r="57" spans="1:45" s="37" customFormat="1" ht="15"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17" t="s">
        <v>143</v>
      </c>
      <c r="P57" s="17" t="s">
        <v>145</v>
      </c>
      <c r="Q57" s="92"/>
      <c r="S57" s="92"/>
      <c r="T57" s="92"/>
      <c r="U57" s="92"/>
      <c r="V57" s="92"/>
      <c r="W57" s="92"/>
      <c r="X57" s="92"/>
      <c r="Y57" s="92"/>
      <c r="Z57" s="93"/>
      <c r="AA57" s="93"/>
      <c r="AB57" s="93"/>
      <c r="AC57" s="93"/>
      <c r="AD57" s="93"/>
      <c r="AE57" s="94"/>
      <c r="AF57" s="95"/>
      <c r="AG57" s="91"/>
      <c r="AH57" s="91"/>
      <c r="AI57" s="102">
        <f>MAX('[1]6.03 MainsTier_2A'!AI73+'[1]6.03 MainsTier_2A'!AI79,'[1]1.08 Forecast Workload'!AI55)</f>
        <v>1.9559999999999997</v>
      </c>
      <c r="AJ57" s="102">
        <f>MAX('[1]6.03 MainsTier_2A'!AJ73+'[1]6.03 MainsTier_2A'!AJ79,'[1]1.08 Forecast Workload'!AJ55)</f>
        <v>0.16700000000000001</v>
      </c>
      <c r="AK57" s="102">
        <f>MAX('[1]6.03 MainsTier_2A'!AK73+'[1]6.03 MainsTier_2A'!AK79,'[1]1.08 Forecast Workload'!AK55)</f>
        <v>1.6115610469999999</v>
      </c>
      <c r="AL57" s="102">
        <f>MAX('[1]6.03 MainsTier_2A'!AL73+'[1]6.03 MainsTier_2A'!AL79,'[1]1.08 Forecast Workload'!AL55)</f>
        <v>1.6115610469999999</v>
      </c>
      <c r="AM57" s="102">
        <f>MAX('[1]6.03 MainsTier_2A'!AM73+'[1]6.03 MainsTier_2A'!AM79,'[1]1.08 Forecast Workload'!AM55)</f>
        <v>1.6115610469999999</v>
      </c>
    </row>
    <row r="58" spans="1:45" s="37" customFormat="1" ht="15"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17" t="s">
        <v>143</v>
      </c>
      <c r="P58" s="17" t="s">
        <v>146</v>
      </c>
      <c r="Q58" s="92"/>
      <c r="S58" s="92"/>
      <c r="T58" s="92"/>
      <c r="U58" s="92"/>
      <c r="V58" s="92"/>
      <c r="W58" s="92"/>
      <c r="X58" s="92"/>
      <c r="Y58" s="92"/>
      <c r="Z58" s="93"/>
      <c r="AA58" s="93"/>
      <c r="AB58" s="93"/>
      <c r="AC58" s="93"/>
      <c r="AD58" s="93"/>
      <c r="AE58" s="94"/>
      <c r="AF58" s="95"/>
      <c r="AG58" s="91"/>
      <c r="AH58" s="91"/>
      <c r="AI58" s="102">
        <f>MAX('[1]6.03 MainsTier_2A'!AI74+'[1]6.03 MainsTier_2A'!AI80,'[1]1.08 Forecast Workload'!AI56)</f>
        <v>1.2780000000000005</v>
      </c>
      <c r="AJ58" s="102">
        <f>MAX('[1]6.03 MainsTier_2A'!AJ74+'[1]6.03 MainsTier_2A'!AJ80,'[1]1.08 Forecast Workload'!AJ56)</f>
        <v>1.44</v>
      </c>
      <c r="AK58" s="102">
        <f>MAX('[1]6.03 MainsTier_2A'!AK74+'[1]6.03 MainsTier_2A'!AK80,'[1]1.08 Forecast Workload'!AK56)</f>
        <v>0.29897549900000003</v>
      </c>
      <c r="AL58" s="102">
        <f>MAX('[1]6.03 MainsTier_2A'!AL74+'[1]6.03 MainsTier_2A'!AL80,'[1]1.08 Forecast Workload'!AL56)</f>
        <v>0.29897549900000003</v>
      </c>
      <c r="AM58" s="102">
        <f>MAX('[1]6.03 MainsTier_2A'!AM74+'[1]6.03 MainsTier_2A'!AM80,'[1]1.08 Forecast Workload'!AM56)</f>
        <v>0.29897549900000003</v>
      </c>
    </row>
    <row r="59" spans="1:45" ht="15">
      <c r="A59" s="37"/>
      <c r="B59" s="37"/>
      <c r="C59" s="37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AI59" s="119"/>
      <c r="AJ59" s="119"/>
      <c r="AK59" s="119"/>
      <c r="AL59" s="119"/>
      <c r="AM59" s="119"/>
    </row>
    <row r="60" spans="1:45" s="37" customFormat="1" ht="15"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17" t="s">
        <v>147</v>
      </c>
      <c r="P60" s="17" t="s">
        <v>144</v>
      </c>
      <c r="Q60" s="92"/>
      <c r="S60" s="92"/>
      <c r="T60" s="92"/>
      <c r="U60" s="92"/>
      <c r="V60" s="92"/>
      <c r="W60" s="92"/>
      <c r="X60" s="92"/>
      <c r="Y60" s="92"/>
      <c r="Z60" s="93"/>
      <c r="AA60" s="93"/>
      <c r="AB60" s="93"/>
      <c r="AC60" s="93"/>
      <c r="AD60" s="93"/>
      <c r="AE60" s="94"/>
      <c r="AF60" s="95"/>
      <c r="AG60" s="91"/>
      <c r="AH60" s="91"/>
      <c r="AI60" s="102">
        <f>MAX('[1]6.04 MainsTier_2B'!AI72+'[1]6.04 MainsTier_2B'!AI78,'[1]1.08 Forecast Workload'!AI58)</f>
        <v>3.18</v>
      </c>
      <c r="AJ60" s="102">
        <f>MAX('[1]6.04 MainsTier_2B'!AJ72+'[1]6.04 MainsTier_2B'!AJ78,'[1]1.08 Forecast Workload'!AJ58)</f>
        <v>0.64639165874999993</v>
      </c>
      <c r="AK60" s="102">
        <f>MAX('[1]6.04 MainsTier_2B'!AK72+'[1]6.04 MainsTier_2B'!AK78,'[1]1.08 Forecast Workload'!AK58)</f>
        <v>0.64639165874999993</v>
      </c>
      <c r="AL60" s="102">
        <f>MAX('[1]6.04 MainsTier_2B'!AL72+'[1]6.04 MainsTier_2B'!AL78,'[1]1.08 Forecast Workload'!AL58)</f>
        <v>0.64639165874999993</v>
      </c>
      <c r="AM60" s="102">
        <f>MAX('[1]6.04 MainsTier_2B'!AM72+'[1]6.04 MainsTier_2B'!AM78,'[1]1.08 Forecast Workload'!AM58)</f>
        <v>0.64639165874999993</v>
      </c>
    </row>
    <row r="61" spans="1:45" s="37" customFormat="1" ht="15"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17" t="s">
        <v>147</v>
      </c>
      <c r="P61" s="17" t="s">
        <v>145</v>
      </c>
      <c r="Q61" s="92"/>
      <c r="S61" s="92"/>
      <c r="T61" s="92"/>
      <c r="U61" s="92"/>
      <c r="V61" s="92"/>
      <c r="W61" s="92"/>
      <c r="X61" s="92"/>
      <c r="Y61" s="92"/>
      <c r="Z61" s="93"/>
      <c r="AA61" s="93"/>
      <c r="AB61" s="93"/>
      <c r="AC61" s="93"/>
      <c r="AD61" s="93"/>
      <c r="AE61" s="94"/>
      <c r="AF61" s="95"/>
      <c r="AG61" s="91"/>
      <c r="AH61" s="91"/>
      <c r="AI61" s="102">
        <f>MAX('[1]6.04 MainsTier_2B'!AI73+'[1]6.04 MainsTier_2B'!AI79,'[1]1.08 Forecast Workload'!AI59)</f>
        <v>14.555000000000003</v>
      </c>
      <c r="AJ61" s="102">
        <f>MAX('[1]6.04 MainsTier_2B'!AJ73+'[1]6.04 MainsTier_2B'!AJ79,'[1]1.08 Forecast Workload'!AJ59)</f>
        <v>16.654981693749995</v>
      </c>
      <c r="AK61" s="102">
        <f>MAX('[1]6.04 MainsTier_2B'!AK73+'[1]6.04 MainsTier_2B'!AK79,'[1]1.08 Forecast Workload'!AK59)</f>
        <v>16.654981693749995</v>
      </c>
      <c r="AL61" s="102">
        <f>MAX('[1]6.04 MainsTier_2B'!AL73+'[1]6.04 MainsTier_2B'!AL79,'[1]1.08 Forecast Workload'!AL59)</f>
        <v>16.654981693749995</v>
      </c>
      <c r="AM61" s="102">
        <f>MAX('[1]6.04 MainsTier_2B'!AM73+'[1]6.04 MainsTier_2B'!AM79,'[1]1.08 Forecast Workload'!AM59)</f>
        <v>16.654981693749995</v>
      </c>
    </row>
    <row r="62" spans="1:45" s="37" customFormat="1" ht="15"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17" t="s">
        <v>147</v>
      </c>
      <c r="P62" s="17" t="s">
        <v>146</v>
      </c>
      <c r="Q62" s="92"/>
      <c r="S62" s="92"/>
      <c r="T62" s="92"/>
      <c r="U62" s="92"/>
      <c r="V62" s="92"/>
      <c r="W62" s="92"/>
      <c r="X62" s="92"/>
      <c r="Y62" s="92"/>
      <c r="Z62" s="93"/>
      <c r="AA62" s="93"/>
      <c r="AB62" s="93"/>
      <c r="AC62" s="93"/>
      <c r="AD62" s="93"/>
      <c r="AE62" s="94"/>
      <c r="AF62" s="95"/>
      <c r="AG62" s="91"/>
      <c r="AH62" s="91"/>
      <c r="AI62" s="102">
        <f>MAX('[1]6.04 MainsTier_2B'!AI74+'[1]6.04 MainsTier_2B'!AI80,'[1]1.08 Forecast Workload'!AI60)</f>
        <v>1.3540000000000001</v>
      </c>
      <c r="AJ62" s="102">
        <f>MAX('[1]6.04 MainsTier_2B'!AJ74+'[1]6.04 MainsTier_2B'!AJ80,'[1]1.08 Forecast Workload'!AJ60)</f>
        <v>3.4263766474999997</v>
      </c>
      <c r="AK62" s="102">
        <f>MAX('[1]6.04 MainsTier_2B'!AK74+'[1]6.04 MainsTier_2B'!AK80,'[1]1.08 Forecast Workload'!AK60)</f>
        <v>3.4263766474999997</v>
      </c>
      <c r="AL62" s="102">
        <f>MAX('[1]6.04 MainsTier_2B'!AL74+'[1]6.04 MainsTier_2B'!AL80,'[1]1.08 Forecast Workload'!AL60)</f>
        <v>3.4263766474999997</v>
      </c>
      <c r="AM62" s="102">
        <f>MAX('[1]6.04 MainsTier_2B'!AM74+'[1]6.04 MainsTier_2B'!AM80,'[1]1.08 Forecast Workload'!AM60)</f>
        <v>3.4263766474999997</v>
      </c>
    </row>
    <row r="63" spans="1:45" ht="15">
      <c r="A63" s="37"/>
      <c r="B63" s="37"/>
      <c r="C63" s="37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AI63" s="119"/>
      <c r="AJ63" s="119"/>
      <c r="AK63" s="119"/>
      <c r="AL63" s="119"/>
      <c r="AM63" s="119"/>
    </row>
    <row r="64" spans="1:45" s="37" customFormat="1" ht="15"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17" t="s">
        <v>148</v>
      </c>
      <c r="P64" s="92"/>
      <c r="Q64" s="92"/>
      <c r="S64" s="92"/>
      <c r="T64" s="92"/>
      <c r="U64" s="92"/>
      <c r="V64" s="92"/>
      <c r="W64" s="92"/>
      <c r="X64" s="92"/>
      <c r="Y64" s="92"/>
      <c r="Z64" s="93"/>
      <c r="AA64" s="93"/>
      <c r="AB64" s="93"/>
      <c r="AC64" s="93"/>
      <c r="AD64" s="93"/>
      <c r="AE64" s="94"/>
      <c r="AF64" s="95"/>
      <c r="AG64" s="91"/>
      <c r="AH64" s="91"/>
      <c r="AI64" s="102">
        <f>MAX('[1]6.05 MainsTier_3'!AI16,'[1]1.08 Forecast Workload'!AI62)</f>
        <v>5.2589999999999995</v>
      </c>
      <c r="AJ64" s="102">
        <f>MAX('[1]6.05 MainsTier_3'!AJ16,'[1]1.08 Forecast Workload'!AJ62)</f>
        <v>4.3705634116139898</v>
      </c>
      <c r="AK64" s="102">
        <f>MAX('[1]6.05 MainsTier_3'!AK16,'[1]1.08 Forecast Workload'!AK62)</f>
        <v>4.3705634116139898</v>
      </c>
      <c r="AL64" s="102">
        <f>MAX('[1]6.05 MainsTier_3'!AL16,'[1]1.08 Forecast Workload'!AL62)</f>
        <v>4.3705634116139898</v>
      </c>
      <c r="AM64" s="102">
        <f>MAX('[1]6.05 MainsTier_3'!AM16,'[1]1.08 Forecast Workload'!AM62)</f>
        <v>4.3705634116139898</v>
      </c>
    </row>
    <row r="65" spans="1:39" s="37" customFormat="1" ht="15"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17" t="s">
        <v>149</v>
      </c>
      <c r="P65" s="92"/>
      <c r="Q65" s="92"/>
      <c r="S65" s="92"/>
      <c r="T65" s="92"/>
      <c r="U65" s="92"/>
      <c r="V65" s="92"/>
      <c r="W65" s="92"/>
      <c r="X65" s="92"/>
      <c r="Y65" s="92"/>
      <c r="Z65" s="93"/>
      <c r="AA65" s="93"/>
      <c r="AB65" s="93"/>
      <c r="AC65" s="93"/>
      <c r="AD65" s="93"/>
      <c r="AE65" s="94"/>
      <c r="AF65" s="95"/>
      <c r="AG65" s="91"/>
      <c r="AH65" s="91"/>
      <c r="AI65" s="102">
        <f>MAX('[1]6.07 MainsDiversions'!AI19,'[1]1.08 Forecast Workload'!AI63)</f>
        <v>11.137017999999998</v>
      </c>
      <c r="AJ65" s="102">
        <f>MAX('[1]6.07 MainsDiversions'!AJ19,'[1]1.08 Forecast Workload'!AJ63)</f>
        <v>11.373857190208618</v>
      </c>
      <c r="AK65" s="102">
        <f>MAX('[1]6.07 MainsDiversions'!AK19,'[1]1.08 Forecast Workload'!AK63)</f>
        <v>11.373857190208618</v>
      </c>
      <c r="AL65" s="102">
        <f>MAX('[1]6.07 MainsDiversions'!AL19,'[1]1.08 Forecast Workload'!AL63)</f>
        <v>11.373857190208618</v>
      </c>
      <c r="AM65" s="102">
        <f>MAX('[1]6.07 MainsDiversions'!AM19,'[1]1.08 Forecast Workload'!AM63)</f>
        <v>11.373857190208618</v>
      </c>
    </row>
    <row r="66" spans="1:39" s="37" customFormat="1" ht="15"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17" t="s">
        <v>150</v>
      </c>
      <c r="P66" s="37" t="s">
        <v>151</v>
      </c>
      <c r="Q66" s="92"/>
      <c r="S66" s="92"/>
      <c r="T66" s="92"/>
      <c r="U66" s="92"/>
      <c r="V66" s="92"/>
      <c r="W66" s="92"/>
      <c r="X66" s="92"/>
      <c r="Y66" s="92"/>
      <c r="Z66" s="93"/>
      <c r="AA66" s="93"/>
      <c r="AB66" s="93"/>
      <c r="AC66" s="93"/>
      <c r="AD66" s="93"/>
      <c r="AE66" s="94"/>
      <c r="AF66" s="95"/>
      <c r="AG66" s="91"/>
      <c r="AH66" s="91"/>
      <c r="AI66" s="102">
        <f>MAX('[1]6.02 MainsTier_1'!AI113,'[1]1.08 Forecast Workload'!AI64)</f>
        <v>45.374626000000077</v>
      </c>
      <c r="AJ66" s="102">
        <f>MAX('[1]6.02 MainsTier_1'!AJ113,'[1]1.08 Forecast Workload'!AJ64)</f>
        <v>72.576201720071879</v>
      </c>
      <c r="AK66" s="102">
        <f>MAX('[1]6.02 MainsTier_1'!AK113,'[1]1.08 Forecast Workload'!AK64)</f>
        <v>72.576201720071879</v>
      </c>
      <c r="AL66" s="102">
        <f>MAX('[1]6.02 MainsTier_1'!AL113,'[1]1.08 Forecast Workload'!AL64)</f>
        <v>72.576201720071879</v>
      </c>
      <c r="AM66" s="102">
        <f>MAX('[1]6.02 MainsTier_1'!AM113,'[1]1.08 Forecast Workload'!AM64)</f>
        <v>72.576201720071879</v>
      </c>
    </row>
    <row r="67" spans="1:39" s="37" customFormat="1" ht="15"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17" t="s">
        <v>152</v>
      </c>
      <c r="P67" s="92"/>
      <c r="Q67" s="92"/>
      <c r="S67" s="92"/>
      <c r="T67" s="92"/>
      <c r="U67" s="92"/>
      <c r="V67" s="92"/>
      <c r="W67" s="92"/>
      <c r="X67" s="92"/>
      <c r="Y67" s="92"/>
      <c r="Z67" s="93"/>
      <c r="AA67" s="93"/>
      <c r="AB67" s="93"/>
      <c r="AC67" s="93"/>
      <c r="AD67" s="93"/>
      <c r="AE67" s="94"/>
      <c r="AF67" s="95"/>
      <c r="AG67" s="91"/>
      <c r="AH67" s="91"/>
      <c r="AI67" s="102">
        <f>MAX(SUM('[1]6.06 MainsTier_Other'!AI140:AI185),'[1]1.08 Forecast Workload'!AI65)</f>
        <v>35.795647999999993</v>
      </c>
      <c r="AJ67" s="102">
        <f>MAX(SUM('[1]6.06 MainsTier_Other'!AJ140:AJ185),'[1]1.08 Forecast Workload'!AJ65)</f>
        <v>36.507656746338299</v>
      </c>
      <c r="AK67" s="102">
        <f>MAX(SUM('[1]6.06 MainsTier_Other'!AK140:AK185),'[1]1.08 Forecast Workload'!AK65)</f>
        <v>36.507656746338299</v>
      </c>
      <c r="AL67" s="102">
        <f>MAX(SUM('[1]6.06 MainsTier_Other'!AL140:AL185),'[1]1.08 Forecast Workload'!AL65)</f>
        <v>36.507656746338299</v>
      </c>
      <c r="AM67" s="102">
        <f>MAX(SUM('[1]6.06 MainsTier_Other'!AM140:AM185),'[1]1.08 Forecast Workload'!AM65)</f>
        <v>36.507656746338299</v>
      </c>
    </row>
    <row r="68" spans="1:39" s="37" customFormat="1" ht="15"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17" t="s">
        <v>153</v>
      </c>
      <c r="P68" s="92"/>
      <c r="Q68" s="92"/>
      <c r="S68" s="92"/>
      <c r="T68" s="92"/>
      <c r="U68" s="92"/>
      <c r="V68" s="92"/>
      <c r="W68" s="92"/>
      <c r="X68" s="92"/>
      <c r="Y68" s="92"/>
      <c r="Z68" s="93"/>
      <c r="AA68" s="93"/>
      <c r="AB68" s="93"/>
      <c r="AC68" s="93"/>
      <c r="AD68" s="93"/>
      <c r="AE68" s="94"/>
      <c r="AF68" s="95"/>
      <c r="AG68" s="91"/>
      <c r="AH68" s="91"/>
      <c r="AI68" s="109">
        <f>MAX(SUMIFS('[1]6.09 RepexServices'!AI127:AI163,'[1]6.09 RepexServices'!$W$127:$W$163,'[1]6.09 RepexServices'!$W$128),'[1]1.08 Forecast Workload'!AI66)</f>
        <v>15712</v>
      </c>
      <c r="AJ68" s="109">
        <f>MAX(SUMIFS('[1]6.09 RepexServices'!AJ127:AJ163,'[1]6.09 RepexServices'!$W$127:$W$163,'[1]6.09 RepexServices'!$W$128),'[1]1.08 Forecast Workload'!AJ66)</f>
        <v>13941.132245429313</v>
      </c>
      <c r="AK68" s="109">
        <f>MAX(SUMIFS('[1]6.09 RepexServices'!AK127:AK163,'[1]6.09 RepexServices'!$W$127:$W$163,'[1]6.09 RepexServices'!$W$128),'[1]1.08 Forecast Workload'!AK66)</f>
        <v>13926.842447733176</v>
      </c>
      <c r="AL68" s="109">
        <f>MAX(SUMIFS('[1]6.09 RepexServices'!AL127:AL163,'[1]6.09 RepexServices'!$W$127:$W$163,'[1]6.09 RepexServices'!$W$128),'[1]1.08 Forecast Workload'!AL66)</f>
        <v>13926.842447733176</v>
      </c>
      <c r="AM68" s="109">
        <f>MAX(SUMIFS('[1]6.09 RepexServices'!AM127:AM163,'[1]6.09 RepexServices'!$W$127:$W$163,'[1]6.09 RepexServices'!$W$128),'[1]1.08 Forecast Workload'!AM66)</f>
        <v>13926.842447733176</v>
      </c>
    </row>
    <row r="69" spans="1:39" s="62" customFormat="1" ht="15">
      <c r="A69" s="37"/>
      <c r="B69" s="37"/>
      <c r="C69" s="37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17" t="s">
        <v>154</v>
      </c>
      <c r="P69" s="92"/>
      <c r="Q69" s="92"/>
      <c r="R69" s="37"/>
      <c r="S69" s="92"/>
      <c r="T69" s="92"/>
      <c r="U69" s="92"/>
      <c r="V69" s="92"/>
      <c r="W69" s="92"/>
      <c r="X69" s="92"/>
      <c r="Y69" s="92"/>
      <c r="Z69" s="93"/>
      <c r="AA69" s="93"/>
      <c r="AB69" s="93"/>
      <c r="AC69" s="93"/>
      <c r="AD69" s="93"/>
      <c r="AE69" s="94"/>
      <c r="AF69" s="95"/>
      <c r="AG69" s="91"/>
      <c r="AH69" s="91"/>
      <c r="AI69" s="101">
        <f>MAX(SUMIFS('[1]6.09 RepexServices'!AI127:AI163,'[1]6.09 RepexServices'!$W$127:$W$163,'[1]6.09 RepexServices'!$W$127),'[1]1.08 Forecast Workload'!AI67)</f>
        <v>27302</v>
      </c>
      <c r="AJ69" s="101">
        <f>MAX(SUMIFS('[1]6.09 RepexServices'!AJ127:AJ163,'[1]6.09 RepexServices'!$W$127:$W$163,'[1]6.09 RepexServices'!$W$127),'[1]1.08 Forecast Workload'!AJ67)</f>
        <v>27569.180659615722</v>
      </c>
      <c r="AK69" s="101">
        <f>MAX(SUMIFS('[1]6.09 RepexServices'!AK127:AK163,'[1]6.09 RepexServices'!$W$127:$W$163,'[1]6.09 RepexServices'!$W$127),'[1]1.08 Forecast Workload'!AK67)</f>
        <v>27570.638665607075</v>
      </c>
      <c r="AL69" s="101">
        <f>MAX(SUMIFS('[1]6.09 RepexServices'!AL127:AL163,'[1]6.09 RepexServices'!$W$127:$W$163,'[1]6.09 RepexServices'!$W$127),'[1]1.08 Forecast Workload'!AL67)</f>
        <v>27570.638665607075</v>
      </c>
      <c r="AM69" s="101">
        <f>MAX(SUMIFS('[1]6.09 RepexServices'!AM127:AM163,'[1]6.09 RepexServices'!$W$127:$W$163,'[1]6.09 RepexServices'!$W$127),'[1]1.08 Forecast Workload'!AM67)</f>
        <v>27570.638665607075</v>
      </c>
    </row>
    <row r="70" spans="1:39" s="62" customFormat="1" ht="15">
      <c r="A70" s="37"/>
      <c r="B70" s="37"/>
      <c r="C70" s="37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17"/>
      <c r="P70" s="92"/>
      <c r="Q70" s="92"/>
      <c r="R70" s="37"/>
      <c r="S70" s="92"/>
      <c r="T70" s="92"/>
      <c r="U70" s="92"/>
      <c r="V70" s="92"/>
      <c r="W70" s="92"/>
      <c r="X70" s="92"/>
      <c r="Y70" s="92"/>
      <c r="Z70" s="93"/>
      <c r="AA70" s="93"/>
      <c r="AB70" s="93"/>
      <c r="AC70" s="93"/>
      <c r="AD70" s="93"/>
      <c r="AE70" s="94"/>
      <c r="AF70" s="95"/>
      <c r="AG70" s="91"/>
      <c r="AH70" s="91"/>
      <c r="AI70" s="17"/>
      <c r="AJ70" s="17"/>
      <c r="AK70" s="17"/>
      <c r="AL70" s="17"/>
      <c r="AM70" s="17"/>
    </row>
    <row r="71" spans="1:39" s="62" customFormat="1" ht="18">
      <c r="A71" s="75"/>
      <c r="B71" s="76" t="s">
        <v>105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</row>
    <row r="72" spans="1:39" s="62" customForma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s="6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s="6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s="6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s="6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s="6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2AD0-7D71-47CA-8BA6-6760FCC525F3}">
  <sheetPr>
    <tabColor theme="1"/>
    <pageSetUpPr autoPageBreaks="0"/>
  </sheetPr>
  <dimension ref="A1:BR60"/>
  <sheetViews>
    <sheetView zoomScale="70" zoomScaleNormal="70" workbookViewId="0">
      <pane xSplit="10" ySplit="8" topLeftCell="V33" activePane="bottomRight" state="frozen"/>
      <selection activeCell="AI34" activeCellId="1" sqref="AI26 AI34"/>
      <selection pane="topRight" activeCell="AI34" activeCellId="1" sqref="AI26 AI34"/>
      <selection pane="bottomLeft" activeCell="AI34" activeCellId="1" sqref="AI26 AI34"/>
      <selection pane="bottomRight" activeCell="AI34" activeCellId="1" sqref="AI26 AI34"/>
    </sheetView>
  </sheetViews>
  <sheetFormatPr defaultColWidth="0" defaultRowHeight="14.25"/>
  <cols>
    <col min="1" max="1" width="14.42578125" style="17" customWidth="1"/>
    <col min="2" max="3" width="1.42578125" style="17" customWidth="1"/>
    <col min="4" max="4" width="30.5703125" style="17" customWidth="1"/>
    <col min="5" max="14" width="0.5703125" style="17" customWidth="1"/>
    <col min="15" max="15" width="59.28515625" style="17" bestFit="1" customWidth="1"/>
    <col min="16" max="17" width="30.28515625" style="17" customWidth="1"/>
    <col min="18" max="18" width="25.5703125" style="17" customWidth="1"/>
    <col min="19" max="21" width="1.5703125" style="17" customWidth="1"/>
    <col min="22" max="31" width="1" style="17" customWidth="1"/>
    <col min="32" max="33" width="2" style="17" customWidth="1"/>
    <col min="34" max="34" width="9.7109375" style="17" bestFit="1" customWidth="1"/>
    <col min="35" max="35" width="18.42578125" style="33" customWidth="1"/>
    <col min="36" max="39" width="18.42578125" style="17" customWidth="1"/>
    <col min="40" max="45" width="1.42578125" style="17" customWidth="1"/>
    <col min="46" max="63" width="18.42578125" style="17" hidden="1" customWidth="1"/>
    <col min="64" max="16384" width="14" style="17" hidden="1"/>
  </cols>
  <sheetData>
    <row r="1" spans="1:70" s="3" customFormat="1" ht="26.25">
      <c r="A1" s="1" t="s">
        <v>0</v>
      </c>
      <c r="B1" s="2"/>
      <c r="P1" s="4" t="s">
        <v>1</v>
      </c>
      <c r="Q1" s="4"/>
      <c r="R1" s="4"/>
      <c r="S1" s="4"/>
      <c r="T1" s="4"/>
      <c r="U1" s="4"/>
      <c r="V1" s="4"/>
      <c r="W1" s="4"/>
      <c r="X1" s="4"/>
      <c r="Y1" s="4"/>
      <c r="AE1" s="2"/>
      <c r="AI1" s="5"/>
      <c r="AK1" s="2"/>
      <c r="AY1" s="2"/>
    </row>
    <row r="2" spans="1:70" s="3" customFormat="1" ht="26.25">
      <c r="A2" s="4" t="str">
        <f>[1]Cover!$E$13</f>
        <v>Master</v>
      </c>
      <c r="B2" s="2"/>
      <c r="AI2" s="5"/>
    </row>
    <row r="3" spans="1:70" s="3" customFormat="1" ht="26.25">
      <c r="A3" s="4">
        <f>[1]Cover!$E$15</f>
        <v>2022</v>
      </c>
      <c r="B3" s="4"/>
      <c r="C3" s="4"/>
      <c r="D3" s="4"/>
      <c r="AI3" s="5"/>
    </row>
    <row r="4" spans="1:70" s="9" customFormat="1" ht="27" thickBot="1">
      <c r="A4" s="61" t="s">
        <v>155</v>
      </c>
      <c r="B4" s="8"/>
      <c r="AI4" s="11"/>
    </row>
    <row r="5" spans="1:70" ht="15.75">
      <c r="A5" s="62"/>
      <c r="B5" s="63"/>
      <c r="C5" s="6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2"/>
      <c r="AH5" s="62"/>
      <c r="AI5" s="65" t="s">
        <v>3</v>
      </c>
      <c r="AJ5" s="99"/>
      <c r="AK5" s="99"/>
      <c r="AL5" s="99"/>
      <c r="AM5" s="100"/>
      <c r="AN5" s="62"/>
      <c r="AO5" s="62"/>
      <c r="AP5" s="62"/>
      <c r="AQ5" s="62"/>
      <c r="AR5" s="62"/>
      <c r="AS5" s="64"/>
      <c r="AT5" s="64"/>
      <c r="AU5" s="64"/>
      <c r="AV5" s="64"/>
      <c r="AW5" s="64"/>
      <c r="AX5" s="64"/>
      <c r="AY5" s="62"/>
      <c r="AZ5" s="62"/>
      <c r="BA5" s="62"/>
      <c r="BB5" s="62"/>
      <c r="BC5" s="62"/>
      <c r="BD5" s="62"/>
      <c r="BE5" s="62"/>
      <c r="BF5" s="62"/>
      <c r="BG5" s="64"/>
      <c r="BH5" s="64"/>
      <c r="BI5" s="64"/>
      <c r="BJ5" s="64"/>
      <c r="BK5" s="64"/>
    </row>
    <row r="6" spans="1:70" ht="15.75">
      <c r="A6" s="62"/>
      <c r="B6" s="63"/>
      <c r="C6" s="63"/>
      <c r="D6" s="19" t="s">
        <v>90</v>
      </c>
      <c r="E6" s="19" t="s">
        <v>91</v>
      </c>
      <c r="F6" s="19" t="s">
        <v>92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68" t="s">
        <v>14</v>
      </c>
      <c r="Q6" s="68" t="s">
        <v>93</v>
      </c>
      <c r="R6" s="68" t="s">
        <v>15</v>
      </c>
      <c r="S6" s="68" t="s">
        <v>16</v>
      </c>
      <c r="T6" s="68" t="s">
        <v>17</v>
      </c>
      <c r="U6" s="68" t="s">
        <v>18</v>
      </c>
      <c r="V6" s="68" t="s">
        <v>19</v>
      </c>
      <c r="W6" s="68" t="s">
        <v>20</v>
      </c>
      <c r="X6" s="68" t="s">
        <v>21</v>
      </c>
      <c r="Y6" s="68" t="s">
        <v>22</v>
      </c>
      <c r="Z6" s="68" t="s">
        <v>23</v>
      </c>
      <c r="AA6" s="68" t="s">
        <v>24</v>
      </c>
      <c r="AB6" s="68" t="s">
        <v>25</v>
      </c>
      <c r="AC6" s="68" t="s">
        <v>26</v>
      </c>
      <c r="AD6" s="68" t="s">
        <v>27</v>
      </c>
      <c r="AE6" s="69" t="s">
        <v>28</v>
      </c>
      <c r="AF6" s="70"/>
      <c r="AG6" s="70"/>
      <c r="AH6" s="71" t="s">
        <v>29</v>
      </c>
      <c r="AI6" s="72">
        <v>2022</v>
      </c>
      <c r="AJ6" s="73">
        <v>2023</v>
      </c>
      <c r="AK6" s="73">
        <v>2024</v>
      </c>
      <c r="AL6" s="73">
        <v>2025</v>
      </c>
      <c r="AM6" s="74">
        <v>2026</v>
      </c>
      <c r="AN6" s="62"/>
      <c r="AO6" s="62"/>
      <c r="AP6" s="62"/>
      <c r="AQ6" s="62"/>
      <c r="AR6" s="62"/>
      <c r="AS6" s="64"/>
      <c r="AT6" s="64"/>
      <c r="AU6" s="64"/>
      <c r="AV6" s="64"/>
      <c r="AW6" s="64"/>
      <c r="AX6" s="64"/>
      <c r="AY6" s="62"/>
      <c r="AZ6" s="62"/>
      <c r="BA6" s="62"/>
      <c r="BB6" s="62"/>
      <c r="BC6" s="62"/>
      <c r="BD6" s="62"/>
      <c r="BE6" s="62"/>
      <c r="BF6" s="62"/>
      <c r="BG6" s="64"/>
      <c r="BH6" s="64"/>
      <c r="BI6" s="64"/>
      <c r="BJ6" s="64"/>
      <c r="BK6" s="64"/>
    </row>
    <row r="7" spans="1:70">
      <c r="AN7" s="62"/>
      <c r="AO7" s="62"/>
      <c r="AP7" s="62"/>
      <c r="AQ7" s="62"/>
      <c r="AR7" s="62"/>
      <c r="AS7" s="64"/>
    </row>
    <row r="8" spans="1:70" s="120" customFormat="1" ht="18">
      <c r="B8" s="76" t="s">
        <v>156</v>
      </c>
      <c r="AE8" s="121"/>
      <c r="AI8" s="122"/>
      <c r="AN8" s="62"/>
      <c r="AO8" s="62"/>
      <c r="AP8" s="62"/>
      <c r="AQ8" s="62"/>
      <c r="AR8" s="62"/>
      <c r="AS8" s="64"/>
    </row>
    <row r="9" spans="1:70" s="49" customFormat="1">
      <c r="Z9" s="51"/>
      <c r="AE9" s="123"/>
      <c r="AH9" s="34"/>
      <c r="AI9" s="54"/>
      <c r="AK9" s="52"/>
      <c r="AL9" s="53"/>
      <c r="AM9" s="34"/>
      <c r="AN9" s="62"/>
      <c r="AO9" s="62"/>
      <c r="AP9" s="62"/>
      <c r="AQ9" s="62"/>
      <c r="AR9" s="62"/>
      <c r="AS9" s="64"/>
      <c r="AT9" s="34"/>
      <c r="AU9" s="53"/>
      <c r="AV9" s="53"/>
      <c r="AW9" s="53"/>
      <c r="AY9" s="52"/>
      <c r="AZ9" s="53"/>
      <c r="BA9" s="34"/>
      <c r="BB9" s="34"/>
      <c r="BC9" s="34"/>
      <c r="BD9" s="34"/>
      <c r="BE9" s="34"/>
      <c r="BF9" s="34"/>
      <c r="BG9" s="34"/>
      <c r="BH9" s="34"/>
      <c r="BI9" s="53"/>
      <c r="BJ9" s="53"/>
      <c r="BK9" s="53"/>
      <c r="BL9" s="53"/>
      <c r="BM9" s="53"/>
      <c r="BN9" s="53"/>
      <c r="BO9" s="53"/>
      <c r="BP9" s="53"/>
      <c r="BQ9" s="53"/>
      <c r="BR9" s="34"/>
    </row>
    <row r="10" spans="1:70" s="126" customFormat="1" ht="15.75">
      <c r="A10" s="124"/>
      <c r="B10" s="125" t="s">
        <v>157</v>
      </c>
      <c r="C10" s="125"/>
      <c r="D10" s="125"/>
      <c r="AI10" s="127"/>
      <c r="AN10" s="62"/>
      <c r="AO10" s="62"/>
      <c r="AP10" s="62"/>
      <c r="AQ10" s="62"/>
      <c r="AR10" s="62"/>
      <c r="AS10" s="64"/>
    </row>
    <row r="11" spans="1:70" s="49" customFormat="1">
      <c r="Z11" s="51"/>
      <c r="AE11" s="123"/>
      <c r="AH11" s="34"/>
      <c r="AI11" s="54"/>
      <c r="AK11" s="52"/>
      <c r="AL11" s="53"/>
      <c r="AM11" s="34"/>
      <c r="AN11" s="62"/>
      <c r="AO11" s="62"/>
      <c r="AP11" s="62"/>
      <c r="AQ11" s="62"/>
      <c r="AR11" s="62"/>
      <c r="AS11" s="64"/>
      <c r="AT11" s="34"/>
      <c r="AU11" s="53"/>
      <c r="AV11" s="53"/>
      <c r="AW11" s="53"/>
      <c r="AY11" s="52"/>
      <c r="AZ11" s="53"/>
      <c r="BA11" s="34"/>
      <c r="BB11" s="34"/>
      <c r="BC11" s="34"/>
      <c r="BD11" s="34"/>
      <c r="BE11" s="34"/>
      <c r="BF11" s="34"/>
      <c r="BG11" s="34"/>
      <c r="BH11" s="34"/>
      <c r="BI11" s="53"/>
      <c r="BJ11" s="53"/>
      <c r="BK11" s="53"/>
      <c r="BL11" s="53"/>
      <c r="BM11" s="53"/>
      <c r="BN11" s="53"/>
      <c r="BO11" s="53"/>
      <c r="BP11" s="53"/>
      <c r="BQ11" s="53"/>
      <c r="BR11" s="34"/>
    </row>
    <row r="12" spans="1:70" s="31" customFormat="1" ht="15">
      <c r="A12" s="49"/>
      <c r="B12" s="49"/>
      <c r="C12" s="30" t="s">
        <v>158</v>
      </c>
      <c r="D12" s="30"/>
      <c r="AI12" s="83"/>
      <c r="AN12" s="62"/>
      <c r="AO12" s="62"/>
      <c r="AP12" s="62"/>
      <c r="AQ12" s="62"/>
      <c r="AR12" s="62"/>
      <c r="AS12" s="64"/>
    </row>
    <row r="13" spans="1:70" s="78" customFormat="1" ht="13.5" customHeight="1"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79"/>
      <c r="AA13" s="79"/>
      <c r="AB13" s="79"/>
      <c r="AC13" s="79"/>
      <c r="AD13" s="79"/>
      <c r="AE13" s="52"/>
      <c r="AF13" s="80"/>
      <c r="AG13" s="81"/>
      <c r="AH13" s="81"/>
      <c r="AI13" s="82"/>
      <c r="AK13" s="52"/>
      <c r="AL13" s="80"/>
      <c r="AM13" s="81"/>
      <c r="AN13" s="62"/>
      <c r="AO13" s="62"/>
      <c r="AP13" s="62"/>
      <c r="AQ13" s="62"/>
      <c r="AR13" s="62"/>
      <c r="AS13" s="64"/>
      <c r="AT13" s="81"/>
      <c r="AU13" s="80"/>
      <c r="AV13" s="80"/>
      <c r="AW13" s="80"/>
      <c r="AY13" s="52"/>
      <c r="AZ13" s="80"/>
      <c r="BA13" s="81"/>
      <c r="BB13" s="81"/>
      <c r="BC13" s="81"/>
      <c r="BD13" s="81"/>
      <c r="BE13" s="81"/>
      <c r="BF13" s="81"/>
      <c r="BG13" s="81"/>
      <c r="BH13" s="81"/>
      <c r="BI13" s="80"/>
      <c r="BJ13" s="80"/>
      <c r="BK13" s="80"/>
      <c r="BL13" s="80"/>
      <c r="BM13" s="80"/>
      <c r="BN13" s="80"/>
      <c r="BO13" s="80"/>
      <c r="BP13" s="80"/>
      <c r="BQ13" s="80"/>
      <c r="BR13" s="81"/>
    </row>
    <row r="14" spans="1:70" s="78" customFormat="1" ht="13.5" customHeight="1">
      <c r="O14" s="78" t="s">
        <v>46</v>
      </c>
      <c r="P14" s="62" t="s">
        <v>159</v>
      </c>
      <c r="Q14" s="62" t="s">
        <v>160</v>
      </c>
      <c r="R14" s="62"/>
      <c r="S14" s="62"/>
      <c r="T14" s="62"/>
      <c r="U14" s="62"/>
      <c r="V14" s="62"/>
      <c r="W14" s="62"/>
      <c r="X14" s="62"/>
      <c r="Y14" s="62"/>
      <c r="Z14" s="79"/>
      <c r="AA14" s="79"/>
      <c r="AB14" s="79"/>
      <c r="AC14" s="79"/>
      <c r="AD14" s="79"/>
      <c r="AE14" s="52"/>
      <c r="AF14" s="80"/>
      <c r="AG14" s="81"/>
      <c r="AH14" s="81" t="s">
        <v>110</v>
      </c>
      <c r="AI14" s="128">
        <f>IFERROR('[1]9.03 ODI_Interruption'!AI11,0)</f>
        <v>2555362</v>
      </c>
      <c r="AJ14" s="128">
        <f>'[1]9.03 ODI_Interruption'!AJ11</f>
        <v>0</v>
      </c>
      <c r="AK14" s="128">
        <f>'[1]9.03 ODI_Interruption'!AK11</f>
        <v>0</v>
      </c>
      <c r="AL14" s="128">
        <f>'[1]9.03 ODI_Interruption'!AL11</f>
        <v>0</v>
      </c>
      <c r="AM14" s="128">
        <f>'[1]9.03 ODI_Interruption'!AM11</f>
        <v>0</v>
      </c>
      <c r="AN14" s="62"/>
      <c r="AO14" s="62"/>
      <c r="AP14" s="62"/>
      <c r="AQ14" s="62"/>
      <c r="AR14" s="62"/>
      <c r="AS14" s="64"/>
      <c r="AT14" s="81"/>
      <c r="AU14" s="80"/>
      <c r="AV14" s="80"/>
      <c r="AW14" s="80"/>
      <c r="AY14" s="52"/>
      <c r="AZ14" s="80"/>
      <c r="BA14" s="81"/>
      <c r="BB14" s="81"/>
      <c r="BC14" s="81"/>
      <c r="BD14" s="81"/>
      <c r="BE14" s="81"/>
      <c r="BF14" s="81"/>
      <c r="BG14" s="81"/>
      <c r="BH14" s="81"/>
      <c r="BI14" s="80"/>
      <c r="BJ14" s="80"/>
      <c r="BK14" s="80"/>
      <c r="BL14" s="80"/>
      <c r="BM14" s="80"/>
      <c r="BN14" s="80"/>
      <c r="BO14" s="80"/>
      <c r="BP14" s="80"/>
      <c r="BQ14" s="80"/>
      <c r="BR14" s="81"/>
    </row>
    <row r="15" spans="1:70" s="78" customFormat="1" ht="13.5" customHeight="1">
      <c r="O15" s="78" t="s">
        <v>161</v>
      </c>
      <c r="P15" s="62" t="s">
        <v>162</v>
      </c>
      <c r="Q15" s="62" t="s">
        <v>163</v>
      </c>
      <c r="R15" s="62"/>
      <c r="S15" s="62"/>
      <c r="T15" s="62"/>
      <c r="U15" s="62"/>
      <c r="V15" s="62"/>
      <c r="W15" s="62"/>
      <c r="X15" s="62"/>
      <c r="Y15" s="62"/>
      <c r="Z15" s="79"/>
      <c r="AA15" s="79"/>
      <c r="AB15" s="79"/>
      <c r="AC15" s="79"/>
      <c r="AD15" s="79"/>
      <c r="AE15" s="52"/>
      <c r="AF15" s="80"/>
      <c r="AG15" s="81"/>
      <c r="AH15" s="81" t="s">
        <v>164</v>
      </c>
      <c r="AI15" s="128">
        <f>SUM('[1]8.01 LTS&amp;Entry'!AA66:AA71)+'[1]8.03 DistributionNetwork'!AI32</f>
        <v>36341.879129993322</v>
      </c>
      <c r="AJ15" s="36">
        <f>SUM('[1]8.01 LTS&amp;Entry'!AB66:AB71)+'[1]8.03 DistributionNetwork'!AJ32</f>
        <v>0</v>
      </c>
      <c r="AK15" s="36">
        <f>SUM('[1]8.01 LTS&amp;Entry'!AC66:AC71)+'[1]8.03 DistributionNetwork'!AK32</f>
        <v>0</v>
      </c>
      <c r="AL15" s="36">
        <f>SUM('[1]8.01 LTS&amp;Entry'!AD66:AD71)+'[1]8.03 DistributionNetwork'!AL32</f>
        <v>0</v>
      </c>
      <c r="AM15" s="36">
        <f>SUM('[1]8.01 LTS&amp;Entry'!AE66:AE71)+'[1]8.03 DistributionNetwork'!AM32</f>
        <v>0</v>
      </c>
      <c r="AN15" s="62"/>
      <c r="AO15" s="62"/>
      <c r="AP15" s="62"/>
      <c r="AQ15" s="62"/>
      <c r="AR15" s="62"/>
      <c r="AS15" s="64"/>
      <c r="AT15" s="81"/>
      <c r="AU15" s="80"/>
      <c r="AV15" s="80"/>
      <c r="AW15" s="80"/>
      <c r="AY15" s="52"/>
      <c r="AZ15" s="80"/>
      <c r="BA15" s="81"/>
      <c r="BB15" s="81"/>
      <c r="BC15" s="81"/>
      <c r="BD15" s="81"/>
      <c r="BE15" s="81"/>
      <c r="BF15" s="81"/>
      <c r="BG15" s="81"/>
      <c r="BH15" s="81"/>
      <c r="BI15" s="80"/>
      <c r="BJ15" s="80"/>
      <c r="BK15" s="80"/>
      <c r="BL15" s="80"/>
      <c r="BM15" s="80"/>
      <c r="BN15" s="80"/>
      <c r="BO15" s="80"/>
      <c r="BP15" s="80"/>
      <c r="BQ15" s="80"/>
      <c r="BR15" s="81"/>
    </row>
    <row r="16" spans="1:70" s="78" customFormat="1" ht="13.5" customHeight="1"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79"/>
      <c r="AA16" s="79"/>
      <c r="AB16" s="79"/>
      <c r="AC16" s="79"/>
      <c r="AD16" s="79"/>
      <c r="AE16" s="52"/>
      <c r="AF16" s="80"/>
      <c r="AG16" s="81"/>
      <c r="AH16" s="81"/>
      <c r="AI16" s="82"/>
      <c r="AK16" s="52"/>
      <c r="AL16" s="80"/>
      <c r="AM16" s="81"/>
      <c r="AN16" s="62"/>
      <c r="AO16" s="62"/>
      <c r="AP16" s="62"/>
      <c r="AQ16" s="62"/>
      <c r="AR16" s="62"/>
      <c r="AS16" s="64"/>
      <c r="AT16" s="81"/>
      <c r="AU16" s="80"/>
      <c r="AV16" s="80"/>
      <c r="AW16" s="80"/>
      <c r="AY16" s="52"/>
      <c r="AZ16" s="80"/>
      <c r="BA16" s="81"/>
      <c r="BB16" s="81"/>
      <c r="BC16" s="81"/>
      <c r="BD16" s="81"/>
      <c r="BE16" s="81"/>
      <c r="BF16" s="81"/>
      <c r="BG16" s="81"/>
      <c r="BH16" s="81"/>
      <c r="BI16" s="80"/>
      <c r="BJ16" s="80"/>
      <c r="BK16" s="80"/>
      <c r="BL16" s="80"/>
      <c r="BM16" s="80"/>
      <c r="BN16" s="80"/>
      <c r="BO16" s="80"/>
      <c r="BP16" s="80"/>
      <c r="BQ16" s="80"/>
      <c r="BR16" s="81"/>
    </row>
    <row r="17" spans="1:70" s="31" customFormat="1" ht="15">
      <c r="A17" s="49"/>
      <c r="B17" s="49"/>
      <c r="C17" s="30" t="s">
        <v>165</v>
      </c>
      <c r="D17" s="30"/>
      <c r="AI17" s="83"/>
      <c r="AN17" s="62"/>
      <c r="AO17" s="62"/>
      <c r="AP17" s="62"/>
      <c r="AQ17" s="62"/>
      <c r="AR17" s="62"/>
      <c r="AS17" s="64"/>
    </row>
    <row r="18" spans="1:70" s="78" customFormat="1" ht="13.5" customHeight="1"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79"/>
      <c r="AA18" s="79"/>
      <c r="AB18" s="79"/>
      <c r="AC18" s="79"/>
      <c r="AD18" s="79"/>
      <c r="AE18" s="52"/>
      <c r="AF18" s="80"/>
      <c r="AG18" s="81"/>
      <c r="AH18" s="81"/>
      <c r="AI18" s="82"/>
      <c r="AK18" s="52"/>
      <c r="AL18" s="80"/>
      <c r="AM18" s="81"/>
      <c r="AN18" s="62"/>
      <c r="AO18" s="62"/>
      <c r="AP18" s="62"/>
      <c r="AQ18" s="62"/>
      <c r="AR18" s="62"/>
      <c r="AS18" s="64"/>
      <c r="AT18" s="81"/>
      <c r="AU18" s="80"/>
      <c r="AV18" s="80"/>
      <c r="AW18" s="80"/>
      <c r="AY18" s="52"/>
      <c r="AZ18" s="80"/>
      <c r="BA18" s="81"/>
      <c r="BB18" s="81"/>
      <c r="BC18" s="81"/>
      <c r="BD18" s="81"/>
      <c r="BE18" s="81"/>
      <c r="BF18" s="81"/>
      <c r="BG18" s="81"/>
      <c r="BH18" s="81"/>
      <c r="BI18" s="80"/>
      <c r="BJ18" s="80"/>
      <c r="BK18" s="80"/>
      <c r="BL18" s="80"/>
      <c r="BM18" s="80"/>
      <c r="BN18" s="80"/>
      <c r="BO18" s="80"/>
      <c r="BP18" s="80"/>
      <c r="BQ18" s="80"/>
      <c r="BR18" s="81"/>
    </row>
    <row r="19" spans="1:70" s="78" customFormat="1" ht="13.5" customHeight="1">
      <c r="O19" s="78" t="s">
        <v>165</v>
      </c>
      <c r="P19" s="62" t="s">
        <v>166</v>
      </c>
      <c r="Q19" s="62"/>
      <c r="R19" s="62"/>
      <c r="S19" s="62"/>
      <c r="T19" s="62"/>
      <c r="U19" s="62"/>
      <c r="V19" s="62"/>
      <c r="W19" s="62"/>
      <c r="X19" s="62"/>
      <c r="Y19" s="62"/>
      <c r="Z19" s="79"/>
      <c r="AA19" s="79"/>
      <c r="AB19" s="79"/>
      <c r="AC19" s="79"/>
      <c r="AD19" s="79"/>
      <c r="AE19" s="52"/>
      <c r="AF19" s="80"/>
      <c r="AG19" s="81"/>
      <c r="AH19" s="81" t="s">
        <v>167</v>
      </c>
      <c r="AI19" s="129">
        <f>IFERROR(('[1]9.03 ODI_Interruption'!AI53+'[1]9.03 ODI_Interruption'!AI61+'[1]9.03 ODI_Interruption'!AI71)/('[1]9.03 ODI_Interruption'!AI11*60*24*365),0)</f>
        <v>2.5885852985634767E-6</v>
      </c>
      <c r="AJ19" s="129">
        <f>IFERROR(('[1]9.03 ODI_Interruption'!AJ53+'[1]9.03 ODI_Interruption'!AJ61+'[1]9.03 ODI_Interruption'!AJ71)/('[1]9.03 ODI_Interruption'!AJ11*60*24*365),0)</f>
        <v>0</v>
      </c>
      <c r="AK19" s="129">
        <f>IFERROR(('[1]9.03 ODI_Interruption'!AK53+'[1]9.03 ODI_Interruption'!AK61+'[1]9.03 ODI_Interruption'!AK71)/('[1]9.03 ODI_Interruption'!AK11*60*24*365),0)</f>
        <v>0</v>
      </c>
      <c r="AL19" s="129">
        <f>IFERROR(('[1]9.03 ODI_Interruption'!AL53+'[1]9.03 ODI_Interruption'!AL61+'[1]9.03 ODI_Interruption'!AL71)/('[1]9.03 ODI_Interruption'!AL11*60*24*365),0)</f>
        <v>0</v>
      </c>
      <c r="AM19" s="129">
        <f>IFERROR(('[1]9.03 ODI_Interruption'!AM53+'[1]9.03 ODI_Interruption'!AM61+'[1]9.03 ODI_Interruption'!AM71)/('[1]9.03 ODI_Interruption'!AM11*60*24*365),0)</f>
        <v>0</v>
      </c>
      <c r="AN19" s="62"/>
      <c r="AO19" s="62"/>
      <c r="AP19" s="62"/>
      <c r="AQ19" s="62"/>
      <c r="AR19" s="62"/>
      <c r="AS19" s="64"/>
      <c r="AT19" s="81"/>
      <c r="AU19" s="80"/>
      <c r="AV19" s="80"/>
      <c r="AW19" s="80"/>
      <c r="AY19" s="52"/>
      <c r="AZ19" s="80"/>
      <c r="BA19" s="81"/>
      <c r="BB19" s="81"/>
      <c r="BC19" s="81"/>
      <c r="BD19" s="81"/>
      <c r="BE19" s="81"/>
      <c r="BF19" s="81"/>
      <c r="BG19" s="81"/>
      <c r="BH19" s="81"/>
      <c r="BI19" s="80"/>
      <c r="BJ19" s="80"/>
      <c r="BK19" s="80"/>
      <c r="BL19" s="80"/>
      <c r="BM19" s="80"/>
      <c r="BN19" s="80"/>
      <c r="BO19" s="80"/>
      <c r="BP19" s="80"/>
      <c r="BQ19" s="80"/>
      <c r="BR19" s="81"/>
    </row>
    <row r="20" spans="1:70">
      <c r="O20" s="17" t="s">
        <v>168</v>
      </c>
      <c r="P20" s="17" t="s">
        <v>169</v>
      </c>
      <c r="Q20" s="17" t="s">
        <v>170</v>
      </c>
      <c r="R20" s="17" t="s">
        <v>171</v>
      </c>
      <c r="AH20" s="17" t="s">
        <v>110</v>
      </c>
      <c r="AI20" s="130">
        <f>'[1]9.03 ODI_Interruption'!AI39+'[1]9.03 ODI_Interruption'!AI49</f>
        <v>10508</v>
      </c>
      <c r="AJ20" s="130">
        <f>'[1]9.03 ODI_Interruption'!AJ39+'[1]9.03 ODI_Interruption'!AJ49</f>
        <v>0</v>
      </c>
      <c r="AK20" s="130">
        <f>'[1]9.03 ODI_Interruption'!AK39+'[1]9.03 ODI_Interruption'!AK49</f>
        <v>0</v>
      </c>
      <c r="AL20" s="130">
        <f>'[1]9.03 ODI_Interruption'!AL39+'[1]9.03 ODI_Interruption'!AL49</f>
        <v>0</v>
      </c>
      <c r="AM20" s="130">
        <f>'[1]9.03 ODI_Interruption'!AM39+'[1]9.03 ODI_Interruption'!AM49</f>
        <v>0</v>
      </c>
      <c r="AN20" s="62"/>
      <c r="AO20" s="62"/>
      <c r="AP20" s="62"/>
      <c r="AQ20" s="62"/>
      <c r="AR20" s="62"/>
      <c r="AS20" s="64"/>
    </row>
    <row r="21" spans="1:70" s="78" customFormat="1" ht="13.5" customHeight="1">
      <c r="O21" s="17" t="s">
        <v>168</v>
      </c>
      <c r="P21" s="17" t="s">
        <v>169</v>
      </c>
      <c r="Q21" s="17" t="s">
        <v>170</v>
      </c>
      <c r="R21" s="62" t="s">
        <v>172</v>
      </c>
      <c r="S21" s="62"/>
      <c r="T21" s="62"/>
      <c r="U21" s="62"/>
      <c r="V21" s="62"/>
      <c r="W21" s="62"/>
      <c r="X21" s="62"/>
      <c r="Y21" s="62"/>
      <c r="Z21" s="79"/>
      <c r="AA21" s="79"/>
      <c r="AB21" s="79"/>
      <c r="AC21" s="79"/>
      <c r="AD21" s="79"/>
      <c r="AE21" s="52"/>
      <c r="AF21" s="80"/>
      <c r="AG21" s="81"/>
      <c r="AH21" s="81" t="s">
        <v>167</v>
      </c>
      <c r="AI21" s="129">
        <f>IFERROR((AI20/AI14),0)</f>
        <v>4.1121375366777778E-3</v>
      </c>
      <c r="AJ21" s="129">
        <f t="shared" ref="AJ21:AM21" si="0">IFERROR((AJ20/AJ14),0)</f>
        <v>0</v>
      </c>
      <c r="AK21" s="129">
        <f t="shared" si="0"/>
        <v>0</v>
      </c>
      <c r="AL21" s="129">
        <f t="shared" si="0"/>
        <v>0</v>
      </c>
      <c r="AM21" s="129">
        <f t="shared" si="0"/>
        <v>0</v>
      </c>
      <c r="AN21" s="62"/>
      <c r="AO21" s="62"/>
      <c r="AP21" s="62"/>
      <c r="AQ21" s="62"/>
      <c r="AR21" s="62"/>
      <c r="AS21" s="64"/>
      <c r="AT21" s="81"/>
      <c r="AU21" s="80"/>
      <c r="AV21" s="80"/>
      <c r="AW21" s="80"/>
      <c r="AY21" s="52"/>
      <c r="AZ21" s="80"/>
      <c r="BA21" s="81"/>
      <c r="BB21" s="81"/>
      <c r="BC21" s="81"/>
      <c r="BD21" s="81"/>
      <c r="BE21" s="81"/>
      <c r="BF21" s="81"/>
      <c r="BG21" s="81"/>
      <c r="BH21" s="81"/>
      <c r="BI21" s="80"/>
      <c r="BJ21" s="80"/>
      <c r="BK21" s="80"/>
      <c r="BL21" s="80"/>
      <c r="BM21" s="80"/>
      <c r="BN21" s="80"/>
      <c r="BO21" s="80"/>
      <c r="BP21" s="80"/>
      <c r="BQ21" s="80"/>
      <c r="BR21" s="81"/>
    </row>
    <row r="22" spans="1:70" s="78" customFormat="1" ht="13.5" customHeight="1">
      <c r="O22" s="17" t="s">
        <v>168</v>
      </c>
      <c r="P22" s="17" t="s">
        <v>169</v>
      </c>
      <c r="Q22" s="17" t="s">
        <v>170</v>
      </c>
      <c r="R22" s="62" t="s">
        <v>173</v>
      </c>
      <c r="S22" s="62"/>
      <c r="T22" s="62"/>
      <c r="U22" s="62"/>
      <c r="V22" s="62"/>
      <c r="W22" s="62"/>
      <c r="X22" s="62"/>
      <c r="Y22" s="62"/>
      <c r="Z22" s="79"/>
      <c r="AA22" s="79"/>
      <c r="AB22" s="79"/>
      <c r="AC22" s="79"/>
      <c r="AD22" s="79"/>
      <c r="AE22" s="52"/>
      <c r="AF22" s="80"/>
      <c r="AG22" s="81"/>
      <c r="AH22" s="81" t="s">
        <v>110</v>
      </c>
      <c r="AI22" s="131">
        <f>IFERROR(('[1]9.03 ODI_Interruption'!AI61+'[1]9.03 ODI_Interruption'!AI71)/AI20,0)</f>
        <v>300.29535772744578</v>
      </c>
      <c r="AJ22" s="131">
        <f>IFERROR(('[1]9.03 ODI_Interruption'!AJ61+'[1]9.03 ODI_Interruption'!AJ71)/AJ20,0)</f>
        <v>0</v>
      </c>
      <c r="AK22" s="131">
        <f>IFERROR(('[1]9.03 ODI_Interruption'!AK61+'[1]9.03 ODI_Interruption'!AK71)/AK20,0)</f>
        <v>0</v>
      </c>
      <c r="AL22" s="131">
        <f>IFERROR(('[1]9.03 ODI_Interruption'!AL61+'[1]9.03 ODI_Interruption'!AL71)/AL20,0)</f>
        <v>0</v>
      </c>
      <c r="AM22" s="131">
        <f>IFERROR(('[1]9.03 ODI_Interruption'!AM61+'[1]9.03 ODI_Interruption'!AM71)/AM20,0)</f>
        <v>0</v>
      </c>
      <c r="AN22" s="62"/>
      <c r="AO22" s="62"/>
      <c r="AP22" s="62"/>
      <c r="AQ22" s="62"/>
      <c r="AR22" s="62"/>
      <c r="AS22" s="64"/>
      <c r="AT22" s="81"/>
      <c r="AU22" s="80"/>
      <c r="AV22" s="80"/>
      <c r="AW22" s="80"/>
      <c r="AY22" s="52"/>
      <c r="AZ22" s="80"/>
      <c r="BA22" s="81"/>
      <c r="BB22" s="81"/>
      <c r="BC22" s="81"/>
      <c r="BD22" s="81"/>
      <c r="BE22" s="81"/>
      <c r="BF22" s="81"/>
      <c r="BG22" s="81"/>
      <c r="BH22" s="81"/>
      <c r="BI22" s="80"/>
      <c r="BJ22" s="80"/>
      <c r="BK22" s="80"/>
      <c r="BL22" s="80"/>
      <c r="BM22" s="80"/>
      <c r="BN22" s="80"/>
      <c r="BO22" s="80"/>
      <c r="BP22" s="80"/>
      <c r="BQ22" s="80"/>
      <c r="BR22" s="81"/>
    </row>
    <row r="23" spans="1:70" s="78" customFormat="1" ht="13.5" customHeight="1">
      <c r="O23" s="78" t="s">
        <v>174</v>
      </c>
      <c r="P23" s="62"/>
      <c r="Q23" s="62" t="s">
        <v>175</v>
      </c>
      <c r="R23" s="62" t="s">
        <v>176</v>
      </c>
      <c r="S23" s="62"/>
      <c r="T23" s="62"/>
      <c r="U23" s="62"/>
      <c r="V23" s="62"/>
      <c r="W23" s="62"/>
      <c r="X23" s="62"/>
      <c r="Y23" s="62"/>
      <c r="Z23" s="79"/>
      <c r="AA23" s="79"/>
      <c r="AB23" s="79"/>
      <c r="AC23" s="79"/>
      <c r="AD23" s="79"/>
      <c r="AE23" s="52"/>
      <c r="AF23" s="80"/>
      <c r="AG23" s="81"/>
      <c r="AH23" s="81"/>
      <c r="AI23" s="132" t="str">
        <f>COUNT('[1]9.04 Maj_Interrupt'!AM12:AM51)&amp;" : "&amp;SUM('[1]9.04 Maj_Interrupt'!AM12:AM51)</f>
        <v>0 : 0</v>
      </c>
      <c r="AJ23" s="133"/>
      <c r="AK23" s="133"/>
      <c r="AL23" s="133"/>
      <c r="AM23" s="133"/>
      <c r="AN23" s="62"/>
      <c r="AO23" s="62"/>
      <c r="AP23" s="62"/>
      <c r="AQ23" s="62"/>
      <c r="AR23" s="62"/>
      <c r="AS23" s="64"/>
      <c r="AT23" s="81"/>
      <c r="AU23" s="80"/>
      <c r="AV23" s="80"/>
      <c r="AW23" s="80"/>
      <c r="AY23" s="52"/>
      <c r="AZ23" s="80"/>
      <c r="BA23" s="81"/>
      <c r="BB23" s="81"/>
      <c r="BC23" s="81"/>
      <c r="BD23" s="81"/>
      <c r="BE23" s="81"/>
      <c r="BF23" s="81"/>
      <c r="BG23" s="81"/>
      <c r="BH23" s="81"/>
      <c r="BI23" s="80"/>
      <c r="BJ23" s="80"/>
      <c r="BK23" s="80"/>
      <c r="BL23" s="80"/>
      <c r="BM23" s="80"/>
      <c r="BN23" s="80"/>
      <c r="BO23" s="80"/>
      <c r="BP23" s="80"/>
      <c r="BQ23" s="80"/>
      <c r="BR23" s="81"/>
    </row>
    <row r="24" spans="1:70" s="78" customFormat="1" ht="13.5" customHeight="1"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79"/>
      <c r="AA24" s="79"/>
      <c r="AB24" s="79"/>
      <c r="AC24" s="79"/>
      <c r="AD24" s="79"/>
      <c r="AE24" s="52"/>
      <c r="AF24" s="80"/>
      <c r="AG24" s="81"/>
      <c r="AH24" s="81"/>
      <c r="AI24" s="82"/>
      <c r="AK24" s="52"/>
      <c r="AL24" s="80"/>
      <c r="AM24" s="81"/>
      <c r="AN24" s="62"/>
      <c r="AO24" s="62"/>
      <c r="AP24" s="62"/>
      <c r="AQ24" s="62"/>
      <c r="AR24" s="62"/>
      <c r="AS24" s="64"/>
      <c r="AT24" s="81"/>
      <c r="AU24" s="80"/>
      <c r="AV24" s="80"/>
      <c r="AW24" s="80"/>
      <c r="AY24" s="52"/>
      <c r="AZ24" s="80"/>
      <c r="BA24" s="81"/>
      <c r="BB24" s="81"/>
      <c r="BC24" s="81"/>
      <c r="BD24" s="81"/>
      <c r="BE24" s="81"/>
      <c r="BF24" s="81"/>
      <c r="BG24" s="81"/>
      <c r="BH24" s="81"/>
      <c r="BI24" s="80"/>
      <c r="BJ24" s="80"/>
      <c r="BK24" s="80"/>
      <c r="BL24" s="80"/>
      <c r="BM24" s="80"/>
      <c r="BN24" s="80"/>
      <c r="BO24" s="80"/>
      <c r="BP24" s="80"/>
      <c r="BQ24" s="80"/>
      <c r="BR24" s="81"/>
    </row>
    <row r="25" spans="1:70" s="126" customFormat="1" ht="15.75">
      <c r="A25" s="124"/>
      <c r="B25" s="125" t="s">
        <v>177</v>
      </c>
      <c r="C25" s="125"/>
      <c r="D25" s="125"/>
      <c r="AI25" s="127"/>
      <c r="AN25" s="62"/>
      <c r="AO25" s="62"/>
      <c r="AP25" s="62"/>
      <c r="AQ25" s="62"/>
      <c r="AR25" s="62"/>
      <c r="AS25" s="64"/>
    </row>
    <row r="26" spans="1:70" s="49" customFormat="1">
      <c r="Z26" s="51"/>
      <c r="AE26" s="123"/>
      <c r="AH26" s="34"/>
      <c r="AI26" s="54"/>
      <c r="AK26" s="52"/>
      <c r="AL26" s="53"/>
      <c r="AM26" s="34"/>
      <c r="AN26" s="62"/>
      <c r="AO26" s="62"/>
      <c r="AP26" s="62"/>
      <c r="AQ26" s="62"/>
      <c r="AR26" s="62"/>
      <c r="AS26" s="64"/>
      <c r="AT26" s="34"/>
      <c r="AU26" s="53"/>
      <c r="AV26" s="53"/>
      <c r="AW26" s="53"/>
      <c r="AY26" s="52"/>
      <c r="AZ26" s="53"/>
      <c r="BA26" s="34"/>
      <c r="BB26" s="34"/>
      <c r="BC26" s="34"/>
      <c r="BD26" s="34"/>
      <c r="BE26" s="34"/>
      <c r="BF26" s="34"/>
      <c r="BG26" s="34"/>
      <c r="BH26" s="34"/>
      <c r="BI26" s="53"/>
      <c r="BJ26" s="53"/>
      <c r="BK26" s="53"/>
      <c r="BL26" s="53"/>
      <c r="BM26" s="53"/>
      <c r="BN26" s="53"/>
      <c r="BO26" s="53"/>
      <c r="BP26" s="53"/>
      <c r="BQ26" s="53"/>
      <c r="BR26" s="34"/>
    </row>
    <row r="27" spans="1:70" s="49" customFormat="1">
      <c r="A27" s="49" t="s">
        <v>178</v>
      </c>
      <c r="Z27" s="51"/>
      <c r="AE27" s="123"/>
      <c r="AH27" s="34"/>
      <c r="AI27" s="54"/>
      <c r="AK27" s="52"/>
      <c r="AL27" s="53"/>
      <c r="AM27" s="34"/>
      <c r="AN27" s="62"/>
      <c r="AO27" s="62"/>
      <c r="AP27" s="62"/>
      <c r="AQ27" s="62"/>
      <c r="AR27" s="62"/>
      <c r="AS27" s="64"/>
      <c r="AT27" s="34"/>
      <c r="AU27" s="53"/>
      <c r="AV27" s="53"/>
      <c r="AW27" s="53"/>
      <c r="AY27" s="52"/>
      <c r="AZ27" s="53"/>
      <c r="BA27" s="34"/>
      <c r="BB27" s="34"/>
      <c r="BC27" s="34"/>
      <c r="BD27" s="34"/>
      <c r="BE27" s="34"/>
      <c r="BF27" s="34"/>
      <c r="BG27" s="34"/>
      <c r="BH27" s="34"/>
      <c r="BI27" s="53"/>
      <c r="BJ27" s="53"/>
      <c r="BK27" s="53"/>
      <c r="BL27" s="53"/>
      <c r="BM27" s="53"/>
      <c r="BN27" s="53"/>
      <c r="BO27" s="53"/>
      <c r="BP27" s="53"/>
      <c r="BQ27" s="53"/>
      <c r="BR27" s="34"/>
    </row>
    <row r="28" spans="1:70" s="78" customFormat="1" ht="13.5" customHeight="1">
      <c r="O28" s="78" t="s">
        <v>179</v>
      </c>
      <c r="P28" s="62" t="s">
        <v>180</v>
      </c>
      <c r="Q28" s="62" t="s">
        <v>181</v>
      </c>
      <c r="R28" s="62"/>
      <c r="S28" s="62"/>
      <c r="T28" s="62"/>
      <c r="U28" s="62"/>
      <c r="V28" s="62"/>
      <c r="W28" s="62"/>
      <c r="X28" s="62"/>
      <c r="Y28" s="62"/>
      <c r="Z28" s="79"/>
      <c r="AA28" s="79"/>
      <c r="AB28" s="79"/>
      <c r="AC28" s="79"/>
      <c r="AD28" s="79"/>
      <c r="AE28" s="52"/>
      <c r="AF28" s="80"/>
      <c r="AG28" s="81"/>
      <c r="AH28" s="81" t="s">
        <v>110</v>
      </c>
      <c r="AI28" s="134">
        <f>IFERROR('[1]9.01 ODI_CustomerSatisfaction'!AU29,0)</f>
        <v>9.5432035078669077</v>
      </c>
      <c r="AJ28" s="133"/>
      <c r="AK28" s="133"/>
      <c r="AL28" s="133"/>
      <c r="AM28" s="133"/>
      <c r="AN28" s="62"/>
      <c r="AO28" s="62"/>
      <c r="AP28" s="62"/>
      <c r="AQ28" s="62"/>
      <c r="AR28" s="62"/>
      <c r="AS28" s="64"/>
      <c r="AT28" s="81"/>
      <c r="AU28" s="80"/>
      <c r="AV28" s="80"/>
      <c r="AW28" s="80"/>
      <c r="AY28" s="52"/>
      <c r="AZ28" s="80"/>
      <c r="BA28" s="81"/>
      <c r="BB28" s="81"/>
      <c r="BC28" s="81"/>
      <c r="BD28" s="81"/>
      <c r="BE28" s="81"/>
      <c r="BF28" s="81"/>
      <c r="BG28" s="81"/>
      <c r="BH28" s="81"/>
      <c r="BI28" s="80"/>
      <c r="BJ28" s="80"/>
      <c r="BK28" s="80"/>
      <c r="BL28" s="80"/>
      <c r="BM28" s="80"/>
      <c r="BN28" s="80"/>
      <c r="BO28" s="80"/>
      <c r="BP28" s="80"/>
      <c r="BQ28" s="80"/>
      <c r="BR28" s="81"/>
    </row>
    <row r="29" spans="1:70" s="78" customFormat="1" ht="13.5" customHeight="1">
      <c r="O29" s="78" t="s">
        <v>182</v>
      </c>
      <c r="P29" s="62" t="s">
        <v>180</v>
      </c>
      <c r="Q29" s="62" t="s">
        <v>183</v>
      </c>
      <c r="R29" s="62"/>
      <c r="S29" s="62"/>
      <c r="T29" s="62"/>
      <c r="U29" s="62"/>
      <c r="V29" s="62"/>
      <c r="W29" s="62"/>
      <c r="X29" s="62"/>
      <c r="Y29" s="62"/>
      <c r="Z29" s="79"/>
      <c r="AA29" s="79"/>
      <c r="AB29" s="79"/>
      <c r="AC29" s="79"/>
      <c r="AD29" s="79"/>
      <c r="AE29" s="52"/>
      <c r="AF29" s="80"/>
      <c r="AG29" s="81"/>
      <c r="AH29" s="81" t="s">
        <v>110</v>
      </c>
      <c r="AI29" s="134">
        <f>IFERROR('[1]9.01 ODI_CustomerSatisfaction'!AU16,0)</f>
        <v>9.0929560008262751</v>
      </c>
      <c r="AJ29" s="133"/>
      <c r="AK29" s="133"/>
      <c r="AL29" s="133"/>
      <c r="AM29" s="133"/>
      <c r="AN29" s="62"/>
      <c r="AO29" s="62"/>
      <c r="AP29" s="62"/>
      <c r="AQ29" s="62"/>
      <c r="AR29" s="62"/>
      <c r="AS29" s="64"/>
      <c r="AT29" s="81"/>
      <c r="AU29" s="80"/>
      <c r="AV29" s="80"/>
      <c r="AW29" s="80"/>
      <c r="AY29" s="52"/>
      <c r="AZ29" s="80"/>
      <c r="BA29" s="81"/>
      <c r="BB29" s="81"/>
      <c r="BC29" s="81"/>
      <c r="BD29" s="81"/>
      <c r="BE29" s="81"/>
      <c r="BF29" s="81"/>
      <c r="BG29" s="81"/>
      <c r="BH29" s="81"/>
      <c r="BI29" s="80"/>
      <c r="BJ29" s="80"/>
      <c r="BK29" s="80"/>
      <c r="BL29" s="80"/>
      <c r="BM29" s="80"/>
      <c r="BN29" s="80"/>
      <c r="BO29" s="80"/>
      <c r="BP29" s="80"/>
      <c r="BQ29" s="80"/>
      <c r="BR29" s="81"/>
    </row>
    <row r="30" spans="1:70" s="78" customFormat="1" ht="13.5" customHeight="1">
      <c r="O30" s="78" t="s">
        <v>184</v>
      </c>
      <c r="P30" s="62" t="s">
        <v>180</v>
      </c>
      <c r="Q30" s="62" t="s">
        <v>185</v>
      </c>
      <c r="R30" s="62"/>
      <c r="S30" s="62"/>
      <c r="T30" s="62"/>
      <c r="U30" s="62"/>
      <c r="V30" s="62"/>
      <c r="W30" s="62"/>
      <c r="X30" s="62"/>
      <c r="Y30" s="62"/>
      <c r="Z30" s="79"/>
      <c r="AA30" s="79"/>
      <c r="AB30" s="79"/>
      <c r="AC30" s="79"/>
      <c r="AD30" s="79"/>
      <c r="AE30" s="52"/>
      <c r="AF30" s="80"/>
      <c r="AG30" s="81"/>
      <c r="AH30" s="81" t="s">
        <v>110</v>
      </c>
      <c r="AI30" s="134">
        <f>IFERROR('[1]9.01 ODI_CustomerSatisfaction'!AU45,0)</f>
        <v>8.9631828978622323</v>
      </c>
      <c r="AJ30" s="133"/>
      <c r="AK30" s="133"/>
      <c r="AL30" s="133"/>
      <c r="AM30" s="133"/>
      <c r="AN30" s="62"/>
      <c r="AO30" s="62"/>
      <c r="AP30" s="62"/>
      <c r="AQ30" s="62"/>
      <c r="AR30" s="62"/>
      <c r="AS30" s="64"/>
      <c r="AT30" s="81"/>
      <c r="AU30" s="80"/>
      <c r="AV30" s="80"/>
      <c r="AW30" s="80"/>
      <c r="AY30" s="52"/>
      <c r="AZ30" s="80"/>
      <c r="BA30" s="81"/>
      <c r="BB30" s="81"/>
      <c r="BC30" s="81"/>
      <c r="BD30" s="81"/>
      <c r="BE30" s="81"/>
      <c r="BF30" s="81"/>
      <c r="BG30" s="81"/>
      <c r="BH30" s="81"/>
      <c r="BI30" s="80"/>
      <c r="BJ30" s="80"/>
      <c r="BK30" s="80"/>
      <c r="BL30" s="80"/>
      <c r="BM30" s="80"/>
      <c r="BN30" s="80"/>
      <c r="BO30" s="80"/>
      <c r="BP30" s="80"/>
      <c r="BQ30" s="80"/>
      <c r="BR30" s="81"/>
    </row>
    <row r="31" spans="1:70" s="78" customFormat="1" ht="13.5" customHeight="1">
      <c r="O31" s="78" t="s">
        <v>186</v>
      </c>
      <c r="P31" s="62" t="s">
        <v>187</v>
      </c>
      <c r="Q31" s="62" t="s">
        <v>188</v>
      </c>
      <c r="R31" s="62"/>
      <c r="S31" s="62"/>
      <c r="T31" s="62"/>
      <c r="U31" s="62"/>
      <c r="V31" s="62"/>
      <c r="W31" s="62"/>
      <c r="X31" s="62"/>
      <c r="Y31" s="62"/>
      <c r="Z31" s="79"/>
      <c r="AA31" s="79"/>
      <c r="AB31" s="79"/>
      <c r="AC31" s="79"/>
      <c r="AD31" s="79"/>
      <c r="AE31" s="52"/>
      <c r="AF31" s="80"/>
      <c r="AG31" s="81"/>
      <c r="AH31" s="81" t="s">
        <v>110</v>
      </c>
      <c r="AI31" s="134">
        <f>'[1]2.05 Revenue - ODI'!E134</f>
        <v>2.8288169200264375</v>
      </c>
      <c r="AJ31" s="133"/>
      <c r="AK31" s="133"/>
      <c r="AL31" s="133"/>
      <c r="AM31" s="133"/>
      <c r="AN31" s="62"/>
      <c r="AO31" s="62"/>
      <c r="AP31" s="62"/>
      <c r="AQ31" s="62"/>
      <c r="AR31" s="62"/>
      <c r="AS31" s="64"/>
      <c r="AT31" s="81"/>
      <c r="AU31" s="80"/>
      <c r="AV31" s="80"/>
      <c r="AW31" s="80"/>
      <c r="AY31" s="52"/>
      <c r="AZ31" s="80"/>
      <c r="BA31" s="81"/>
      <c r="BB31" s="81"/>
      <c r="BC31" s="81"/>
      <c r="BD31" s="81"/>
      <c r="BE31" s="81"/>
      <c r="BF31" s="81"/>
      <c r="BG31" s="81"/>
      <c r="BH31" s="81"/>
      <c r="BI31" s="80"/>
      <c r="BJ31" s="80"/>
      <c r="BK31" s="80"/>
      <c r="BL31" s="80"/>
      <c r="BM31" s="80"/>
      <c r="BN31" s="80"/>
      <c r="BO31" s="80"/>
      <c r="BP31" s="80"/>
      <c r="BQ31" s="80"/>
      <c r="BR31" s="81"/>
    </row>
    <row r="32" spans="1:70" s="78" customFormat="1" ht="13.5" customHeight="1"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79"/>
      <c r="AA32" s="79"/>
      <c r="AB32" s="79"/>
      <c r="AC32" s="79"/>
      <c r="AD32" s="79"/>
      <c r="AE32" s="52"/>
      <c r="AF32" s="80"/>
      <c r="AG32" s="81"/>
      <c r="AH32" s="81"/>
      <c r="AI32" s="82"/>
      <c r="AK32" s="52"/>
      <c r="AL32" s="80"/>
      <c r="AM32" s="81"/>
      <c r="AN32" s="62"/>
      <c r="AO32" s="62"/>
      <c r="AP32" s="62"/>
      <c r="AQ32" s="62"/>
      <c r="AR32" s="62"/>
      <c r="AS32" s="64"/>
      <c r="AT32" s="81"/>
      <c r="AU32" s="80"/>
      <c r="AV32" s="80"/>
      <c r="AW32" s="80"/>
      <c r="AY32" s="52"/>
      <c r="AZ32" s="80"/>
      <c r="BA32" s="81"/>
      <c r="BB32" s="81"/>
      <c r="BC32" s="81"/>
      <c r="BD32" s="81"/>
      <c r="BE32" s="81"/>
      <c r="BF32" s="81"/>
      <c r="BG32" s="81"/>
      <c r="BH32" s="81"/>
      <c r="BI32" s="80"/>
      <c r="BJ32" s="80"/>
      <c r="BK32" s="80"/>
      <c r="BL32" s="80"/>
      <c r="BM32" s="80"/>
      <c r="BN32" s="80"/>
      <c r="BO32" s="80"/>
      <c r="BP32" s="80"/>
      <c r="BQ32" s="80"/>
      <c r="BR32" s="81"/>
    </row>
    <row r="33" spans="1:70" s="126" customFormat="1" ht="15.75">
      <c r="A33" s="124"/>
      <c r="B33" s="125" t="s">
        <v>189</v>
      </c>
      <c r="C33" s="125"/>
      <c r="D33" s="125"/>
      <c r="AI33" s="127"/>
      <c r="AN33" s="62"/>
      <c r="AO33" s="62"/>
      <c r="AP33" s="62"/>
      <c r="AQ33" s="62"/>
      <c r="AR33" s="62"/>
      <c r="AS33" s="64"/>
    </row>
    <row r="34" spans="1:70" s="49" customFormat="1">
      <c r="Z34" s="51"/>
      <c r="AE34" s="123"/>
      <c r="AH34" s="34"/>
      <c r="AI34" s="54"/>
      <c r="AK34" s="52"/>
      <c r="AL34" s="53"/>
      <c r="AM34" s="34"/>
      <c r="AN34" s="62"/>
      <c r="AO34" s="62"/>
      <c r="AP34" s="62"/>
      <c r="AQ34" s="62"/>
      <c r="AR34" s="62"/>
      <c r="AS34" s="64"/>
      <c r="AT34" s="34"/>
      <c r="AU34" s="53"/>
      <c r="AV34" s="53"/>
      <c r="AW34" s="53"/>
      <c r="AY34" s="52"/>
      <c r="AZ34" s="53"/>
      <c r="BA34" s="34"/>
      <c r="BB34" s="34"/>
      <c r="BC34" s="34"/>
      <c r="BD34" s="34"/>
      <c r="BE34" s="34"/>
      <c r="BF34" s="34"/>
      <c r="BG34" s="34"/>
      <c r="BH34" s="34"/>
      <c r="BI34" s="53"/>
      <c r="BJ34" s="53"/>
      <c r="BK34" s="53"/>
      <c r="BL34" s="53"/>
      <c r="BM34" s="53"/>
      <c r="BN34" s="53"/>
      <c r="BO34" s="53"/>
      <c r="BP34" s="53"/>
      <c r="BQ34" s="53"/>
      <c r="BR34" s="34"/>
    </row>
    <row r="35" spans="1:70" s="78" customFormat="1" ht="13.5" customHeight="1">
      <c r="O35" s="78" t="s">
        <v>190</v>
      </c>
      <c r="P35" s="62"/>
      <c r="Q35" s="62" t="s">
        <v>191</v>
      </c>
      <c r="R35" s="62"/>
      <c r="S35" s="62"/>
      <c r="T35" s="62"/>
      <c r="U35" s="62"/>
      <c r="V35" s="62"/>
      <c r="W35" s="62"/>
      <c r="X35" s="62"/>
      <c r="Y35" s="62"/>
      <c r="Z35" s="79"/>
      <c r="AA35" s="79"/>
      <c r="AB35" s="79"/>
      <c r="AC35" s="79"/>
      <c r="AD35" s="79"/>
      <c r="AE35" s="52"/>
      <c r="AF35" s="80"/>
      <c r="AG35" s="81"/>
      <c r="AH35" s="81" t="s">
        <v>167</v>
      </c>
      <c r="AI35" s="135">
        <f>IFERROR(('[1]12.01 GSoP'!AI122+'[1]12.01 GSoP'!AI140+'[1]12.01 GSoP'!AI159)/('[1]12.01 GSoP'!AI119+'[1]12.01 GSoP'!AI137+'[1]12.01 GSoP'!AI155),0)</f>
        <v>0.98482476213416836</v>
      </c>
      <c r="AJ35" s="133"/>
      <c r="AK35" s="133"/>
      <c r="AL35" s="133"/>
      <c r="AM35" s="133"/>
      <c r="AN35" s="62"/>
      <c r="AO35" s="62"/>
      <c r="AP35" s="62"/>
      <c r="AQ35" s="62"/>
      <c r="AR35" s="62"/>
      <c r="AS35" s="64"/>
      <c r="AT35" s="81"/>
      <c r="AU35" s="80"/>
      <c r="AV35" s="80"/>
      <c r="AW35" s="80"/>
      <c r="AY35" s="52"/>
      <c r="AZ35" s="80"/>
      <c r="BA35" s="81"/>
      <c r="BB35" s="81"/>
      <c r="BC35" s="81"/>
      <c r="BD35" s="81"/>
      <c r="BE35" s="81"/>
      <c r="BF35" s="81"/>
      <c r="BG35" s="81"/>
      <c r="BH35" s="81"/>
      <c r="BI35" s="80"/>
      <c r="BJ35" s="80"/>
      <c r="BK35" s="80"/>
      <c r="BL35" s="80"/>
      <c r="BM35" s="80"/>
      <c r="BN35" s="80"/>
      <c r="BO35" s="80"/>
      <c r="BP35" s="80"/>
      <c r="BQ35" s="80"/>
      <c r="BR35" s="81"/>
    </row>
    <row r="36" spans="1:70" s="78" customFormat="1" ht="13.5" customHeight="1">
      <c r="O36" s="78" t="s">
        <v>192</v>
      </c>
      <c r="P36" s="62"/>
      <c r="Q36" s="62" t="s">
        <v>191</v>
      </c>
      <c r="R36" s="62"/>
      <c r="S36" s="62"/>
      <c r="T36" s="62"/>
      <c r="U36" s="62"/>
      <c r="V36" s="62"/>
      <c r="W36" s="62"/>
      <c r="X36" s="62"/>
      <c r="Y36" s="62"/>
      <c r="Z36" s="79"/>
      <c r="AA36" s="79"/>
      <c r="AB36" s="79"/>
      <c r="AC36" s="79"/>
      <c r="AD36" s="79"/>
      <c r="AE36" s="52"/>
      <c r="AF36" s="80"/>
      <c r="AG36" s="81"/>
      <c r="AH36" s="81" t="s">
        <v>167</v>
      </c>
      <c r="AI36" s="135">
        <f>IFERROR('[1]12.01 GSoP'!AI272/'[1]12.01 GSoP'!AI271,0)</f>
        <v>0.97133220910623941</v>
      </c>
      <c r="AJ36" s="133"/>
      <c r="AK36" s="133"/>
      <c r="AL36" s="133"/>
      <c r="AM36" s="133"/>
      <c r="AN36" s="62"/>
      <c r="AO36" s="62"/>
      <c r="AP36" s="62"/>
      <c r="AQ36" s="62"/>
      <c r="AR36" s="62"/>
      <c r="AS36" s="64"/>
      <c r="AT36" s="81"/>
      <c r="AU36" s="80"/>
      <c r="AV36" s="80"/>
      <c r="AW36" s="80"/>
      <c r="AY36" s="52"/>
      <c r="AZ36" s="80"/>
      <c r="BA36" s="81"/>
      <c r="BB36" s="81"/>
      <c r="BC36" s="81"/>
      <c r="BD36" s="81"/>
      <c r="BE36" s="81"/>
      <c r="BF36" s="81"/>
      <c r="BG36" s="81"/>
      <c r="BH36" s="81"/>
      <c r="BI36" s="80"/>
      <c r="BJ36" s="80"/>
      <c r="BK36" s="80"/>
      <c r="BL36" s="80"/>
      <c r="BM36" s="80"/>
      <c r="BN36" s="80"/>
      <c r="BO36" s="80"/>
      <c r="BP36" s="80"/>
      <c r="BQ36" s="80"/>
      <c r="BR36" s="81"/>
    </row>
    <row r="37" spans="1:70" s="78" customFormat="1" ht="13.5" customHeight="1"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79"/>
      <c r="AA37" s="79"/>
      <c r="AB37" s="79"/>
      <c r="AC37" s="79"/>
      <c r="AD37" s="79"/>
      <c r="AE37" s="52"/>
      <c r="AF37" s="80"/>
      <c r="AG37" s="81"/>
      <c r="AH37" s="81"/>
      <c r="AI37" s="82"/>
      <c r="AK37" s="52"/>
      <c r="AL37" s="80"/>
      <c r="AM37" s="81"/>
      <c r="AN37" s="62"/>
      <c r="AO37" s="62"/>
      <c r="AP37" s="62"/>
      <c r="AQ37" s="62"/>
      <c r="AR37" s="62"/>
      <c r="AS37" s="64"/>
      <c r="AT37" s="81"/>
      <c r="AU37" s="80"/>
      <c r="AV37" s="80"/>
      <c r="AW37" s="80"/>
      <c r="AY37" s="52"/>
      <c r="AZ37" s="80"/>
      <c r="BA37" s="81"/>
      <c r="BB37" s="81"/>
      <c r="BC37" s="81"/>
      <c r="BD37" s="81"/>
      <c r="BE37" s="81"/>
      <c r="BF37" s="81"/>
      <c r="BG37" s="81"/>
      <c r="BH37" s="81"/>
      <c r="BI37" s="80"/>
      <c r="BJ37" s="80"/>
      <c r="BK37" s="80"/>
      <c r="BL37" s="80"/>
      <c r="BM37" s="80"/>
      <c r="BN37" s="80"/>
      <c r="BO37" s="80"/>
      <c r="BP37" s="80"/>
      <c r="BQ37" s="80"/>
      <c r="BR37" s="81"/>
    </row>
    <row r="38" spans="1:70" s="126" customFormat="1" ht="15.75">
      <c r="A38" s="124"/>
      <c r="B38" s="125" t="s">
        <v>193</v>
      </c>
      <c r="C38" s="125"/>
      <c r="D38" s="125"/>
      <c r="AI38" s="127"/>
      <c r="AN38" s="62"/>
      <c r="AO38" s="62"/>
      <c r="AP38" s="62"/>
      <c r="AQ38" s="62"/>
      <c r="AR38" s="62"/>
      <c r="AS38" s="64"/>
    </row>
    <row r="39" spans="1:70" s="49" customFormat="1">
      <c r="Z39" s="51"/>
      <c r="AE39" s="123"/>
      <c r="AH39" s="34"/>
      <c r="AI39" s="54"/>
      <c r="AK39" s="52"/>
      <c r="AL39" s="53"/>
      <c r="AM39" s="34"/>
      <c r="AN39" s="62"/>
      <c r="AO39" s="62"/>
      <c r="AP39" s="62"/>
      <c r="AQ39" s="62"/>
      <c r="AR39" s="62"/>
      <c r="AS39" s="64"/>
      <c r="AT39" s="34"/>
      <c r="AU39" s="53"/>
      <c r="AV39" s="53"/>
      <c r="AW39" s="53"/>
      <c r="AY39" s="52"/>
      <c r="AZ39" s="53"/>
      <c r="BA39" s="34"/>
      <c r="BB39" s="34"/>
      <c r="BC39" s="34"/>
      <c r="BD39" s="34"/>
      <c r="BE39" s="34"/>
      <c r="BF39" s="34"/>
      <c r="BG39" s="34"/>
      <c r="BH39" s="34"/>
      <c r="BI39" s="53"/>
      <c r="BJ39" s="53"/>
      <c r="BK39" s="53"/>
      <c r="BL39" s="53"/>
      <c r="BM39" s="53"/>
      <c r="BN39" s="53"/>
      <c r="BO39" s="53"/>
      <c r="BP39" s="53"/>
      <c r="BQ39" s="53"/>
      <c r="BR39" s="34"/>
    </row>
    <row r="40" spans="1:70" s="78" customFormat="1" ht="13.5" customHeight="1">
      <c r="O40" s="78" t="s">
        <v>194</v>
      </c>
      <c r="P40" s="62" t="s">
        <v>195</v>
      </c>
      <c r="Q40" s="62" t="s">
        <v>191</v>
      </c>
      <c r="R40" s="62"/>
      <c r="S40" s="62"/>
      <c r="T40" s="62"/>
      <c r="U40" s="62"/>
      <c r="V40" s="62"/>
      <c r="W40" s="62"/>
      <c r="X40" s="62"/>
      <c r="Y40" s="62"/>
      <c r="Z40" s="79"/>
      <c r="AA40" s="79"/>
      <c r="AB40" s="79"/>
      <c r="AC40" s="79"/>
      <c r="AD40" s="79"/>
      <c r="AE40" s="52"/>
      <c r="AF40" s="80"/>
      <c r="AG40" s="81"/>
      <c r="AH40" s="17" t="s">
        <v>110</v>
      </c>
      <c r="AI40" s="136">
        <f>'1.05 Summary_Workload '!AI45</f>
        <v>854</v>
      </c>
      <c r="AJ40" s="136">
        <f>'1.05 Summary_Workload '!AJ45</f>
        <v>250</v>
      </c>
      <c r="AK40" s="136">
        <f>'1.05 Summary_Workload '!AK45</f>
        <v>250</v>
      </c>
      <c r="AL40" s="136">
        <f>'1.05 Summary_Workload '!AL45</f>
        <v>250</v>
      </c>
      <c r="AM40" s="136">
        <f>'1.05 Summary_Workload '!AM45</f>
        <v>250</v>
      </c>
      <c r="AN40" s="62"/>
      <c r="AO40" s="62"/>
      <c r="AP40" s="62"/>
      <c r="AQ40" s="62"/>
      <c r="AR40" s="62"/>
      <c r="AS40" s="64"/>
      <c r="AT40" s="81"/>
      <c r="AU40" s="80"/>
      <c r="AV40" s="80"/>
      <c r="AW40" s="80"/>
      <c r="AY40" s="52"/>
      <c r="AZ40" s="80"/>
      <c r="BA40" s="81"/>
      <c r="BB40" s="81"/>
      <c r="BC40" s="81"/>
      <c r="BD40" s="81"/>
      <c r="BE40" s="81"/>
      <c r="BF40" s="81"/>
      <c r="BG40" s="81"/>
      <c r="BH40" s="81"/>
      <c r="BI40" s="80"/>
      <c r="BJ40" s="80"/>
      <c r="BK40" s="80"/>
      <c r="BL40" s="80"/>
      <c r="BM40" s="80"/>
      <c r="BN40" s="80"/>
      <c r="BO40" s="80"/>
      <c r="BP40" s="80"/>
      <c r="BQ40" s="80"/>
      <c r="BR40" s="81"/>
    </row>
    <row r="41" spans="1:70" s="78" customFormat="1" ht="13.5" customHeight="1">
      <c r="C41" s="137"/>
      <c r="O41" s="78" t="s">
        <v>196</v>
      </c>
      <c r="P41" s="62" t="s">
        <v>197</v>
      </c>
      <c r="Q41" s="62" t="s">
        <v>198</v>
      </c>
      <c r="R41" s="62"/>
      <c r="S41" s="62"/>
      <c r="T41" s="62"/>
      <c r="U41" s="62"/>
      <c r="V41" s="62"/>
      <c r="W41" s="62"/>
      <c r="X41" s="62"/>
      <c r="Y41" s="62"/>
      <c r="Z41" s="79"/>
      <c r="AA41" s="79"/>
      <c r="AB41" s="79"/>
      <c r="AC41" s="79"/>
      <c r="AD41" s="79"/>
      <c r="AE41" s="52"/>
      <c r="AF41" s="80"/>
      <c r="AG41" s="81"/>
      <c r="AH41" s="81" t="s">
        <v>167</v>
      </c>
      <c r="AI41" s="138">
        <f>IFERROR(SUM('[1]5.05 Connections'!AI191:AM191)/1000,0)</f>
        <v>0.85399999999999998</v>
      </c>
      <c r="AJ41" s="133"/>
      <c r="AK41" s="133"/>
      <c r="AL41" s="133"/>
      <c r="AM41" s="133"/>
      <c r="AN41" s="62"/>
      <c r="AO41" s="62"/>
      <c r="AP41" s="62"/>
      <c r="AQ41" s="62"/>
      <c r="AR41" s="62"/>
      <c r="AS41" s="64"/>
      <c r="AT41" s="81"/>
      <c r="AU41" s="80"/>
      <c r="AV41" s="80"/>
      <c r="AW41" s="80"/>
      <c r="AY41" s="52"/>
      <c r="AZ41" s="80"/>
      <c r="BA41" s="81"/>
      <c r="BB41" s="81"/>
      <c r="BC41" s="81"/>
      <c r="BD41" s="81"/>
      <c r="BE41" s="81"/>
      <c r="BF41" s="81"/>
      <c r="BG41" s="81"/>
      <c r="BH41" s="81"/>
      <c r="BI41" s="80"/>
      <c r="BJ41" s="80"/>
      <c r="BK41" s="80"/>
      <c r="BL41" s="80"/>
      <c r="BM41" s="80"/>
      <c r="BN41" s="80"/>
      <c r="BO41" s="80"/>
      <c r="BP41" s="80"/>
      <c r="BQ41" s="80"/>
      <c r="BR41" s="81"/>
    </row>
    <row r="42" spans="1:70" s="78" customFormat="1" ht="13.5" customHeight="1"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79"/>
      <c r="AA42" s="79"/>
      <c r="AB42" s="79"/>
      <c r="AC42" s="79"/>
      <c r="AD42" s="79"/>
      <c r="AE42" s="52"/>
      <c r="AF42" s="80"/>
      <c r="AG42" s="81"/>
      <c r="AH42" s="81"/>
      <c r="AI42" s="82"/>
      <c r="AK42" s="52"/>
      <c r="AL42" s="80"/>
      <c r="AM42" s="81"/>
      <c r="AN42" s="62"/>
      <c r="AO42" s="62"/>
      <c r="AP42" s="62"/>
      <c r="AQ42" s="62"/>
      <c r="AR42" s="62"/>
      <c r="AS42" s="64"/>
      <c r="AT42" s="81"/>
      <c r="AU42" s="80"/>
      <c r="AV42" s="80"/>
      <c r="AW42" s="80"/>
      <c r="AY42" s="52"/>
      <c r="AZ42" s="80"/>
      <c r="BA42" s="81"/>
      <c r="BB42" s="81"/>
      <c r="BC42" s="81"/>
      <c r="BD42" s="81"/>
      <c r="BE42" s="81"/>
      <c r="BF42" s="81"/>
      <c r="BG42" s="81"/>
      <c r="BH42" s="81"/>
      <c r="BI42" s="80"/>
      <c r="BJ42" s="80"/>
      <c r="BK42" s="80"/>
      <c r="BL42" s="80"/>
      <c r="BM42" s="80"/>
      <c r="BN42" s="80"/>
      <c r="BO42" s="80"/>
      <c r="BP42" s="80"/>
      <c r="BQ42" s="80"/>
      <c r="BR42" s="81"/>
    </row>
    <row r="43" spans="1:70" s="126" customFormat="1" ht="13.5" customHeight="1">
      <c r="A43" s="124"/>
      <c r="B43" s="125" t="s">
        <v>199</v>
      </c>
      <c r="C43" s="125"/>
      <c r="D43" s="125"/>
      <c r="AI43" s="127"/>
      <c r="AN43" s="62"/>
      <c r="AO43" s="62"/>
      <c r="AP43" s="62"/>
      <c r="AQ43" s="62"/>
      <c r="AR43" s="62"/>
      <c r="AS43" s="64"/>
    </row>
    <row r="44" spans="1:70" s="78" customFormat="1" ht="13.5" customHeight="1"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79"/>
      <c r="AA44" s="79"/>
      <c r="AB44" s="79"/>
      <c r="AC44" s="79"/>
      <c r="AD44" s="79"/>
      <c r="AE44" s="52"/>
      <c r="AF44" s="80"/>
      <c r="AG44" s="81"/>
      <c r="AH44" s="81"/>
      <c r="AI44" s="82"/>
      <c r="AK44" s="52"/>
      <c r="AL44" s="80"/>
      <c r="AM44" s="81"/>
      <c r="AN44" s="62"/>
      <c r="AO44" s="62"/>
      <c r="AP44" s="62"/>
      <c r="AQ44" s="62"/>
      <c r="AR44" s="62"/>
      <c r="AS44" s="64"/>
      <c r="AT44" s="81"/>
      <c r="AU44" s="80"/>
      <c r="AV44" s="80"/>
      <c r="AW44" s="80"/>
      <c r="AY44" s="52"/>
      <c r="AZ44" s="80"/>
      <c r="BA44" s="81"/>
      <c r="BB44" s="81"/>
      <c r="BC44" s="81"/>
      <c r="BD44" s="81"/>
      <c r="BE44" s="81"/>
      <c r="BF44" s="81"/>
      <c r="BG44" s="81"/>
      <c r="BH44" s="81"/>
      <c r="BI44" s="80"/>
      <c r="BJ44" s="80"/>
      <c r="BK44" s="80"/>
      <c r="BL44" s="80"/>
      <c r="BM44" s="80"/>
      <c r="BN44" s="80"/>
      <c r="BO44" s="80"/>
      <c r="BP44" s="80"/>
      <c r="BQ44" s="80"/>
      <c r="BR44" s="81"/>
    </row>
    <row r="45" spans="1:70" s="78" customFormat="1" ht="13.5" customHeight="1">
      <c r="O45" s="78" t="s">
        <v>200</v>
      </c>
      <c r="P45" s="62" t="s">
        <v>201</v>
      </c>
      <c r="Q45" s="62" t="s">
        <v>202</v>
      </c>
      <c r="R45" s="62"/>
      <c r="S45" s="62"/>
      <c r="T45" s="62"/>
      <c r="U45" s="62"/>
      <c r="V45" s="62"/>
      <c r="W45" s="62"/>
      <c r="X45" s="62"/>
      <c r="Y45" s="62"/>
      <c r="Z45" s="79"/>
      <c r="AA45" s="79"/>
      <c r="AB45" s="79"/>
      <c r="AC45" s="79"/>
      <c r="AD45" s="79"/>
      <c r="AE45" s="52"/>
      <c r="AF45" s="80"/>
      <c r="AG45" s="81"/>
      <c r="AH45" s="81" t="s">
        <v>167</v>
      </c>
      <c r="AI45" s="139">
        <f>'[1]11.11 Other_PREReports&amp;Repairs'!AI16</f>
        <v>0.99745057697468464</v>
      </c>
      <c r="AJ45" s="139" t="str">
        <f>'[1]11.11 Other_PREReports&amp;Repairs'!AJ12</f>
        <v/>
      </c>
      <c r="AK45" s="139" t="str">
        <f>'[1]11.11 Other_PREReports&amp;Repairs'!AK12</f>
        <v/>
      </c>
      <c r="AL45" s="139" t="str">
        <f>'[1]11.11 Other_PREReports&amp;Repairs'!AL12</f>
        <v/>
      </c>
      <c r="AM45" s="139" t="str">
        <f>'[1]11.11 Other_PREReports&amp;Repairs'!AM12</f>
        <v/>
      </c>
      <c r="AN45" s="62"/>
      <c r="AO45" s="62"/>
      <c r="AP45" s="62"/>
      <c r="AQ45" s="62"/>
      <c r="AR45" s="62"/>
      <c r="AS45" s="64"/>
      <c r="AT45" s="81"/>
      <c r="AU45" s="80"/>
      <c r="AV45" s="80"/>
      <c r="AW45" s="80"/>
      <c r="AY45" s="52"/>
      <c r="AZ45" s="80"/>
      <c r="BA45" s="81"/>
      <c r="BB45" s="81"/>
      <c r="BC45" s="81"/>
      <c r="BD45" s="81"/>
      <c r="BE45" s="81"/>
      <c r="BF45" s="81"/>
      <c r="BG45" s="81"/>
      <c r="BH45" s="81"/>
      <c r="BI45" s="80"/>
      <c r="BJ45" s="80"/>
      <c r="BK45" s="80"/>
      <c r="BL45" s="80"/>
      <c r="BM45" s="80"/>
      <c r="BN45" s="80"/>
      <c r="BO45" s="80"/>
      <c r="BP45" s="80"/>
      <c r="BQ45" s="80"/>
      <c r="BR45" s="81"/>
    </row>
    <row r="46" spans="1:70" s="78" customFormat="1" ht="13.5" customHeight="1">
      <c r="O46" s="78" t="s">
        <v>203</v>
      </c>
      <c r="P46" s="62" t="s">
        <v>201</v>
      </c>
      <c r="Q46" s="62" t="s">
        <v>202</v>
      </c>
      <c r="R46" s="62"/>
      <c r="S46" s="62"/>
      <c r="T46" s="62"/>
      <c r="U46" s="62"/>
      <c r="V46" s="62"/>
      <c r="W46" s="62"/>
      <c r="X46" s="62"/>
      <c r="Y46" s="62"/>
      <c r="Z46" s="79"/>
      <c r="AA46" s="79"/>
      <c r="AB46" s="79"/>
      <c r="AC46" s="79"/>
      <c r="AD46" s="79"/>
      <c r="AE46" s="52"/>
      <c r="AF46" s="80"/>
      <c r="AG46" s="81"/>
      <c r="AH46" s="81" t="s">
        <v>167</v>
      </c>
      <c r="AI46" s="139">
        <f>'[1]11.11 Other_PREReports&amp;Repairs'!AI12</f>
        <v>0.99947878661524026</v>
      </c>
      <c r="AJ46" s="139" t="str">
        <f>'[1]11.11 Other_PREReports&amp;Repairs'!AJ16</f>
        <v/>
      </c>
      <c r="AK46" s="139" t="str">
        <f>'[1]11.11 Other_PREReports&amp;Repairs'!AK16</f>
        <v/>
      </c>
      <c r="AL46" s="139" t="str">
        <f>'[1]11.11 Other_PREReports&amp;Repairs'!AL16</f>
        <v/>
      </c>
      <c r="AM46" s="139" t="str">
        <f>'[1]11.11 Other_PREReports&amp;Repairs'!AM16</f>
        <v/>
      </c>
      <c r="AN46" s="62"/>
      <c r="AO46" s="62"/>
      <c r="AP46" s="62"/>
      <c r="AQ46" s="62"/>
      <c r="AR46" s="62"/>
      <c r="AS46" s="64"/>
      <c r="AT46" s="81"/>
      <c r="AU46" s="80"/>
      <c r="AV46" s="80"/>
      <c r="AW46" s="80"/>
      <c r="AY46" s="52"/>
      <c r="AZ46" s="80"/>
      <c r="BA46" s="81"/>
      <c r="BB46" s="81"/>
      <c r="BC46" s="81"/>
      <c r="BD46" s="81"/>
      <c r="BE46" s="81"/>
      <c r="BF46" s="81"/>
      <c r="BG46" s="81"/>
      <c r="BH46" s="81"/>
      <c r="BI46" s="80"/>
      <c r="BJ46" s="80"/>
      <c r="BK46" s="80"/>
      <c r="BL46" s="80"/>
      <c r="BM46" s="80"/>
      <c r="BN46" s="80"/>
      <c r="BO46" s="80"/>
      <c r="BP46" s="80"/>
      <c r="BQ46" s="80"/>
      <c r="BR46" s="81"/>
    </row>
    <row r="47" spans="1:70" s="78" customFormat="1" ht="13.5" customHeight="1"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79"/>
      <c r="AA47" s="79"/>
      <c r="AB47" s="79"/>
      <c r="AC47" s="79"/>
      <c r="AD47" s="79"/>
      <c r="AE47" s="52"/>
      <c r="AF47" s="80"/>
      <c r="AG47" s="81"/>
      <c r="AH47" s="81"/>
      <c r="AI47" s="82"/>
      <c r="AK47" s="52"/>
      <c r="AL47" s="80"/>
      <c r="AM47" s="81"/>
      <c r="AN47" s="62"/>
      <c r="AO47" s="62"/>
      <c r="AP47" s="62"/>
      <c r="AQ47" s="62"/>
      <c r="AR47" s="62"/>
      <c r="AS47" s="64"/>
      <c r="AT47" s="81"/>
      <c r="AU47" s="80"/>
      <c r="AV47" s="80"/>
      <c r="AW47" s="80"/>
      <c r="AY47" s="52"/>
      <c r="AZ47" s="80"/>
      <c r="BA47" s="81"/>
      <c r="BB47" s="81"/>
      <c r="BC47" s="81"/>
      <c r="BD47" s="81"/>
      <c r="BE47" s="81"/>
      <c r="BF47" s="81"/>
      <c r="BG47" s="81"/>
      <c r="BH47" s="81"/>
      <c r="BI47" s="80"/>
      <c r="BJ47" s="80"/>
      <c r="BK47" s="80"/>
      <c r="BL47" s="80"/>
      <c r="BM47" s="80"/>
      <c r="BN47" s="80"/>
      <c r="BO47" s="80"/>
      <c r="BP47" s="80"/>
      <c r="BQ47" s="80"/>
      <c r="BR47" s="81"/>
    </row>
    <row r="48" spans="1:70" s="126" customFormat="1" ht="15.75">
      <c r="A48" s="124"/>
      <c r="B48" s="125" t="s">
        <v>204</v>
      </c>
      <c r="C48" s="125"/>
      <c r="D48" s="125"/>
      <c r="AI48" s="127"/>
      <c r="AN48" s="62"/>
      <c r="AO48" s="62"/>
      <c r="AP48" s="62"/>
      <c r="AQ48" s="62"/>
      <c r="AR48" s="62"/>
      <c r="AS48" s="64"/>
    </row>
    <row r="49" spans="1:70" s="49" customFormat="1">
      <c r="Z49" s="51"/>
      <c r="AE49" s="123"/>
      <c r="AH49" s="34"/>
      <c r="AI49" s="54"/>
      <c r="AK49" s="52"/>
      <c r="AL49" s="53"/>
      <c r="AM49" s="34"/>
      <c r="AN49" s="62"/>
      <c r="AO49" s="62"/>
      <c r="AP49" s="62"/>
      <c r="AQ49" s="62"/>
      <c r="AR49" s="62"/>
      <c r="AS49" s="64"/>
      <c r="AT49" s="34"/>
      <c r="AU49" s="53"/>
      <c r="AV49" s="53"/>
      <c r="AW49" s="53"/>
      <c r="AY49" s="52"/>
      <c r="AZ49" s="53"/>
      <c r="BA49" s="34"/>
      <c r="BB49" s="34"/>
      <c r="BC49" s="34"/>
      <c r="BD49" s="34"/>
      <c r="BE49" s="34"/>
      <c r="BF49" s="34"/>
      <c r="BG49" s="34"/>
      <c r="BH49" s="34"/>
      <c r="BI49" s="53"/>
      <c r="BJ49" s="53"/>
      <c r="BK49" s="53"/>
      <c r="BL49" s="53"/>
      <c r="BM49" s="53"/>
      <c r="BN49" s="53"/>
      <c r="BO49" s="53"/>
      <c r="BP49" s="53"/>
      <c r="BQ49" s="53"/>
      <c r="BR49" s="34"/>
    </row>
    <row r="50" spans="1:70" s="78" customFormat="1" ht="13.5" customHeight="1">
      <c r="O50" s="78" t="s">
        <v>205</v>
      </c>
      <c r="P50" s="62" t="s">
        <v>206</v>
      </c>
      <c r="Q50" s="62" t="s">
        <v>198</v>
      </c>
      <c r="R50" s="62"/>
      <c r="S50" s="62"/>
      <c r="T50" s="62"/>
      <c r="U50" s="62"/>
      <c r="V50" s="62"/>
      <c r="W50" s="62"/>
      <c r="X50" s="62"/>
      <c r="Y50" s="62"/>
      <c r="Z50" s="79"/>
      <c r="AA50" s="79"/>
      <c r="AB50" s="79"/>
      <c r="AC50" s="79"/>
      <c r="AD50" s="79"/>
      <c r="AE50" s="52"/>
      <c r="AF50" s="80"/>
      <c r="AG50" s="81"/>
      <c r="AH50" s="17" t="s">
        <v>110</v>
      </c>
      <c r="AI50" s="140">
        <f>'[1]4.07 Shrinkage '!AI28-'[1]4.07 Shrinkage '!P18</f>
        <v>-4.8729684529690189</v>
      </c>
      <c r="AJ50" s="140">
        <v>0</v>
      </c>
      <c r="AK50" s="141">
        <f>'[1]4.07 Shrinkage '!AK28-'[1]4.07 Shrinkage '!AJ28</f>
        <v>0</v>
      </c>
      <c r="AL50" s="141">
        <f>'[1]4.07 Shrinkage '!AL28-'[1]4.07 Shrinkage '!AK28</f>
        <v>0</v>
      </c>
      <c r="AM50" s="141">
        <f>'[1]4.07 Shrinkage '!AM28-'[1]4.07 Shrinkage '!AL28</f>
        <v>0</v>
      </c>
      <c r="AN50" s="62"/>
      <c r="AO50" s="62"/>
      <c r="AP50" s="62"/>
      <c r="AQ50" s="62"/>
      <c r="AR50" s="62"/>
      <c r="AS50" s="64"/>
      <c r="AT50" s="81"/>
      <c r="AU50" s="80"/>
      <c r="AV50" s="80"/>
      <c r="AW50" s="80"/>
      <c r="AY50" s="52"/>
      <c r="AZ50" s="80"/>
      <c r="BA50" s="81"/>
      <c r="BB50" s="81"/>
      <c r="BC50" s="81"/>
      <c r="BD50" s="81"/>
      <c r="BE50" s="81"/>
      <c r="BF50" s="81"/>
      <c r="BG50" s="81"/>
      <c r="BH50" s="81"/>
      <c r="BI50" s="80"/>
      <c r="BJ50" s="80"/>
      <c r="BK50" s="80"/>
      <c r="BL50" s="80"/>
      <c r="BM50" s="80"/>
      <c r="BN50" s="80"/>
      <c r="BO50" s="80"/>
      <c r="BP50" s="80"/>
      <c r="BQ50" s="80"/>
      <c r="BR50" s="81"/>
    </row>
    <row r="51" spans="1:70" s="78" customFormat="1" ht="13.5" customHeight="1">
      <c r="O51" s="78" t="s">
        <v>207</v>
      </c>
      <c r="P51" s="62" t="s">
        <v>208</v>
      </c>
      <c r="Q51" s="62" t="s">
        <v>191</v>
      </c>
      <c r="R51" s="62"/>
      <c r="S51" s="62"/>
      <c r="T51" s="62"/>
      <c r="U51" s="62"/>
      <c r="V51" s="62"/>
      <c r="W51" s="62"/>
      <c r="X51" s="62"/>
      <c r="Y51" s="62"/>
      <c r="Z51" s="79"/>
      <c r="AA51" s="79"/>
      <c r="AB51" s="79"/>
      <c r="AC51" s="79"/>
      <c r="AD51" s="79"/>
      <c r="AE51" s="52"/>
      <c r="AF51" s="80"/>
      <c r="AG51" s="81"/>
      <c r="AH51" s="81" t="s">
        <v>167</v>
      </c>
      <c r="AI51" s="129">
        <f>IFERROR(('[1]4.07 Shrinkage '!$P$18-'[1]4.07 Shrinkage '!AI28)/'[1]4.07 Shrinkage '!$P$18,0)</f>
        <v>1.5275903166254842E-2</v>
      </c>
      <c r="AJ51" s="133"/>
      <c r="AK51" s="133"/>
      <c r="AL51" s="133"/>
      <c r="AM51" s="133"/>
      <c r="AN51" s="62"/>
      <c r="AO51" s="62"/>
      <c r="AP51" s="62"/>
      <c r="AQ51" s="62"/>
      <c r="AR51" s="62"/>
      <c r="AS51" s="64"/>
      <c r="AT51" s="81"/>
      <c r="AU51" s="80"/>
      <c r="AV51" s="80"/>
      <c r="AW51" s="80"/>
      <c r="AY51" s="52"/>
      <c r="AZ51" s="80"/>
      <c r="BA51" s="81"/>
      <c r="BB51" s="81"/>
      <c r="BC51" s="81"/>
      <c r="BD51" s="81"/>
      <c r="BE51" s="81"/>
      <c r="BF51" s="81"/>
      <c r="BG51" s="81"/>
      <c r="BH51" s="81"/>
      <c r="BI51" s="80"/>
      <c r="BJ51" s="80"/>
      <c r="BK51" s="80"/>
      <c r="BL51" s="80"/>
      <c r="BM51" s="80"/>
      <c r="BN51" s="80"/>
      <c r="BO51" s="80"/>
      <c r="BP51" s="80"/>
      <c r="BQ51" s="80"/>
      <c r="BR51" s="81"/>
    </row>
    <row r="52" spans="1:70" s="78" customFormat="1">
      <c r="O52" s="78" t="s">
        <v>209</v>
      </c>
      <c r="P52" s="62" t="s">
        <v>210</v>
      </c>
      <c r="Q52" s="62" t="s">
        <v>198</v>
      </c>
      <c r="R52" s="62"/>
      <c r="S52" s="62"/>
      <c r="T52" s="62"/>
      <c r="U52" s="62"/>
      <c r="V52" s="62"/>
      <c r="W52" s="62"/>
      <c r="X52" s="62"/>
      <c r="Y52" s="62"/>
      <c r="Z52" s="79"/>
      <c r="AA52" s="79"/>
      <c r="AB52" s="79"/>
      <c r="AC52" s="79"/>
      <c r="AD52" s="79"/>
      <c r="AE52" s="52"/>
      <c r="AF52" s="80"/>
      <c r="AG52" s="81"/>
      <c r="AH52" s="17" t="s">
        <v>110</v>
      </c>
      <c r="AI52" s="132" t="str">
        <f>'[1]11.07 Other_Envir_Other'!AI15&amp;":"&amp;'[1]11.07 Other_Envir_Other'!AI16</f>
        <v>1:570</v>
      </c>
      <c r="AJ52" s="133"/>
      <c r="AK52" s="133"/>
      <c r="AL52" s="133"/>
      <c r="AM52" s="133"/>
      <c r="AN52" s="62"/>
      <c r="AO52" s="62"/>
      <c r="AP52" s="62"/>
      <c r="AQ52" s="62"/>
      <c r="AR52" s="62"/>
      <c r="AS52" s="64"/>
      <c r="AT52" s="81"/>
      <c r="AU52" s="80"/>
      <c r="AV52" s="80"/>
      <c r="AW52" s="80"/>
      <c r="AY52" s="52"/>
      <c r="AZ52" s="80"/>
      <c r="BA52" s="81"/>
      <c r="BB52" s="81"/>
      <c r="BC52" s="81"/>
      <c r="BD52" s="81"/>
      <c r="BE52" s="81"/>
      <c r="BF52" s="81"/>
      <c r="BG52" s="81"/>
      <c r="BH52" s="81"/>
      <c r="BI52" s="80"/>
      <c r="BJ52" s="80"/>
      <c r="BK52" s="80"/>
      <c r="BL52" s="80"/>
      <c r="BM52" s="80"/>
      <c r="BN52" s="80"/>
      <c r="BO52" s="80"/>
      <c r="BP52" s="80"/>
      <c r="BQ52" s="80"/>
      <c r="BR52" s="81"/>
    </row>
    <row r="53" spans="1:70" s="78" customFormat="1" ht="13.5" customHeight="1"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79"/>
      <c r="AA53" s="79"/>
      <c r="AB53" s="79"/>
      <c r="AC53" s="79"/>
      <c r="AD53" s="79"/>
      <c r="AE53" s="52"/>
      <c r="AF53" s="80"/>
      <c r="AG53" s="81"/>
      <c r="AH53" s="81"/>
      <c r="AI53" s="33"/>
      <c r="AK53" s="52"/>
      <c r="AL53" s="80"/>
      <c r="AM53" s="81"/>
      <c r="AN53" s="62"/>
      <c r="AO53" s="62"/>
      <c r="AP53" s="62"/>
      <c r="AQ53" s="62"/>
      <c r="AR53" s="62"/>
      <c r="AS53" s="64"/>
      <c r="AT53" s="81"/>
      <c r="AU53" s="80"/>
      <c r="AV53" s="80"/>
      <c r="AW53" s="80"/>
      <c r="AY53" s="52"/>
      <c r="AZ53" s="80"/>
      <c r="BA53" s="81"/>
      <c r="BB53" s="81"/>
      <c r="BC53" s="81"/>
      <c r="BD53" s="81"/>
      <c r="BE53" s="81"/>
      <c r="BF53" s="81"/>
      <c r="BG53" s="81"/>
      <c r="BH53" s="81"/>
      <c r="BI53" s="80"/>
      <c r="BJ53" s="80"/>
      <c r="BK53" s="80"/>
      <c r="BL53" s="80"/>
      <c r="BM53" s="80"/>
      <c r="BN53" s="80"/>
      <c r="BO53" s="80"/>
      <c r="BP53" s="80"/>
      <c r="BQ53" s="80"/>
      <c r="BR53" s="81"/>
    </row>
    <row r="54" spans="1:70" s="126" customFormat="1" ht="15.75">
      <c r="A54" s="124"/>
      <c r="B54" s="125" t="s">
        <v>211</v>
      </c>
      <c r="C54" s="125"/>
      <c r="D54" s="125"/>
      <c r="AI54" s="127"/>
      <c r="AN54" s="62"/>
      <c r="AO54" s="62"/>
      <c r="AP54" s="62"/>
      <c r="AQ54" s="62"/>
      <c r="AR54" s="62"/>
      <c r="AS54" s="64"/>
    </row>
    <row r="55" spans="1:70" s="49" customFormat="1">
      <c r="Z55" s="51"/>
      <c r="AE55" s="123"/>
      <c r="AH55" s="34"/>
      <c r="AI55" s="54"/>
      <c r="AK55" s="52"/>
      <c r="AL55" s="53"/>
      <c r="AM55" s="34"/>
      <c r="AN55" s="62"/>
      <c r="AO55" s="62"/>
      <c r="AP55" s="62"/>
      <c r="AQ55" s="62"/>
      <c r="AR55" s="62"/>
      <c r="AS55" s="64"/>
      <c r="AT55" s="34"/>
      <c r="AU55" s="53"/>
      <c r="AV55" s="53"/>
      <c r="AW55" s="53"/>
      <c r="AY55" s="52"/>
      <c r="AZ55" s="53"/>
      <c r="BA55" s="34"/>
      <c r="BB55" s="34"/>
      <c r="BC55" s="34"/>
      <c r="BD55" s="34"/>
      <c r="BE55" s="34"/>
      <c r="BF55" s="34"/>
      <c r="BG55" s="34"/>
      <c r="BH55" s="34"/>
      <c r="BI55" s="53"/>
      <c r="BJ55" s="53"/>
      <c r="BK55" s="53"/>
      <c r="BL55" s="53"/>
      <c r="BM55" s="53"/>
      <c r="BN55" s="53"/>
      <c r="BO55" s="53"/>
      <c r="BP55" s="53"/>
      <c r="BQ55" s="53"/>
      <c r="BR55" s="34"/>
    </row>
    <row r="56" spans="1:70" s="78" customFormat="1" ht="13.5" customHeight="1">
      <c r="O56" s="78" t="s">
        <v>212</v>
      </c>
      <c r="P56" s="62" t="s">
        <v>35</v>
      </c>
      <c r="Q56" s="62" t="s">
        <v>213</v>
      </c>
      <c r="R56" s="62"/>
      <c r="S56" s="62"/>
      <c r="T56" s="62"/>
      <c r="U56" s="62"/>
      <c r="V56" s="62"/>
      <c r="W56" s="62"/>
      <c r="X56" s="62"/>
      <c r="Y56" s="62"/>
      <c r="Z56" s="79"/>
      <c r="AA56" s="79"/>
      <c r="AB56" s="79"/>
      <c r="AC56" s="79"/>
      <c r="AD56" s="79"/>
      <c r="AE56" s="52"/>
      <c r="AF56" s="80"/>
      <c r="AG56" s="81"/>
      <c r="AH56" s="17" t="s">
        <v>35</v>
      </c>
      <c r="AI56" s="142">
        <f>'1.01 Summary_Totex'!AI50</f>
        <v>215.42373851802341</v>
      </c>
      <c r="AJ56" s="143"/>
      <c r="AK56" s="143"/>
      <c r="AL56" s="143"/>
      <c r="AM56" s="143"/>
      <c r="AN56" s="62"/>
      <c r="AO56" s="62"/>
      <c r="AP56" s="62"/>
      <c r="AQ56" s="62"/>
      <c r="AR56" s="62"/>
      <c r="AS56" s="64"/>
      <c r="AT56" s="81"/>
      <c r="AU56" s="80"/>
      <c r="AV56" s="80"/>
      <c r="AW56" s="80"/>
      <c r="AY56" s="52"/>
      <c r="AZ56" s="80"/>
      <c r="BA56" s="81"/>
      <c r="BB56" s="81"/>
      <c r="BC56" s="81"/>
      <c r="BD56" s="81"/>
      <c r="BE56" s="81"/>
      <c r="BF56" s="81"/>
      <c r="BG56" s="81"/>
      <c r="BH56" s="81"/>
      <c r="BI56" s="80"/>
      <c r="BJ56" s="80"/>
      <c r="BK56" s="80"/>
      <c r="BL56" s="80"/>
      <c r="BM56" s="80"/>
      <c r="BN56" s="80"/>
      <c r="BO56" s="80"/>
      <c r="BP56" s="80"/>
      <c r="BQ56" s="80"/>
      <c r="BR56" s="81"/>
    </row>
    <row r="57" spans="1:70" s="78" customFormat="1" ht="13.5" customHeight="1">
      <c r="O57" s="78" t="s">
        <v>214</v>
      </c>
      <c r="P57" s="62" t="s">
        <v>167</v>
      </c>
      <c r="Q57" s="62" t="s">
        <v>198</v>
      </c>
      <c r="R57" s="62"/>
      <c r="S57" s="62"/>
      <c r="T57" s="62"/>
      <c r="U57" s="62"/>
      <c r="V57" s="62"/>
      <c r="W57" s="62"/>
      <c r="X57" s="62"/>
      <c r="Y57" s="62"/>
      <c r="Z57" s="79"/>
      <c r="AA57" s="79"/>
      <c r="AB57" s="79"/>
      <c r="AC57" s="79"/>
      <c r="AD57" s="79"/>
      <c r="AE57" s="52"/>
      <c r="AF57" s="80"/>
      <c r="AG57" s="81"/>
      <c r="AH57" s="81" t="s">
        <v>167</v>
      </c>
      <c r="AI57" s="129">
        <f>AI56/(253.7)</f>
        <v>0.84912786171865751</v>
      </c>
      <c r="AJ57" s="143"/>
      <c r="AK57" s="143"/>
      <c r="AL57" s="143"/>
      <c r="AM57" s="143"/>
      <c r="AN57" s="62"/>
      <c r="AO57" s="62"/>
      <c r="AP57" s="62"/>
      <c r="AQ57" s="62"/>
      <c r="AR57" s="62"/>
      <c r="AS57" s="64"/>
      <c r="AT57" s="81"/>
      <c r="AU57" s="80"/>
      <c r="AV57" s="80"/>
      <c r="AW57" s="80"/>
      <c r="AY57" s="52"/>
      <c r="AZ57" s="80"/>
      <c r="BA57" s="81"/>
      <c r="BB57" s="81"/>
      <c r="BC57" s="81"/>
      <c r="BD57" s="81"/>
      <c r="BE57" s="81"/>
      <c r="BF57" s="81"/>
      <c r="BG57" s="81"/>
      <c r="BH57" s="81"/>
      <c r="BI57" s="80"/>
      <c r="BJ57" s="80"/>
      <c r="BK57" s="80"/>
      <c r="BL57" s="80"/>
      <c r="BM57" s="80"/>
      <c r="BN57" s="80"/>
      <c r="BO57" s="80"/>
      <c r="BP57" s="80"/>
      <c r="BQ57" s="80"/>
      <c r="BR57" s="81"/>
    </row>
    <row r="58" spans="1:70" s="78" customFormat="1" ht="13.5" customHeight="1">
      <c r="O58" s="78" t="s">
        <v>215</v>
      </c>
      <c r="P58" s="62" t="s">
        <v>35</v>
      </c>
      <c r="Q58" s="62" t="s">
        <v>198</v>
      </c>
      <c r="R58" s="62"/>
      <c r="S58" s="62"/>
      <c r="T58" s="62"/>
      <c r="U58" s="62"/>
      <c r="V58" s="62"/>
      <c r="W58" s="62"/>
      <c r="X58" s="62"/>
      <c r="Y58" s="62"/>
      <c r="Z58" s="79"/>
      <c r="AA58" s="79"/>
      <c r="AB58" s="79"/>
      <c r="AC58" s="79"/>
      <c r="AD58" s="79"/>
      <c r="AE58" s="52"/>
      <c r="AF58" s="80"/>
      <c r="AG58" s="81"/>
      <c r="AH58" s="81" t="s">
        <v>35</v>
      </c>
      <c r="AI58" s="144">
        <f>'1.01 Summary_Totex'!AI61</f>
        <v>100.62171953884122</v>
      </c>
      <c r="AJ58" s="143"/>
      <c r="AK58" s="143"/>
      <c r="AL58" s="143"/>
      <c r="AM58" s="143"/>
      <c r="AN58" s="62"/>
      <c r="AO58" s="62"/>
      <c r="AP58" s="62"/>
      <c r="AQ58" s="62"/>
      <c r="AR58" s="62"/>
      <c r="AS58" s="64"/>
      <c r="AT58" s="81"/>
      <c r="AU58" s="80"/>
      <c r="AV58" s="80"/>
      <c r="AW58" s="80"/>
      <c r="AY58" s="52"/>
      <c r="AZ58" s="80"/>
      <c r="BA58" s="81"/>
      <c r="BB58" s="81"/>
      <c r="BC58" s="81"/>
      <c r="BD58" s="81"/>
      <c r="BE58" s="81"/>
      <c r="BF58" s="81"/>
      <c r="BG58" s="81"/>
      <c r="BH58" s="81"/>
      <c r="BI58" s="80"/>
      <c r="BJ58" s="80"/>
      <c r="BK58" s="80"/>
      <c r="BL58" s="80"/>
      <c r="BM58" s="80"/>
      <c r="BN58" s="80"/>
      <c r="BO58" s="80"/>
      <c r="BP58" s="80"/>
      <c r="BQ58" s="80"/>
      <c r="BR58" s="81"/>
    </row>
    <row r="59" spans="1:70" s="37" customFormat="1" ht="15"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2"/>
      <c r="Q59" s="92"/>
      <c r="S59" s="92"/>
      <c r="T59" s="92"/>
      <c r="U59" s="92"/>
      <c r="V59" s="92"/>
      <c r="W59" s="92"/>
      <c r="X59" s="92"/>
      <c r="Y59" s="92"/>
      <c r="Z59" s="93"/>
      <c r="AA59" s="93"/>
      <c r="AB59" s="93"/>
      <c r="AC59" s="93"/>
      <c r="AD59" s="93"/>
      <c r="AE59" s="94"/>
      <c r="AF59" s="95"/>
      <c r="AG59" s="91"/>
      <c r="AH59" s="91"/>
      <c r="AI59" s="82"/>
      <c r="AJ59" s="78"/>
      <c r="AK59" s="52"/>
      <c r="AL59" s="80"/>
      <c r="AM59" s="81"/>
    </row>
    <row r="60" spans="1:70" s="75" customFormat="1" ht="18">
      <c r="B60" s="76" t="s">
        <v>105</v>
      </c>
      <c r="AI60" s="77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98B776C460F40BC45725A9B45B322" ma:contentTypeVersion="12" ma:contentTypeDescription="Create a new document." ma:contentTypeScope="" ma:versionID="3c410e2d5265bcc815900a060818fe01">
  <xsd:schema xmlns:xsd="http://www.w3.org/2001/XMLSchema" xmlns:xs="http://www.w3.org/2001/XMLSchema" xmlns:p="http://schemas.microsoft.com/office/2006/metadata/properties" xmlns:ns2="bfedf198-aae1-488d-89c4-e95c122ced52" xmlns:ns3="5f27d59f-3ffa-4bd3-aea7-2c6740acf1ff" xmlns:ns4="51cf8364-04e3-4479-9259-5784e40240e8" targetNamespace="http://schemas.microsoft.com/office/2006/metadata/properties" ma:root="true" ma:fieldsID="b2418d3775b5c03b72ead18884f65e0b" ns2:_="" ns3:_="" ns4:_="">
    <xsd:import namespace="bfedf198-aae1-488d-89c4-e95c122ced52"/>
    <xsd:import namespace="5f27d59f-3ffa-4bd3-aea7-2c6740acf1ff"/>
    <xsd:import namespace="51cf8364-04e3-4479-9259-5784e4024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f198-aae1-488d-89c4-e95c122ce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6b00f1-0802-47ef-b924-4ebccd150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f8364-04e3-4479-9259-5784e40240e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8a7304-6fa4-46e2-a257-b655296776aa}" ma:internalName="TaxCatchAll" ma:showField="CatchAllData" ma:web="5f27d59f-3ffa-4bd3-aea7-2c6740acf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edf198-aae1-488d-89c4-e95c122ced52">
      <Terms xmlns="http://schemas.microsoft.com/office/infopath/2007/PartnerControls"/>
    </lcf76f155ced4ddcb4097134ff3c332f>
    <TaxCatchAll xmlns="51cf8364-04e3-4479-9259-5784e40240e8"/>
  </documentManagement>
</p:properties>
</file>

<file path=customXml/itemProps1.xml><?xml version="1.0" encoding="utf-8"?>
<ds:datastoreItem xmlns:ds="http://schemas.openxmlformats.org/officeDocument/2006/customXml" ds:itemID="{09912B15-EE54-42BB-A645-2028A7B00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df198-aae1-488d-89c4-e95c122ced52"/>
    <ds:schemaRef ds:uri="5f27d59f-3ffa-4bd3-aea7-2c6740acf1ff"/>
    <ds:schemaRef ds:uri="51cf8364-04e3-4479-9259-5784e4024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5F472-9C99-4082-BB97-F9179BAD4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8B1AC-81C8-43B2-99FC-7F97BBF89F17}">
  <ds:schemaRefs>
    <ds:schemaRef ds:uri="http://purl.org/dc/elements/1.1/"/>
    <ds:schemaRef ds:uri="51cf8364-04e3-4479-9259-5784e40240e8"/>
    <ds:schemaRef ds:uri="http://purl.org/dc/dcmitype/"/>
    <ds:schemaRef ds:uri="5f27d59f-3ffa-4bd3-aea7-2c6740acf1f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fedf198-aae1-488d-89c4-e95c122ced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Pearson Finance</dc:creator>
  <cp:lastModifiedBy>David Pearson Finance</cp:lastModifiedBy>
  <dcterms:created xsi:type="dcterms:W3CDTF">2022-07-29T08:07:21Z</dcterms:created>
  <dcterms:modified xsi:type="dcterms:W3CDTF">2022-07-29T08:08:12Z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0x01010057498B776C460F40BC45725A9B45B322</vt:lpwstr>
  </property>
</Properties>
</file>