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mc:AlternateContent xmlns:mc="http://schemas.openxmlformats.org/markup-compatibility/2006">
    <mc:Choice Requires="x15">
      <x15ac:absPath xmlns:x15ac="http://schemas.microsoft.com/office/spreadsheetml/2010/11/ac" url="https://northerngas-my.sharepoint.com/personal/sfletcher_northerngas_co_uk/Documents/Desktop/GD3 Business Plan Web Docs/"/>
    </mc:Choice>
  </mc:AlternateContent>
  <xr:revisionPtr revIDLastSave="0" documentId="8_{6B89121F-7471-4245-B379-649B7A768CCF}" xr6:coauthVersionLast="47" xr6:coauthVersionMax="47" xr10:uidLastSave="{00000000-0000-0000-0000-000000000000}"/>
  <bookViews>
    <workbookView xWindow="-110" yWindow="-110" windowWidth="19420" windowHeight="11620" tabRatio="936" firstSheet="10" activeTab="10" xr2:uid="{00000000-000D-0000-FFFF-FFFF00000000}"/>
  </bookViews>
  <sheets>
    <sheet name="Cover" sheetId="58" r:id="rId1"/>
    <sheet name="Changes Log" sheetId="77" r:id="rId2"/>
    <sheet name="Guidance" sheetId="38" r:id="rId3"/>
    <sheet name="Summary" sheetId="2" r:id="rId4"/>
    <sheet name="Blank" sheetId="7" state="hidden" r:id="rId5"/>
    <sheet name="Full Opt. Considered" sheetId="45" r:id="rId6"/>
    <sheet name="Fixed Data" sheetId="81" r:id="rId7"/>
    <sheet name="Risk Register" sheetId="22" r:id="rId8"/>
    <sheet name="Baseline" sheetId="63" r:id="rId9"/>
    <sheet name="Baseline Workings" sheetId="85" r:id="rId10"/>
    <sheet name="Option_1" sheetId="88" r:id="rId11"/>
    <sheet name="Option_1 Workings" sheetId="89" r:id="rId12"/>
    <sheet name="Option_2" sheetId="67" r:id="rId13"/>
    <sheet name="Option_2 Workings" sheetId="90" r:id="rId14"/>
    <sheet name="Option_3" sheetId="68" r:id="rId15"/>
    <sheet name="Option_3 Workings" sheetId="91" r:id="rId16"/>
    <sheet name="Option_4" sheetId="69" r:id="rId17"/>
    <sheet name="Option_4 Workings" sheetId="92" r:id="rId18"/>
    <sheet name="Option_5" sheetId="70" r:id="rId19"/>
    <sheet name="Option_5 Workings" sheetId="93" r:id="rId20"/>
    <sheet name="Option_6" sheetId="71" state="hidden" r:id="rId21"/>
    <sheet name="Option_6 Workings" sheetId="94" state="hidden" r:id="rId22"/>
    <sheet name="Option_7" sheetId="72" state="hidden" r:id="rId23"/>
    <sheet name="Option_7 Workings" sheetId="95" state="hidden" r:id="rId24"/>
    <sheet name="Option_8" sheetId="73" state="hidden" r:id="rId25"/>
    <sheet name="Option_8 Workings" sheetId="96" state="hidden" r:id="rId26"/>
    <sheet name="Option_9" sheetId="74" state="hidden" r:id="rId27"/>
    <sheet name="Option_9 Workings" sheetId="97" state="hidden" r:id="rId28"/>
    <sheet name="Option_10" sheetId="75" state="hidden" r:id="rId29"/>
    <sheet name="Option_10 Workings" sheetId="98" state="hidden" r:id="rId30"/>
  </sheets>
  <definedNames>
    <definedName name="________hom1" hidden="1">{#N/A,#N/A,FALSE,"Assessment";#N/A,#N/A,FALSE,"Staffing";#N/A,#N/A,FALSE,"Hires";#N/A,#N/A,FALSE,"Assumptions"}</definedName>
    <definedName name="________k1" hidden="1">{#N/A,#N/A,FALSE,"Assessment";#N/A,#N/A,FALSE,"Staffing";#N/A,#N/A,FALSE,"Hires";#N/A,#N/A,FALSE,"Assumptions"}</definedName>
    <definedName name="________kk1" hidden="1">{#N/A,#N/A,FALSE,"Assessment";#N/A,#N/A,FALSE,"Staffing";#N/A,#N/A,FALSE,"Hires";#N/A,#N/A,FALSE,"Assumptions"}</definedName>
    <definedName name="________KKK1" hidden="1">{#N/A,#N/A,FALSE,"Assessment";#N/A,#N/A,FALSE,"Staffing";#N/A,#N/A,FALSE,"Hires";#N/A,#N/A,FALSE,"Assumptions"}</definedName>
    <definedName name="________w2" hidden="1">{"Model Summary",#N/A,FALSE,"Print Chart";"Holdco",#N/A,FALSE,"Print Chart";"Genco",#N/A,FALSE,"Print Chart";"Servco",#N/A,FALSE,"Print Chart";"Genco_Detail",#N/A,FALSE,"Summary Financials";"Servco_Detail",#N/A,FALSE,"Summary Financials"}</definedName>
    <definedName name="________wr6" hidden="1">{"Model Summary",#N/A,FALSE,"Print Chart";"Holdco",#N/A,FALSE,"Print Chart";"Genco",#N/A,FALSE,"Print Chart";"Servco",#N/A,FALSE,"Print Chart";"Genco_Detail",#N/A,FALSE,"Summary Financials";"Servco_Detail",#N/A,FALSE,"Summary Financials"}</definedName>
    <definedName name="________wr9" hidden="1">{"holdco",#N/A,FALSE,"Summary Financials";"holdco",#N/A,FALSE,"Summary Financials"}</definedName>
    <definedName name="________wrn1" hidden="1">{"holdco",#N/A,FALSE,"Summary Financials";"holdco",#N/A,FALSE,"Summary Financials"}</definedName>
    <definedName name="________wrn2" hidden="1">{"holdco",#N/A,FALSE,"Summary Financials";"holdco",#N/A,FALSE,"Summary Financials"}</definedName>
    <definedName name="________wrn3" hidden="1">{"holdco",#N/A,FALSE,"Summary Financials";"holdco",#N/A,FALSE,"Summary Financials"}</definedName>
    <definedName name="________wrn7" hidden="1">{"Model Summary",#N/A,FALSE,"Print Chart";"Holdco",#N/A,FALSE,"Print Chart";"Genco",#N/A,FALSE,"Print Chart";"Servco",#N/A,FALSE,"Print Chart";"Genco_Detail",#N/A,FALSE,"Summary Financials";"Servco_Detail",#N/A,FALSE,"Summary Financials"}</definedName>
    <definedName name="________wrn8" hidden="1">{"holdco",#N/A,FALSE,"Summary Financials";"holdco",#N/A,FALSE,"Summary Financials"}</definedName>
    <definedName name="_______bb2" hidden="1">{#N/A,#N/A,FALSE,"PRJCTED MNTHLY QTY's"}</definedName>
    <definedName name="_______Lee5" hidden="1">{#VALUE!,#N/A,FALSE,0}</definedName>
    <definedName name="______hom1" hidden="1">{#N/A,#N/A,FALSE,"Assessment";#N/A,#N/A,FALSE,"Staffing";#N/A,#N/A,FALSE,"Hires";#N/A,#N/A,FALSE,"Assumptions"}</definedName>
    <definedName name="______k1" hidden="1">{#N/A,#N/A,FALSE,"Assessment";#N/A,#N/A,FALSE,"Staffing";#N/A,#N/A,FALSE,"Hires";#N/A,#N/A,FALSE,"Assumptions"}</definedName>
    <definedName name="______kk1" hidden="1">{#N/A,#N/A,FALSE,"Assessment";#N/A,#N/A,FALSE,"Staffing";#N/A,#N/A,FALSE,"Hires";#N/A,#N/A,FALSE,"Assumptions"}</definedName>
    <definedName name="______KKK1" hidden="1">{#N/A,#N/A,FALSE,"Assessment";#N/A,#N/A,FALSE,"Staffing";#N/A,#N/A,FALSE,"Hires";#N/A,#N/A,FALSE,"Assumptions"}</definedName>
    <definedName name="______w2" hidden="1">{"Model Summary",#N/A,FALSE,"Print Chart";"Holdco",#N/A,FALSE,"Print Chart";"Genco",#N/A,FALSE,"Print Chart";"Servco",#N/A,FALSE,"Print Chart";"Genco_Detail",#N/A,FALSE,"Summary Financials";"Servco_Detail",#N/A,FALSE,"Summary Financials"}</definedName>
    <definedName name="______wr6" hidden="1">{"Model Summary",#N/A,FALSE,"Print Chart";"Holdco",#N/A,FALSE,"Print Chart";"Genco",#N/A,FALSE,"Print Chart";"Servco",#N/A,FALSE,"Print Chart";"Genco_Detail",#N/A,FALSE,"Summary Financials";"Servco_Detail",#N/A,FALSE,"Summary Financials"}</definedName>
    <definedName name="______wr9" hidden="1">{"holdco",#N/A,FALSE,"Summary Financials";"holdco",#N/A,FALSE,"Summary Financials"}</definedName>
    <definedName name="______wrn1" hidden="1">{"holdco",#N/A,FALSE,"Summary Financials";"holdco",#N/A,FALSE,"Summary Financials"}</definedName>
    <definedName name="______wrn2" hidden="1">{"holdco",#N/A,FALSE,"Summary Financials";"holdco",#N/A,FALSE,"Summary Financials"}</definedName>
    <definedName name="______wrn3" hidden="1">{"holdco",#N/A,FALSE,"Summary Financials";"holdco",#N/A,FALSE,"Summary Financials"}</definedName>
    <definedName name="______wrn7" hidden="1">{"Model Summary",#N/A,FALSE,"Print Chart";"Holdco",#N/A,FALSE,"Print Chart";"Genco",#N/A,FALSE,"Print Chart";"Servco",#N/A,FALSE,"Print Chart";"Genco_Detail",#N/A,FALSE,"Summary Financials";"Servco_Detail",#N/A,FALSE,"Summary Financials"}</definedName>
    <definedName name="______wrn8" hidden="1">{"holdco",#N/A,FALSE,"Summary Financials";"holdco",#N/A,FALSE,"Summary Financials"}</definedName>
    <definedName name="_____KKK1" hidden="1">{#N/A,#N/A,FALSE,"Assessment";#N/A,#N/A,FALSE,"Staffing";#N/A,#N/A,FALSE,"Hires";#N/A,#N/A,FALSE,"Assumptions"}</definedName>
    <definedName name="_____wrn1" hidden="1">{"holdco",#N/A,FALSE,"Summary Financials";"holdco",#N/A,FALSE,"Summary Financials"}</definedName>
    <definedName name="_____wrn2" hidden="1">{"holdco",#N/A,FALSE,"Summary Financials";"holdco",#N/A,FALSE,"Summary Financials"}</definedName>
    <definedName name="_____wrn3" hidden="1">{"holdco",#N/A,FALSE,"Summary Financials";"holdco",#N/A,FALSE,"Summary Financials"}</definedName>
    <definedName name="_____wrn7" hidden="1">{"Model Summary",#N/A,FALSE,"Print Chart";"Holdco",#N/A,FALSE,"Print Chart";"Genco",#N/A,FALSE,"Print Chart";"Servco",#N/A,FALSE,"Print Chart";"Genco_Detail",#N/A,FALSE,"Summary Financials";"Servco_Detail",#N/A,FALSE,"Summary Financials"}</definedName>
    <definedName name="_____wrn8" hidden="1">{"holdco",#N/A,FALSE,"Summary Financials";"holdco",#N/A,FALSE,"Summary Financials"}</definedName>
    <definedName name="__123Graph_B" hidden="1">#REF!</definedName>
    <definedName name="__123Graph_C" hidden="1">#REF!</definedName>
    <definedName name="__123Graph_D" hidden="1">#REF!</definedName>
    <definedName name="__123Graph_X" hidden="1">#REF!</definedName>
    <definedName name="__FDS_HYPERLINK_TOGGLE_STATE__" hidden="1">"ON"</definedName>
    <definedName name="__hom1" hidden="1">{#N/A,#N/A,FALSE,"Assessment";#N/A,#N/A,FALSE,"Staffing";#N/A,#N/A,FALSE,"Hires";#N/A,#N/A,FALSE,"Assumptions"}</definedName>
    <definedName name="__IntlFixup" hidden="1">TRUE</definedName>
    <definedName name="__kk1" hidden="1">{#N/A,#N/A,FALSE,"Assessment";#N/A,#N/A,FALSE,"Staffing";#N/A,#N/A,FALSE,"Hires";#N/A,#N/A,FALSE,"Assumptions"}</definedName>
    <definedName name="__KKK1" hidden="1">{#N/A,#N/A,FALSE,"Assessment";#N/A,#N/A,FALSE,"Staffing";#N/A,#N/A,FALSE,"Hires";#N/A,#N/A,FALSE,"Assumptions"}</definedName>
    <definedName name="__wrn1" hidden="1">{"holdco",#N/A,FALSE,"Summary Financials";"holdco",#N/A,FALSE,"Summary Financials"}</definedName>
    <definedName name="__wrn2" hidden="1">{"holdco",#N/A,FALSE,"Summary Financials";"holdco",#N/A,FALSE,"Summary Financials"}</definedName>
    <definedName name="__wrn3" hidden="1">{"holdco",#N/A,FALSE,"Summary Financials";"holdco",#N/A,FALSE,"Summary Financials"}</definedName>
    <definedName name="__wrn7" hidden="1">{"Model Summary",#N/A,FALSE,"Print Chart";"Holdco",#N/A,FALSE,"Print Chart";"Genco",#N/A,FALSE,"Print Chart";"Servco",#N/A,FALSE,"Print Chart";"Genco_Detail",#N/A,FALSE,"Summary Financials";"Servco_Detail",#N/A,FALSE,"Summary Financials"}</definedName>
    <definedName name="__wrn8" hidden="1">{"holdco",#N/A,FALSE,"Summary Financials";"holdco",#N/A,FALSE,"Summary Financials"}</definedName>
    <definedName name="_139__123Graph_LBL_DCHART_3" hidden="1">#REF!</definedName>
    <definedName name="_142__123Graph_LBL_FCHART_1" hidden="1">#REF!</definedName>
    <definedName name="_143__123Graph_LBL_FCHART_3" hidden="1">#REF!</definedName>
    <definedName name="_33__123Graph_LBL_ECHART_3" hidden="1">#REF!</definedName>
    <definedName name="_34__123Graph_LBL_FCHART_1" hidden="1">#REF!</definedName>
    <definedName name="_35__123Graph_LBL_FCHART_3" hidden="1">#REF!</definedName>
    <definedName name="_49__123Graph_LBL_FCHART_1" hidden="1">#REF!</definedName>
    <definedName name="_AtRisk_SimSetting_AutomaticallyGenerateReports" hidden="1">FALSE</definedName>
    <definedName name="_AtRisk_SimSetting_AutomaticResultsDisplayMode" hidden="1">3</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7</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example" hidden="1">#REF!</definedName>
    <definedName name="_Fill" hidden="1">#REF!</definedName>
    <definedName name="_Key1" hidden="1">#REF!</definedName>
    <definedName name="_Key2" hidden="1">#REF!</definedName>
    <definedName name="_Order1" hidden="1">255</definedName>
    <definedName name="_Order2" hidden="1">0</definedName>
    <definedName name="_Sort" hidden="1">#REF!</definedName>
    <definedName name="a" hidden="1">{"staff",#N/A,FALSE,"Current Month"}</definedName>
    <definedName name="AAA_duser" hidden="1">"OFF"</definedName>
    <definedName name="AAB_GSPPG" hidden="1">"AAB_Goldman Sachs PPG Chart Utilities 1.0g"</definedName>
    <definedName name="AccessDatabase" hidden="1">"C:\DATA\KEVIN\MODELS\Model 0218.mdb"</definedName>
    <definedName name="ACwvu.CapersView." hidden="1">#REF!</definedName>
    <definedName name="ACwvu.Japan_Capers_Ed_Pub." hidden="1">#REF!</definedName>
    <definedName name="ACwvu.KJP_CC." hidden="1">#REF!</definedName>
    <definedName name="Assumed_Asset_Life_in_Years">#REF!</definedName>
    <definedName name="b" hidden="1">{"staff",#N/A,FALSE,"Current Month"}</definedName>
    <definedName name="bb" hidden="1">{#N/A,#N/A,FALSE,"PRJCTED MNTHLY QTY's"}</definedName>
    <definedName name="bbbb" hidden="1">{#N/A,#N/A,FALSE,"PRJCTED QTRLY QTY's"}</definedName>
    <definedName name="bbbbbb" hidden="1">{#N/A,#N/A,FALSE,"PRJCTED QTRLY QTY's"}</definedName>
    <definedName name="BExEZ4HBCC06708765M8A06KCR7P" hidden="1">#N/A</definedName>
    <definedName name="BLPH1" hidden="1">#REF!</definedName>
    <definedName name="BLPH10" hidden="1">#REF!</definedName>
    <definedName name="BLPH100" hidden="1">#REF!</definedName>
    <definedName name="BLPH101" hidden="1">#REF!</definedName>
    <definedName name="BLPH102" hidden="1">#REF!</definedName>
    <definedName name="BLPH103" hidden="1">#REF!</definedName>
    <definedName name="BLPH104" hidden="1">#REF!</definedName>
    <definedName name="BLPH105" hidden="1">#REF!</definedName>
    <definedName name="BLPH106" hidden="1">#REF!</definedName>
    <definedName name="BLPH107" hidden="1">#REF!</definedName>
    <definedName name="BLPH108" hidden="1">#REF!</definedName>
    <definedName name="BLPH109" hidden="1">#REF!</definedName>
    <definedName name="BLPH11" hidden="1">#REF!</definedName>
    <definedName name="BLPH110" hidden="1">#REF!</definedName>
    <definedName name="BLPH111" hidden="1">#REF!</definedName>
    <definedName name="BLPH112" hidden="1">#REF!</definedName>
    <definedName name="BLPH113" hidden="1">#REF!</definedName>
    <definedName name="BLPH114" hidden="1">#REF!</definedName>
    <definedName name="BLPH115" hidden="1">#REF!</definedName>
    <definedName name="BLPH116" hidden="1">#REF!</definedName>
    <definedName name="BLPH117" hidden="1">#REF!</definedName>
    <definedName name="BLPH118" hidden="1">#REF!</definedName>
    <definedName name="BLPH119" hidden="1">#REF!</definedName>
    <definedName name="BLPH12" hidden="1">#REF!</definedName>
    <definedName name="BLPH120" hidden="1">#REF!</definedName>
    <definedName name="BLPH121" hidden="1">#REF!</definedName>
    <definedName name="BLPH122" hidden="1">#REF!</definedName>
    <definedName name="BLPH123" hidden="1">#REF!</definedName>
    <definedName name="BLPH124" hidden="1">#REF!</definedName>
    <definedName name="BLPH125" hidden="1">#REF!</definedName>
    <definedName name="BLPH126" hidden="1">#REF!</definedName>
    <definedName name="BLPH127" hidden="1">#REF!</definedName>
    <definedName name="BLPH128" hidden="1">#REF!</definedName>
    <definedName name="BLPH129" hidden="1">#REF!</definedName>
    <definedName name="BLPH13" hidden="1">#REF!</definedName>
    <definedName name="BLPH130" hidden="1">#REF!</definedName>
    <definedName name="BLPH131" hidden="1">#REF!</definedName>
    <definedName name="BLPH132" hidden="1">#REF!</definedName>
    <definedName name="BLPH133" hidden="1">#REF!</definedName>
    <definedName name="BLPH134" hidden="1">#REF!</definedName>
    <definedName name="BLPH135" hidden="1">#REF!</definedName>
    <definedName name="BLPH136" hidden="1">#REF!</definedName>
    <definedName name="BLPH137" hidden="1">#REF!</definedName>
    <definedName name="BLPH138" hidden="1">#REF!</definedName>
    <definedName name="BLPH139" hidden="1">#REF!</definedName>
    <definedName name="BLPH14" hidden="1">#REF!</definedName>
    <definedName name="BLPH140" hidden="1">#REF!</definedName>
    <definedName name="BLPH141" hidden="1">#REF!</definedName>
    <definedName name="BLPH142" hidden="1">#REF!</definedName>
    <definedName name="BLPH143" hidden="1">#REF!</definedName>
    <definedName name="BLPH144" hidden="1">#REF!</definedName>
    <definedName name="BLPH145" hidden="1">#REF!</definedName>
    <definedName name="BLPH146" hidden="1">#REF!</definedName>
    <definedName name="BLPH147" hidden="1">#REF!</definedName>
    <definedName name="BLPH148" hidden="1">#REF!</definedName>
    <definedName name="BLPH149" hidden="1">#REF!</definedName>
    <definedName name="BLPH15" hidden="1">#REF!</definedName>
    <definedName name="BLPH150" hidden="1">#REF!</definedName>
    <definedName name="BLPH151" hidden="1">#REF!</definedName>
    <definedName name="BLPH152" hidden="1">#REF!</definedName>
    <definedName name="BLPH153" hidden="1">#REF!</definedName>
    <definedName name="BLPH154" hidden="1">#REF!</definedName>
    <definedName name="BLPH155" hidden="1">#REF!</definedName>
    <definedName name="BLPH156" hidden="1">#REF!</definedName>
    <definedName name="BLPH157" hidden="1">#REF!</definedName>
    <definedName name="BLPH158" hidden="1">#REF!</definedName>
    <definedName name="BLPH159" hidden="1">#REF!</definedName>
    <definedName name="BLPH16" hidden="1">#REF!</definedName>
    <definedName name="BLPH160" hidden="1">#REF!</definedName>
    <definedName name="BLPH161" hidden="1">#REF!</definedName>
    <definedName name="BLPH162" hidden="1">#REF!</definedName>
    <definedName name="BLPH163" hidden="1">#REF!</definedName>
    <definedName name="BLPH164" hidden="1">#REF!</definedName>
    <definedName name="BLPH165" hidden="1">#REF!</definedName>
    <definedName name="BLPH166" hidden="1">#REF!</definedName>
    <definedName name="BLPH167" hidden="1">#REF!</definedName>
    <definedName name="BLPH168" hidden="1">#REF!</definedName>
    <definedName name="BLPH169" hidden="1">#REF!</definedName>
    <definedName name="BLPH17" hidden="1">#REF!</definedName>
    <definedName name="BLPH170" hidden="1">#REF!</definedName>
    <definedName name="BLPH171" hidden="1">#REF!</definedName>
    <definedName name="BLPH172" hidden="1">#REF!</definedName>
    <definedName name="BLPH173" hidden="1">#REF!</definedName>
    <definedName name="BLPH174" hidden="1">#REF!</definedName>
    <definedName name="BLPH175" hidden="1">#REF!</definedName>
    <definedName name="BLPH176" hidden="1">#REF!</definedName>
    <definedName name="BLPH177" hidden="1">#REF!</definedName>
    <definedName name="BLPH178" hidden="1">#REF!</definedName>
    <definedName name="BLPH179" hidden="1">#REF!</definedName>
    <definedName name="BLPH18" hidden="1">#REF!</definedName>
    <definedName name="BLPH180" hidden="1">#REF!</definedName>
    <definedName name="BLPH181" hidden="1">#REF!</definedName>
    <definedName name="BLPH182" hidden="1">#REF!</definedName>
    <definedName name="BLPH183" hidden="1">#REF!</definedName>
    <definedName name="BLPH184" hidden="1">#REF!</definedName>
    <definedName name="BLPH185" hidden="1">#REF!</definedName>
    <definedName name="BLPH186" hidden="1">#REF!</definedName>
    <definedName name="BLPH187" hidden="1">#REF!</definedName>
    <definedName name="BLPH188" hidden="1">#REF!</definedName>
    <definedName name="BLPH189" hidden="1">#REF!</definedName>
    <definedName name="BLPH19" hidden="1">#REF!</definedName>
    <definedName name="BLPH190" hidden="1">#REF!</definedName>
    <definedName name="BLPH191" hidden="1">#REF!</definedName>
    <definedName name="BLPH192" hidden="1">#REF!</definedName>
    <definedName name="BLPH193" hidden="1">#REF!</definedName>
    <definedName name="BLPH194" hidden="1">#REF!</definedName>
    <definedName name="BLPH195" hidden="1">#REF!</definedName>
    <definedName name="BLPH196" hidden="1">#REF!</definedName>
    <definedName name="BLPH197" hidden="1">#REF!</definedName>
    <definedName name="BLPH198" hidden="1">#REF!</definedName>
    <definedName name="BLPH199" hidden="1">#REF!</definedName>
    <definedName name="BLPH2" hidden="1">#REF!</definedName>
    <definedName name="BLPH20" hidden="1">#REF!</definedName>
    <definedName name="BLPH200" hidden="1">#REF!</definedName>
    <definedName name="BLPH201" hidden="1">#REF!</definedName>
    <definedName name="BLPH202" hidden="1">#REF!</definedName>
    <definedName name="BLPH203" hidden="1">#REF!</definedName>
    <definedName name="BLPH204" hidden="1">#REF!</definedName>
    <definedName name="BLPH205" hidden="1">#REF!</definedName>
    <definedName name="BLPH206" hidden="1">#REF!</definedName>
    <definedName name="BLPH207" hidden="1">#REF!</definedName>
    <definedName name="BLPH208" hidden="1">#REF!</definedName>
    <definedName name="BLPH209" hidden="1">#REF!</definedName>
    <definedName name="BLPH21" hidden="1">#REF!</definedName>
    <definedName name="BLPH210" hidden="1">#REF!</definedName>
    <definedName name="BLPH211" hidden="1">#REF!</definedName>
    <definedName name="BLPH212" hidden="1">#REF!</definedName>
    <definedName name="BLPH213" hidden="1">#REF!</definedName>
    <definedName name="BLPH214" hidden="1">#REF!</definedName>
    <definedName name="BLPH215" hidden="1">#REF!</definedName>
    <definedName name="BLPH216" hidden="1">#REF!</definedName>
    <definedName name="BLPH217" hidden="1">#REF!</definedName>
    <definedName name="BLPH218" hidden="1">#REF!</definedName>
    <definedName name="BLPH219" hidden="1">#REF!</definedName>
    <definedName name="BLPH22" hidden="1">#REF!</definedName>
    <definedName name="BLPH220" hidden="1">#REF!</definedName>
    <definedName name="BLPH221" hidden="1">#REF!</definedName>
    <definedName name="BLPH222" hidden="1">#REF!</definedName>
    <definedName name="BLPH223" hidden="1">#REF!</definedName>
    <definedName name="BLPH224" hidden="1">#REF!</definedName>
    <definedName name="BLPH225" hidden="1">#REF!</definedName>
    <definedName name="BLPH226" hidden="1">#REF!</definedName>
    <definedName name="BLPH227" hidden="1">#REF!</definedName>
    <definedName name="BLPH228" hidden="1">#REF!</definedName>
    <definedName name="BLPH229" hidden="1">#REF!</definedName>
    <definedName name="BLPH23" hidden="1">#REF!</definedName>
    <definedName name="BLPH230" hidden="1">#REF!</definedName>
    <definedName name="BLPH231" hidden="1">#REF!</definedName>
    <definedName name="BLPH232" hidden="1">#REF!</definedName>
    <definedName name="BLPH233" hidden="1">#REF!</definedName>
    <definedName name="BLPH234" hidden="1">#REF!</definedName>
    <definedName name="BLPH235" hidden="1">#REF!</definedName>
    <definedName name="BLPH236" hidden="1">#REF!</definedName>
    <definedName name="BLPH237" hidden="1">#REF!</definedName>
    <definedName name="BLPH238" hidden="1">#REF!</definedName>
    <definedName name="BLPH239" hidden="1">#REF!</definedName>
    <definedName name="BLPH24" hidden="1">#REF!</definedName>
    <definedName name="BLPH240" hidden="1">#REF!</definedName>
    <definedName name="BLPH241" hidden="1">#REF!</definedName>
    <definedName name="BLPH242" hidden="1">#REF!</definedName>
    <definedName name="BLPH243" hidden="1">#REF!</definedName>
    <definedName name="BLPH244" hidden="1">#REF!</definedName>
    <definedName name="BLPH245" hidden="1">#REF!</definedName>
    <definedName name="BLPH246" hidden="1">#REF!</definedName>
    <definedName name="BLPH247" hidden="1">#REF!</definedName>
    <definedName name="BLPH248" hidden="1">#REF!</definedName>
    <definedName name="BLPH249" hidden="1">#REF!</definedName>
    <definedName name="BLPH25" hidden="1">#REF!</definedName>
    <definedName name="BLPH250" hidden="1">#REF!</definedName>
    <definedName name="BLPH251" hidden="1">#REF!</definedName>
    <definedName name="BLPH252" hidden="1">#REF!</definedName>
    <definedName name="BLPH253" hidden="1">#REF!</definedName>
    <definedName name="BLPH254" hidden="1">#REF!</definedName>
    <definedName name="BLPH255" hidden="1">#REF!</definedName>
    <definedName name="BLPH256" hidden="1">#REF!</definedName>
    <definedName name="BLPH257" hidden="1">#REF!</definedName>
    <definedName name="BLPH258" hidden="1">#REF!</definedName>
    <definedName name="BLPH259" hidden="1">#REF!</definedName>
    <definedName name="BLPH26" hidden="1">#REF!</definedName>
    <definedName name="BLPH260" hidden="1">#REF!</definedName>
    <definedName name="BLPH261" hidden="1">#REF!</definedName>
    <definedName name="BLPH262" hidden="1">#REF!</definedName>
    <definedName name="BLPH263" hidden="1">#REF!</definedName>
    <definedName name="BLPH264" hidden="1">#REF!</definedName>
    <definedName name="BLPH265" hidden="1">#REF!</definedName>
    <definedName name="BLPH266" hidden="1">#REF!</definedName>
    <definedName name="BLPH267" hidden="1">#REF!</definedName>
    <definedName name="BLPH268" hidden="1">#REF!</definedName>
    <definedName name="BLPH269" hidden="1">#REF!</definedName>
    <definedName name="BLPH27" hidden="1">#REF!</definedName>
    <definedName name="BLPH270" hidden="1">#REF!</definedName>
    <definedName name="BLPH271" hidden="1">#REF!</definedName>
    <definedName name="BLPH272" hidden="1">#REF!</definedName>
    <definedName name="BLPH273" hidden="1">#REF!</definedName>
    <definedName name="BLPH274" hidden="1">#REF!</definedName>
    <definedName name="BLPH275" hidden="1">#REF!</definedName>
    <definedName name="BLPH276" hidden="1">#REF!</definedName>
    <definedName name="BLPH277" hidden="1">#REF!</definedName>
    <definedName name="BLPH278" hidden="1">#REF!</definedName>
    <definedName name="BLPH279" hidden="1">#REF!</definedName>
    <definedName name="BLPH28" hidden="1">#REF!</definedName>
    <definedName name="BLPH280" hidden="1">#REF!</definedName>
    <definedName name="BLPH281" hidden="1">#REF!</definedName>
    <definedName name="BLPH282" hidden="1">#REF!</definedName>
    <definedName name="BLPH283" hidden="1">#REF!</definedName>
    <definedName name="BLPH284" hidden="1">#REF!</definedName>
    <definedName name="BLPH285" hidden="1">#REF!</definedName>
    <definedName name="BLPH286" hidden="1">#REF!</definedName>
    <definedName name="BLPH287" hidden="1">#REF!</definedName>
    <definedName name="BLPH288" hidden="1">#REF!</definedName>
    <definedName name="BLPH289" hidden="1">#REF!</definedName>
    <definedName name="BLPH29" hidden="1">#REF!</definedName>
    <definedName name="BLPH290" hidden="1">#REF!</definedName>
    <definedName name="BLPH291" hidden="1">#REF!</definedName>
    <definedName name="BLPH292" hidden="1">#REF!</definedName>
    <definedName name="BLPH293" hidden="1">#REF!</definedName>
    <definedName name="BLPH294" hidden="1">#REF!</definedName>
    <definedName name="BLPH295" hidden="1">#REF!</definedName>
    <definedName name="BLPH296" hidden="1">#REF!</definedName>
    <definedName name="BLPH297" hidden="1">#REF!</definedName>
    <definedName name="BLPH298" hidden="1">#REF!</definedName>
    <definedName name="BLPH299" hidden="1">#REF!</definedName>
    <definedName name="BLPH3" hidden="1">#REF!</definedName>
    <definedName name="BLPH30" hidden="1">#REF!</definedName>
    <definedName name="BLPH300" hidden="1">#REF!</definedName>
    <definedName name="BLPH301" hidden="1">#REF!</definedName>
    <definedName name="BLPH302" hidden="1">#REF!</definedName>
    <definedName name="BLPH303" hidden="1">#REF!</definedName>
    <definedName name="BLPH304" hidden="1">#REF!</definedName>
    <definedName name="BLPH305" hidden="1">#REF!</definedName>
    <definedName name="BLPH306" hidden="1">#REF!</definedName>
    <definedName name="BLPH307" hidden="1">#REF!</definedName>
    <definedName name="BLPH308" hidden="1">#REF!</definedName>
    <definedName name="BLPH309" hidden="1">#REF!</definedName>
    <definedName name="BLPH31" hidden="1">#REF!</definedName>
    <definedName name="BLPH310" hidden="1">#REF!</definedName>
    <definedName name="BLPH311" hidden="1">#REF!</definedName>
    <definedName name="BLPH312" hidden="1">#REF!</definedName>
    <definedName name="BLPH313" hidden="1">#REF!</definedName>
    <definedName name="BLPH314" hidden="1">#REF!</definedName>
    <definedName name="BLPH315" hidden="1">#REF!</definedName>
    <definedName name="BLPH316" hidden="1">#REF!</definedName>
    <definedName name="BLPH317" hidden="1">#REF!</definedName>
    <definedName name="BLPH318" hidden="1">#REF!</definedName>
    <definedName name="BLPH319" hidden="1">#REF!</definedName>
    <definedName name="BLPH32" hidden="1">#REF!</definedName>
    <definedName name="BLPH320" hidden="1">#REF!</definedName>
    <definedName name="BLPH321" hidden="1">#REF!</definedName>
    <definedName name="BLPH322" hidden="1">#REF!</definedName>
    <definedName name="BLPH323" hidden="1">#REF!</definedName>
    <definedName name="BLPH324" hidden="1">#REF!</definedName>
    <definedName name="BLPH325" hidden="1">#REF!</definedName>
    <definedName name="BLPH326" hidden="1">#REF!</definedName>
    <definedName name="BLPH327" hidden="1">#REF!</definedName>
    <definedName name="BLPH328" hidden="1">#REF!</definedName>
    <definedName name="BLPH329" hidden="1">#REF!</definedName>
    <definedName name="BLPH33" hidden="1">#REF!</definedName>
    <definedName name="BLPH330" hidden="1">#REF!</definedName>
    <definedName name="BLPH331" hidden="1">#REF!</definedName>
    <definedName name="BLPH332" hidden="1">#REF!</definedName>
    <definedName name="BLPH333" hidden="1">#REF!</definedName>
    <definedName name="BLPH334" hidden="1">#REF!</definedName>
    <definedName name="BLPH335" hidden="1">#REF!</definedName>
    <definedName name="BLPH336" hidden="1">#REF!</definedName>
    <definedName name="BLPH337" hidden="1">#REF!</definedName>
    <definedName name="BLPH338" hidden="1">#REF!</definedName>
    <definedName name="BLPH339" hidden="1">#REF!</definedName>
    <definedName name="BLPH34" hidden="1">#REF!</definedName>
    <definedName name="BLPH340" hidden="1">#REF!</definedName>
    <definedName name="BLPH341" hidden="1">#REF!</definedName>
    <definedName name="BLPH342" hidden="1">#REF!</definedName>
    <definedName name="BLPH343" hidden="1">#REF!</definedName>
    <definedName name="BLPH344" hidden="1">#REF!</definedName>
    <definedName name="BLPH345" hidden="1">#REF!</definedName>
    <definedName name="BLPH346" hidden="1">#REF!</definedName>
    <definedName name="BLPH347" hidden="1">#REF!</definedName>
    <definedName name="BLPH348" hidden="1">#REF!</definedName>
    <definedName name="BLPH349" hidden="1">#REF!</definedName>
    <definedName name="BLPH35" hidden="1">#REF!</definedName>
    <definedName name="BLPH350" hidden="1">#REF!</definedName>
    <definedName name="BLPH351" hidden="1">#REF!</definedName>
    <definedName name="BLPH352" hidden="1">#REF!</definedName>
    <definedName name="BLPH353" hidden="1">#REF!</definedName>
    <definedName name="BLPH354" hidden="1">#REF!</definedName>
    <definedName name="BLPH355" hidden="1">#REF!</definedName>
    <definedName name="BLPH356" hidden="1">#REF!</definedName>
    <definedName name="BLPH357" hidden="1">#REF!</definedName>
    <definedName name="BLPH358" hidden="1">#REF!</definedName>
    <definedName name="BLPH359" hidden="1">#REF!</definedName>
    <definedName name="BLPH36" hidden="1">#REF!</definedName>
    <definedName name="BLPH37" hidden="1">#REF!</definedName>
    <definedName name="BLPH38" hidden="1">#REF!</definedName>
    <definedName name="BLPH39" hidden="1">#REF!</definedName>
    <definedName name="BLPH4" hidden="1">#REF!</definedName>
    <definedName name="BLPH40" hidden="1">#REF!</definedName>
    <definedName name="BLPH41" hidden="1">#REF!</definedName>
    <definedName name="BLPH42" hidden="1">#REF!</definedName>
    <definedName name="BLPH43" hidden="1">#REF!</definedName>
    <definedName name="BLPH44" hidden="1">#REF!</definedName>
    <definedName name="BLPH45" hidden="1">#REF!</definedName>
    <definedName name="BLPH46" hidden="1">#REF!</definedName>
    <definedName name="BLPH47" hidden="1">#REF!</definedName>
    <definedName name="BLPH48" hidden="1">#REF!</definedName>
    <definedName name="BLPH49" hidden="1">#REF!</definedName>
    <definedName name="BLPH5" hidden="1">#REF!</definedName>
    <definedName name="BLPH50" hidden="1">#REF!</definedName>
    <definedName name="BLPH51" hidden="1">#REF!</definedName>
    <definedName name="BLPH52" hidden="1">#REF!</definedName>
    <definedName name="BLPH53" hidden="1">#REF!</definedName>
    <definedName name="BLPH54" hidden="1">#REF!</definedName>
    <definedName name="BLPH55" hidden="1">#REF!</definedName>
    <definedName name="BLPH56" hidden="1">#REF!</definedName>
    <definedName name="BLPH57" hidden="1">#REF!</definedName>
    <definedName name="BLPH58" hidden="1">#REF!</definedName>
    <definedName name="BLPH59" hidden="1">#REF!</definedName>
    <definedName name="BLPH6" hidden="1">#REF!</definedName>
    <definedName name="BLPH60" hidden="1">#REF!</definedName>
    <definedName name="BLPH61" hidden="1">#REF!</definedName>
    <definedName name="BLPH62" hidden="1">#REF!</definedName>
    <definedName name="BLPH63" hidden="1">#REF!</definedName>
    <definedName name="BLPH64" hidden="1">#REF!</definedName>
    <definedName name="BLPH65" hidden="1">#REF!</definedName>
    <definedName name="BLPH66" hidden="1">#REF!</definedName>
    <definedName name="BLPH67" hidden="1">#REF!</definedName>
    <definedName name="BLPH68" hidden="1">#REF!</definedName>
    <definedName name="BLPH69" hidden="1">#REF!</definedName>
    <definedName name="BLPH7" hidden="1">#REF!</definedName>
    <definedName name="BLPH70" hidden="1">#REF!</definedName>
    <definedName name="BLPH71" hidden="1">#REF!</definedName>
    <definedName name="BLPH72" hidden="1">#REF!</definedName>
    <definedName name="BLPH73" hidden="1">#REF!</definedName>
    <definedName name="BLPH74" hidden="1">#REF!</definedName>
    <definedName name="BLPH75" hidden="1">#REF!</definedName>
    <definedName name="BLPH76" hidden="1">#REF!</definedName>
    <definedName name="BLPH77" hidden="1">#REF!</definedName>
    <definedName name="BLPH78" hidden="1">#REF!</definedName>
    <definedName name="BLPH79" hidden="1">#REF!</definedName>
    <definedName name="BLPH8" hidden="1">#REF!</definedName>
    <definedName name="BLPH80" hidden="1">#REF!</definedName>
    <definedName name="BLPH81" hidden="1">#REF!</definedName>
    <definedName name="BLPH82" hidden="1">#REF!</definedName>
    <definedName name="BLPH83" hidden="1">#REF!</definedName>
    <definedName name="BLPH84" hidden="1">#REF!</definedName>
    <definedName name="BLPH85" hidden="1">#REF!</definedName>
    <definedName name="BLPH86" hidden="1">#REF!</definedName>
    <definedName name="BLPH87" hidden="1">#REF!</definedName>
    <definedName name="BLPH88" hidden="1">#REF!</definedName>
    <definedName name="BLPH89" hidden="1">#REF!</definedName>
    <definedName name="BLPH9" hidden="1">#REF!</definedName>
    <definedName name="BLPH90" hidden="1">#REF!</definedName>
    <definedName name="BLPH91" hidden="1">#REF!</definedName>
    <definedName name="BLPH92" hidden="1">#REF!</definedName>
    <definedName name="BLPH93" hidden="1">#REF!</definedName>
    <definedName name="BLPH94" hidden="1">#REF!</definedName>
    <definedName name="BLPH95" hidden="1">#REF!</definedName>
    <definedName name="BLPH96" hidden="1">#REF!</definedName>
    <definedName name="BLPH97" hidden="1">#REF!</definedName>
    <definedName name="BLPH98" hidden="1">#REF!</definedName>
    <definedName name="BLPH99" hidden="1">#REF!</definedName>
    <definedName name="Carbon_price_tCO2e__2023_2024_prices">#REF!</definedName>
    <definedName name="CBA_Option_Sheets_List" comment="List of all of the option sheets for CBAs created dynamically.">_xlfn.ANCHORARRAY(#REF!)</definedName>
    <definedName name="CHP_Gas_losses_GBP_per_MWh">#REF!</definedName>
    <definedName name="CI_GBP_per_interruption">#REF!</definedName>
    <definedName name="CML_GBP_per_minute_lost">#REF!</definedName>
    <definedName name="Cost_per_Fatality_mGBP">#REF!</definedName>
    <definedName name="Cost_per_litre_oil_GBP_per_litre">#REF!</definedName>
    <definedName name="Cost_per_Non_Fatal__Major_injury_mGBP">#REF!</definedName>
    <definedName name="Cwvu.CapersView." hidden="1">#REF!</definedName>
    <definedName name="Cwvu.Japan_Capers_Ed_Pub." hidden="1">#REF!</definedName>
    <definedName name="Data_Confidence_Rating_Options">#REF!</definedName>
    <definedName name="DecimalPlaces">#REF!</definedName>
    <definedName name="Discount_rate_for_safety_greater_than_30_years">#REF!</definedName>
    <definedName name="Discount_rate_for_safety_less_than_30_years" comment="Discount rate for safety less than or equal to 30 years ">#REF!</definedName>
    <definedName name="Discount_Rate_greater_than_30_years">#REF!</definedName>
    <definedName name="Discount_Rate_less_than_equal_30_years">#REF!</definedName>
    <definedName name="Electrical_losses_GBP_per_MWh">#REF!</definedName>
    <definedName name="Electricity_GHG_factor_tonnes_per_MWh">#REF!</definedName>
    <definedName name="Emissions_scopes">#REF!</definedName>
    <definedName name="f" hidden="1">{"'PRODUCTIONCOST SHEET'!$B$3:$G$48"}</definedName>
    <definedName name="ff" hidden="1">{#N/A,#N/A,FALSE,"PRJCTED MNTHLY QTY's"}</definedName>
    <definedName name="fffff" hidden="1">{#N/A,#N/A,FALSE,"PRJCTED QTRLY QTY's"}</definedName>
    <definedName name="First_year_of_outflow">#REF!</definedName>
    <definedName name="Forecast_Profile_No_Int_1">#REF!</definedName>
    <definedName name="Forecast_Profile_No_Int_10">#REF!</definedName>
    <definedName name="Forecast_Profile_No_Int_11">#REF!</definedName>
    <definedName name="Forecast_Profile_No_Int_12">#REF!</definedName>
    <definedName name="Forecast_Profile_No_Int_13">#REF!</definedName>
    <definedName name="Forecast_Profile_No_Int_14">#REF!</definedName>
    <definedName name="Forecast_Profile_No_Int_15">#REF!</definedName>
    <definedName name="Forecast_Profile_No_Int_16">#REF!</definedName>
    <definedName name="Forecast_Profile_No_Int_17">#REF!</definedName>
    <definedName name="Forecast_Profile_No_Int_18">#REF!</definedName>
    <definedName name="Forecast_Profile_No_Int_19">#REF!</definedName>
    <definedName name="Forecast_Profile_No_Int_2">#REF!</definedName>
    <definedName name="Forecast_Profile_No_Int_20">#REF!</definedName>
    <definedName name="Forecast_Profile_No_Int_21">#REF!</definedName>
    <definedName name="Forecast_Profile_No_Int_22">#REF!</definedName>
    <definedName name="Forecast_Profile_No_Int_23">#REF!</definedName>
    <definedName name="Forecast_Profile_No_Int_24">#REF!</definedName>
    <definedName name="Forecast_Profile_No_Int_25">#REF!</definedName>
    <definedName name="Forecast_Profile_No_Int_26">#REF!</definedName>
    <definedName name="Forecast_Profile_No_Int_27">#REF!</definedName>
    <definedName name="Forecast_Profile_No_Int_28">#REF!</definedName>
    <definedName name="Forecast_Profile_No_Int_29">#REF!</definedName>
    <definedName name="Forecast_Profile_No_Int_3">#REF!</definedName>
    <definedName name="Forecast_Profile_No_Int_30">#REF!</definedName>
    <definedName name="Forecast_Profile_No_Int_31">#REF!</definedName>
    <definedName name="Forecast_Profile_No_Int_32">#REF!</definedName>
    <definedName name="Forecast_Profile_No_Int_33">#REF!</definedName>
    <definedName name="Forecast_Profile_No_Int_34">#REF!</definedName>
    <definedName name="Forecast_Profile_No_Int_35">#REF!</definedName>
    <definedName name="Forecast_Profile_No_Int_36">#REF!</definedName>
    <definedName name="Forecast_Profile_No_Int_37">#REF!</definedName>
    <definedName name="Forecast_Profile_No_Int_38">#REF!</definedName>
    <definedName name="Forecast_Profile_No_Int_39">#REF!</definedName>
    <definedName name="Forecast_Profile_No_Int_4">#REF!</definedName>
    <definedName name="Forecast_Profile_No_Int_40">#REF!</definedName>
    <definedName name="Forecast_Profile_No_Int_41">#REF!</definedName>
    <definedName name="Forecast_Profile_No_Int_42">#REF!</definedName>
    <definedName name="Forecast_Profile_No_Int_43">#REF!</definedName>
    <definedName name="Forecast_Profile_No_Int_44">#REF!</definedName>
    <definedName name="Forecast_Profile_No_Int_45">#REF!</definedName>
    <definedName name="Forecast_Profile_No_Int_46">#REF!</definedName>
    <definedName name="Forecast_Profile_No_Int_47">#REF!</definedName>
    <definedName name="Forecast_Profile_No_Int_48">#REF!</definedName>
    <definedName name="Forecast_Profile_No_Int_49">#REF!</definedName>
    <definedName name="Forecast_Profile_No_Int_5">#REF!</definedName>
    <definedName name="Forecast_Profile_No_Int_50">#REF!</definedName>
    <definedName name="Forecast_Profile_No_Int_51">#REF!</definedName>
    <definedName name="Forecast_Profile_No_Int_52">#REF!</definedName>
    <definedName name="Forecast_Profile_No_Int_53">#REF!</definedName>
    <definedName name="Forecast_Profile_No_Int_54">#REF!</definedName>
    <definedName name="Forecast_Profile_No_Int_55">#REF!</definedName>
    <definedName name="Forecast_Profile_No_Int_56">#REF!</definedName>
    <definedName name="Forecast_Profile_No_Int_57">#REF!</definedName>
    <definedName name="Forecast_Profile_No_Int_58">#REF!</definedName>
    <definedName name="Forecast_Profile_No_Int_59">#REF!</definedName>
    <definedName name="Forecast_Profile_No_Int_6">#REF!</definedName>
    <definedName name="Forecast_Profile_No_Int_60">#REF!</definedName>
    <definedName name="Forecast_Profile_No_Int_61">#REF!</definedName>
    <definedName name="Forecast_Profile_No_Int_7">#REF!</definedName>
    <definedName name="Forecast_Profile_No_Int_8">#REF!</definedName>
    <definedName name="Forecast_Profile_No_Int_9">#REF!</definedName>
    <definedName name="gjk" hidden="1">{#N/A,#N/A,FALSE,"DI 2 YEAR MASTER SCHEDULE"}</definedName>
    <definedName name="gwge" hidden="1">#REF!</definedName>
    <definedName name="hh"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TML_CodePage" hidden="1">1252</definedName>
    <definedName name="HTML_Control" hidden="1">{"'PRODUCTIONCOST SHEET'!$B$3:$G$48"}</definedName>
    <definedName name="HTML_Description" hidden="1">"DRAFT"</definedName>
    <definedName name="HTML_Email" hidden="1">"Patrick_Blattner@Studio.Disney.com"</definedName>
    <definedName name="HTML_Header" hidden="1">"EXISTING &amp; FUTURE PRODUCTS (CONFIDENTIAL)"</definedName>
    <definedName name="HTML_LastUpdate" hidden="1">"2/8/98"</definedName>
    <definedName name="HTML_LineAfter" hidden="1">FALSE</definedName>
    <definedName name="HTML_LineBefore" hidden="1">TRUE</definedName>
    <definedName name="HTML_Name" hidden="1">"Patrick Blattner"</definedName>
    <definedName name="HTML_OBDlg2" hidden="1">TRUE</definedName>
    <definedName name="HTML_OBDlg4" hidden="1">TRUE</definedName>
    <definedName name="HTML_OS" hidden="1">0</definedName>
    <definedName name="HTML_PathFile" hidden="1">"K:\ANIMATE\SECURE\Production\INTRANET\ANI.HTML.htm"</definedName>
    <definedName name="HTML_Title" hidden="1">"2D ANIMATION PRODUCTION TABLE"</definedName>
    <definedName name="InvestmentClass">#REF!</definedName>
    <definedName name="IQ_DNTM" hidden="1">700000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LATESTK" hidden="1">1000</definedName>
    <definedName name="IQ_LATESTQ" hidden="1">500</definedName>
    <definedName name="IQ_LTMMONTH" hidden="1">120000</definedName>
    <definedName name="IQ_MTD" hidden="1">800000</definedName>
    <definedName name="IQ_NAMES_REVISION_DATE_" hidden="1">"06/22/2018 13:52:39"</definedName>
    <definedName name="IQ_QTD" hidden="1">750000</definedName>
    <definedName name="IQ_TODAY" hidden="1">0</definedName>
    <definedName name="IQ_YTDMONTH" hidden="1">130000</definedName>
    <definedName name="khkjk" hidden="1">{"staff",#N/A,FALSE,"Current Month"}</definedName>
    <definedName name="l" hidden="1">{#N/A,#N/A,FALSE,"DI 2 YEAR MASTER SCHEDULE"}</definedName>
    <definedName name="ListOffset" hidden="1">1</definedName>
    <definedName name="lkl" hidden="1">{#N/A,#N/A,FALSE,"DI 2 YEAR MASTER SCHEDULE"}</definedName>
    <definedName name="mm"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mm"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Name">#REF!</definedName>
    <definedName name="nn" hidden="1">{#N/A,#N/A,FALSE,"PRJCTED QTRLY $'s"}</definedName>
    <definedName name="odd" hidden="1">{"staff",#N/A,FALSE,"Current Month"}</definedName>
    <definedName name="OutputList">#REF!</definedName>
    <definedName name="Pal_Workbook_GUID" hidden="1">"LJ9YVKRJVQ1A1KNUG7XIT5A9"</definedName>
    <definedName name="Project_cost_types">#REF!</definedName>
    <definedName name="qs" hidden="1">{#N/A,#N/A,FALSE,"PRJCTED MNTHLY QTY's"}</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IsOutput" hidden="1">FALSE</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wvu.CapersView." hidden="1">#REF!</definedName>
    <definedName name="Rwvu.Japan_Capers_Ed_Pub." hidden="1">#REF!</definedName>
    <definedName name="Rwvu.KJP_CC." hidden="1">#REF!</definedName>
    <definedName name="SAPBEXhrIndnt" hidden="1">"Wide"</definedName>
    <definedName name="SAPBEXrevision" hidden="1">1</definedName>
    <definedName name="SAPBEXsysID" hidden="1">"BWP"</definedName>
    <definedName name="SAPBEXwbID" hidden="1">"3M0Y5JZ0K259IJHR15SO2N9QE"</definedName>
    <definedName name="SAPsysID" hidden="1">"708C5W7SBKP804JT78WJ0JNKI"</definedName>
    <definedName name="SAPwbID" hidden="1">"ARS"</definedName>
    <definedName name="Swvu.CapersView." hidden="1">#REF!</definedName>
    <definedName name="Swvu.Japan_Capers_Ed_Pub." hidden="1">#REF!</definedName>
    <definedName name="Swvu.KJP_CC." hidden="1">#REF!</definedName>
    <definedName name="Targets_Asset_Refurbishment_1">#REF!</definedName>
    <definedName name="Targets_Asset_Refurbishment_10">#REF!</definedName>
    <definedName name="Targets_Asset_Refurbishment_11">#REF!</definedName>
    <definedName name="Targets_Asset_Refurbishment_12">#REF!</definedName>
    <definedName name="Targets_Asset_Refurbishment_13">#REF!</definedName>
    <definedName name="Targets_Asset_Refurbishment_14">#REF!</definedName>
    <definedName name="Targets_Asset_Refurbishment_15">#REF!</definedName>
    <definedName name="Targets_Asset_Refurbishment_16">#REF!</definedName>
    <definedName name="Targets_Asset_Refurbishment_17">#REF!</definedName>
    <definedName name="Targets_Asset_Refurbishment_18">#REF!</definedName>
    <definedName name="Targets_Asset_Refurbishment_19">#REF!</definedName>
    <definedName name="Targets_Asset_Refurbishment_2">#REF!</definedName>
    <definedName name="Targets_Asset_Refurbishment_20">#REF!</definedName>
    <definedName name="Targets_Asset_Refurbishment_21">#REF!</definedName>
    <definedName name="Targets_Asset_Refurbishment_22">#REF!</definedName>
    <definedName name="Targets_Asset_Refurbishment_23">#REF!</definedName>
    <definedName name="Targets_Asset_Refurbishment_24">#REF!</definedName>
    <definedName name="Targets_Asset_Refurbishment_25">#REF!</definedName>
    <definedName name="Targets_Asset_Refurbishment_26">#REF!</definedName>
    <definedName name="Targets_Asset_Refurbishment_27">#REF!</definedName>
    <definedName name="Targets_Asset_Refurbishment_28">#REF!</definedName>
    <definedName name="Targets_Asset_Refurbishment_29">#REF!</definedName>
    <definedName name="Targets_Asset_Refurbishment_3">#REF!</definedName>
    <definedName name="Targets_Asset_Refurbishment_30">#REF!</definedName>
    <definedName name="Targets_Asset_Refurbishment_31">#REF!</definedName>
    <definedName name="Targets_Asset_Refurbishment_32">#REF!</definedName>
    <definedName name="Targets_Asset_Refurbishment_33">#REF!</definedName>
    <definedName name="Targets_Asset_Refurbishment_34">#REF!</definedName>
    <definedName name="Targets_Asset_Refurbishment_35">#REF!</definedName>
    <definedName name="Targets_Asset_Refurbishment_36">#REF!</definedName>
    <definedName name="Targets_Asset_Refurbishment_37">#REF!</definedName>
    <definedName name="Targets_Asset_Refurbishment_38">#REF!</definedName>
    <definedName name="Targets_Asset_Refurbishment_39">#REF!</definedName>
    <definedName name="Targets_Asset_Refurbishment_4">#REF!</definedName>
    <definedName name="Targets_Asset_Refurbishment_40">#REF!</definedName>
    <definedName name="Targets_Asset_Refurbishment_41">#REF!</definedName>
    <definedName name="Targets_Asset_Refurbishment_42">#REF!</definedName>
    <definedName name="Targets_Asset_Refurbishment_43">#REF!</definedName>
    <definedName name="Targets_Asset_Refurbishment_44">#REF!</definedName>
    <definedName name="Targets_Asset_Refurbishment_45">#REF!</definedName>
    <definedName name="Targets_Asset_Refurbishment_46">#REF!</definedName>
    <definedName name="Targets_Asset_Refurbishment_47">#REF!</definedName>
    <definedName name="Targets_Asset_Refurbishment_48">#REF!</definedName>
    <definedName name="Targets_Asset_Refurbishment_49">#REF!</definedName>
    <definedName name="Targets_Asset_Refurbishment_5">#REF!</definedName>
    <definedName name="Targets_Asset_Refurbishment_50">#REF!</definedName>
    <definedName name="Targets_Asset_Refurbishment_51">#REF!</definedName>
    <definedName name="Targets_Asset_Refurbishment_52">#REF!</definedName>
    <definedName name="Targets_Asset_Refurbishment_53">#REF!</definedName>
    <definedName name="Targets_Asset_Refurbishment_54">#REF!</definedName>
    <definedName name="Targets_Asset_Refurbishment_55">#REF!</definedName>
    <definedName name="Targets_Asset_Refurbishment_56">#REF!</definedName>
    <definedName name="Targets_Asset_Refurbishment_57">#REF!</definedName>
    <definedName name="Targets_Asset_Refurbishment_58">#REF!</definedName>
    <definedName name="Targets_Asset_Refurbishment_59">#REF!</definedName>
    <definedName name="Targets_Asset_Refurbishment_6">#REF!</definedName>
    <definedName name="Targets_Asset_Refurbishment_60">#REF!</definedName>
    <definedName name="Targets_Asset_Refurbishment_61">#REF!</definedName>
    <definedName name="Targets_Asset_Refurbishment_7">#REF!</definedName>
    <definedName name="Targets_Asset_Refurbishment_8">#REF!</definedName>
    <definedName name="Targets_Asset_Refurbishment_9">#REF!</definedName>
    <definedName name="Targets_Asset_Refurbishment_PostRef_1">#REF!</definedName>
    <definedName name="Targets_Asset_Refurbishment_PostRef_10">#REF!</definedName>
    <definedName name="Targets_Asset_Refurbishment_PostRef_11">#REF!</definedName>
    <definedName name="Targets_Asset_Refurbishment_PostRef_12">#REF!</definedName>
    <definedName name="Targets_Asset_Refurbishment_PostRef_13">#REF!</definedName>
    <definedName name="Targets_Asset_Refurbishment_PostRef_14">#REF!</definedName>
    <definedName name="Targets_Asset_Refurbishment_PostRef_15">#REF!</definedName>
    <definedName name="Targets_Asset_Refurbishment_PostRef_16">#REF!</definedName>
    <definedName name="Targets_Asset_Refurbishment_PostRef_17">#REF!</definedName>
    <definedName name="Targets_Asset_Refurbishment_PostRef_18">#REF!</definedName>
    <definedName name="Targets_Asset_Refurbishment_PostRef_19">#REF!</definedName>
    <definedName name="Targets_Asset_Refurbishment_PostRef_2">#REF!</definedName>
    <definedName name="Targets_Asset_Refurbishment_PostRef_20">#REF!</definedName>
    <definedName name="Targets_Asset_Refurbishment_PostRef_21">#REF!</definedName>
    <definedName name="Targets_Asset_Refurbishment_PostRef_22">#REF!</definedName>
    <definedName name="Targets_Asset_Refurbishment_PostRef_23">#REF!</definedName>
    <definedName name="Targets_Asset_Refurbishment_PostRef_24">#REF!</definedName>
    <definedName name="Targets_Asset_Refurbishment_PostRef_25">#REF!</definedName>
    <definedName name="Targets_Asset_Refurbishment_PostRef_26">#REF!</definedName>
    <definedName name="Targets_Asset_Refurbishment_PostRef_27">#REF!</definedName>
    <definedName name="Targets_Asset_Refurbishment_PostRef_28">#REF!</definedName>
    <definedName name="Targets_Asset_Refurbishment_PostRef_29">#REF!</definedName>
    <definedName name="Targets_Asset_Refurbishment_PostRef_3">#REF!</definedName>
    <definedName name="Targets_Asset_Refurbishment_PostRef_30">#REF!</definedName>
    <definedName name="Targets_Asset_Refurbishment_PostRef_31">#REF!</definedName>
    <definedName name="Targets_Asset_Refurbishment_PostRef_32">#REF!</definedName>
    <definedName name="Targets_Asset_Refurbishment_PostRef_33">#REF!</definedName>
    <definedName name="Targets_Asset_Refurbishment_PostRef_34">#REF!</definedName>
    <definedName name="Targets_Asset_Refurbishment_PostRef_35">#REF!</definedName>
    <definedName name="Targets_Asset_Refurbishment_PostRef_36">#REF!</definedName>
    <definedName name="Targets_Asset_Refurbishment_PostRef_37">#REF!</definedName>
    <definedName name="Targets_Asset_Refurbishment_PostRef_38">#REF!</definedName>
    <definedName name="Targets_Asset_Refurbishment_PostRef_39">#REF!</definedName>
    <definedName name="Targets_Asset_Refurbishment_PostRef_4">#REF!</definedName>
    <definedName name="Targets_Asset_Refurbishment_PostRef_40">#REF!</definedName>
    <definedName name="Targets_Asset_Refurbishment_PostRef_41">#REF!</definedName>
    <definedName name="Targets_Asset_Refurbishment_PostRef_42">#REF!</definedName>
    <definedName name="Targets_Asset_Refurbishment_PostRef_43">#REF!</definedName>
    <definedName name="Targets_Asset_Refurbishment_PostRef_44">#REF!</definedName>
    <definedName name="Targets_Asset_Refurbishment_PostRef_45">#REF!</definedName>
    <definedName name="Targets_Asset_Refurbishment_PostRef_46">#REF!</definedName>
    <definedName name="Targets_Asset_Refurbishment_PostRef_47">#REF!</definedName>
    <definedName name="Targets_Asset_Refurbishment_PostRef_48">#REF!</definedName>
    <definedName name="Targets_Asset_Refurbishment_PostRef_49">#REF!</definedName>
    <definedName name="Targets_Asset_Refurbishment_PostRef_5">#REF!</definedName>
    <definedName name="Targets_Asset_Refurbishment_PostRef_50">#REF!</definedName>
    <definedName name="Targets_Asset_Refurbishment_PostRef_51">#REF!</definedName>
    <definedName name="Targets_Asset_Refurbishment_PostRef_52">#REF!</definedName>
    <definedName name="Targets_Asset_Refurbishment_PostRef_53">#REF!</definedName>
    <definedName name="Targets_Asset_Refurbishment_PostRef_54">#REF!</definedName>
    <definedName name="Targets_Asset_Refurbishment_PostRef_55">#REF!</definedName>
    <definedName name="Targets_Asset_Refurbishment_PostRef_56">#REF!</definedName>
    <definedName name="Targets_Asset_Refurbishment_PostRef_57">#REF!</definedName>
    <definedName name="Targets_Asset_Refurbishment_PostRef_58">#REF!</definedName>
    <definedName name="Targets_Asset_Refurbishment_PostRef_59">#REF!</definedName>
    <definedName name="Targets_Asset_Refurbishment_PostRef_6">#REF!</definedName>
    <definedName name="Targets_Asset_Refurbishment_PostRef_60">#REF!</definedName>
    <definedName name="Targets_Asset_Refurbishment_PostRef_61">#REF!</definedName>
    <definedName name="Targets_Asset_Refurbishment_PostRef_7">#REF!</definedName>
    <definedName name="Targets_Asset_Refurbishment_PostRef_8">#REF!</definedName>
    <definedName name="Targets_Asset_Refurbishment_PostRef_9">#REF!</definedName>
    <definedName name="Targets_Asset_Replacement_Additions_1">#REF!</definedName>
    <definedName name="Targets_Asset_Replacement_Additions_10">#REF!</definedName>
    <definedName name="Targets_Asset_Replacement_Additions_11">#REF!</definedName>
    <definedName name="Targets_Asset_Replacement_Additions_12">#REF!</definedName>
    <definedName name="Targets_Asset_Replacement_Additions_13">#REF!</definedName>
    <definedName name="Targets_Asset_Replacement_Additions_14">#REF!</definedName>
    <definedName name="Targets_Asset_Replacement_Additions_15">#REF!</definedName>
    <definedName name="Targets_Asset_Replacement_Additions_16">#REF!</definedName>
    <definedName name="Targets_Asset_Replacement_Additions_17">#REF!</definedName>
    <definedName name="Targets_Asset_Replacement_Additions_18">#REF!</definedName>
    <definedName name="Targets_Asset_Replacement_Additions_19">#REF!</definedName>
    <definedName name="Targets_Asset_Replacement_Additions_2">#REF!</definedName>
    <definedName name="Targets_Asset_Replacement_Additions_20">#REF!</definedName>
    <definedName name="Targets_Asset_Replacement_Additions_21">#REF!</definedName>
    <definedName name="Targets_Asset_Replacement_Additions_22">#REF!</definedName>
    <definedName name="Targets_Asset_Replacement_Additions_23">#REF!</definedName>
    <definedName name="Targets_Asset_Replacement_Additions_24">#REF!</definedName>
    <definedName name="Targets_Asset_Replacement_Additions_25">#REF!</definedName>
    <definedName name="Targets_Asset_Replacement_Additions_26">#REF!</definedName>
    <definedName name="Targets_Asset_Replacement_Additions_27">#REF!</definedName>
    <definedName name="Targets_Asset_Replacement_Additions_28">#REF!</definedName>
    <definedName name="Targets_Asset_Replacement_Additions_29">#REF!</definedName>
    <definedName name="Targets_Asset_Replacement_Additions_3">#REF!</definedName>
    <definedName name="Targets_Asset_Replacement_Additions_30">#REF!</definedName>
    <definedName name="Targets_Asset_Replacement_Additions_31">#REF!</definedName>
    <definedName name="Targets_Asset_Replacement_Additions_32">#REF!</definedName>
    <definedName name="Targets_Asset_Replacement_Additions_33">#REF!</definedName>
    <definedName name="Targets_Asset_Replacement_Additions_34">#REF!</definedName>
    <definedName name="Targets_Asset_Replacement_Additions_35">#REF!</definedName>
    <definedName name="Targets_Asset_Replacement_Additions_36">#REF!</definedName>
    <definedName name="Targets_Asset_Replacement_Additions_37">#REF!</definedName>
    <definedName name="Targets_Asset_Replacement_Additions_38">#REF!</definedName>
    <definedName name="Targets_Asset_Replacement_Additions_39">#REF!</definedName>
    <definedName name="Targets_Asset_Replacement_Additions_4">#REF!</definedName>
    <definedName name="Targets_Asset_Replacement_Additions_40">#REF!</definedName>
    <definedName name="Targets_Asset_Replacement_Additions_41">#REF!</definedName>
    <definedName name="Targets_Asset_Replacement_Additions_42">#REF!</definedName>
    <definedName name="Targets_Asset_Replacement_Additions_43">#REF!</definedName>
    <definedName name="Targets_Asset_Replacement_Additions_44">#REF!</definedName>
    <definedName name="Targets_Asset_Replacement_Additions_45">#REF!</definedName>
    <definedName name="Targets_Asset_Replacement_Additions_46">#REF!</definedName>
    <definedName name="Targets_Asset_Replacement_Additions_47">#REF!</definedName>
    <definedName name="Targets_Asset_Replacement_Additions_48">#REF!</definedName>
    <definedName name="Targets_Asset_Replacement_Additions_49">#REF!</definedName>
    <definedName name="Targets_Asset_Replacement_Additions_5">#REF!</definedName>
    <definedName name="Targets_Asset_Replacement_Additions_50">#REF!</definedName>
    <definedName name="Targets_Asset_Replacement_Additions_51">#REF!</definedName>
    <definedName name="Targets_Asset_Replacement_Additions_52">#REF!</definedName>
    <definedName name="Targets_Asset_Replacement_Additions_53">#REF!</definedName>
    <definedName name="Targets_Asset_Replacement_Additions_54">#REF!</definedName>
    <definedName name="Targets_Asset_Replacement_Additions_55">#REF!</definedName>
    <definedName name="Targets_Asset_Replacement_Additions_56">#REF!</definedName>
    <definedName name="Targets_Asset_Replacement_Additions_57">#REF!</definedName>
    <definedName name="Targets_Asset_Replacement_Additions_58">#REF!</definedName>
    <definedName name="Targets_Asset_Replacement_Additions_59">#REF!</definedName>
    <definedName name="Targets_Asset_Replacement_Additions_6">#REF!</definedName>
    <definedName name="Targets_Asset_Replacement_Additions_60">#REF!</definedName>
    <definedName name="Targets_Asset_Replacement_Additions_61">#REF!</definedName>
    <definedName name="Targets_Asset_Replacement_Additions_7">#REF!</definedName>
    <definedName name="Targets_Asset_Replacement_Additions_8">#REF!</definedName>
    <definedName name="Targets_Asset_Replacement_Additions_9">#REF!</definedName>
    <definedName name="Targets_Asset_Replacement_Removals_1">#REF!</definedName>
    <definedName name="Targets_Asset_Replacement_Removals_10">#REF!</definedName>
    <definedName name="Targets_Asset_Replacement_Removals_11">#REF!</definedName>
    <definedName name="Targets_Asset_Replacement_Removals_12">#REF!</definedName>
    <definedName name="Targets_Asset_Replacement_Removals_13">#REF!</definedName>
    <definedName name="Targets_Asset_Replacement_Removals_14">#REF!</definedName>
    <definedName name="Targets_Asset_Replacement_Removals_15">#REF!</definedName>
    <definedName name="Targets_Asset_Replacement_Removals_16">#REF!</definedName>
    <definedName name="Targets_Asset_Replacement_Removals_17">#REF!</definedName>
    <definedName name="Targets_Asset_Replacement_Removals_18">#REF!</definedName>
    <definedName name="Targets_Asset_Replacement_Removals_19">#REF!</definedName>
    <definedName name="Targets_Asset_Replacement_Removals_2">#REF!</definedName>
    <definedName name="Targets_Asset_Replacement_Removals_20">#REF!</definedName>
    <definedName name="Targets_Asset_Replacement_Removals_21">#REF!</definedName>
    <definedName name="Targets_Asset_Replacement_Removals_22">#REF!</definedName>
    <definedName name="Targets_Asset_Replacement_Removals_23">#REF!</definedName>
    <definedName name="Targets_Asset_Replacement_Removals_24">#REF!</definedName>
    <definedName name="Targets_Asset_Replacement_Removals_25">#REF!</definedName>
    <definedName name="Targets_Asset_Replacement_Removals_26">#REF!</definedName>
    <definedName name="Targets_Asset_Replacement_Removals_27">#REF!</definedName>
    <definedName name="Targets_Asset_Replacement_Removals_28">#REF!</definedName>
    <definedName name="Targets_Asset_Replacement_Removals_29">#REF!</definedName>
    <definedName name="Targets_Asset_Replacement_Removals_3">#REF!</definedName>
    <definedName name="Targets_Asset_Replacement_Removals_30">#REF!</definedName>
    <definedName name="Targets_Asset_Replacement_Removals_31">#REF!</definedName>
    <definedName name="Targets_Asset_Replacement_Removals_32">#REF!</definedName>
    <definedName name="Targets_Asset_Replacement_Removals_33">#REF!</definedName>
    <definedName name="Targets_Asset_Replacement_Removals_34">#REF!</definedName>
    <definedName name="Targets_Asset_Replacement_Removals_35">#REF!</definedName>
    <definedName name="Targets_Asset_Replacement_Removals_36">#REF!</definedName>
    <definedName name="Targets_Asset_Replacement_Removals_37">#REF!</definedName>
    <definedName name="Targets_Asset_Replacement_Removals_38">#REF!</definedName>
    <definedName name="Targets_Asset_Replacement_Removals_39">#REF!</definedName>
    <definedName name="Targets_Asset_Replacement_Removals_4">#REF!</definedName>
    <definedName name="Targets_Asset_Replacement_Removals_40">#REF!</definedName>
    <definedName name="Targets_Asset_Replacement_Removals_41">#REF!</definedName>
    <definedName name="Targets_Asset_Replacement_Removals_42">#REF!</definedName>
    <definedName name="Targets_Asset_Replacement_Removals_43">#REF!</definedName>
    <definedName name="Targets_Asset_Replacement_Removals_44">#REF!</definedName>
    <definedName name="Targets_Asset_Replacement_Removals_45">#REF!</definedName>
    <definedName name="Targets_Asset_Replacement_Removals_46">#REF!</definedName>
    <definedName name="Targets_Asset_Replacement_Removals_47">#REF!</definedName>
    <definedName name="Targets_Asset_Replacement_Removals_48">#REF!</definedName>
    <definedName name="Targets_Asset_Replacement_Removals_49">#REF!</definedName>
    <definedName name="Targets_Asset_Replacement_Removals_5">#REF!</definedName>
    <definedName name="Targets_Asset_Replacement_Removals_50">#REF!</definedName>
    <definedName name="Targets_Asset_Replacement_Removals_51">#REF!</definedName>
    <definedName name="Targets_Asset_Replacement_Removals_52">#REF!</definedName>
    <definedName name="Targets_Asset_Replacement_Removals_53">#REF!</definedName>
    <definedName name="Targets_Asset_Replacement_Removals_54">#REF!</definedName>
    <definedName name="Targets_Asset_Replacement_Removals_55">#REF!</definedName>
    <definedName name="Targets_Asset_Replacement_Removals_56">#REF!</definedName>
    <definedName name="Targets_Asset_Replacement_Removals_57">#REF!</definedName>
    <definedName name="Targets_Asset_Replacement_Removals_58">#REF!</definedName>
    <definedName name="Targets_Asset_Replacement_Removals_59">#REF!</definedName>
    <definedName name="Targets_Asset_Replacement_Removals_6">#REF!</definedName>
    <definedName name="Targets_Asset_Replacement_Removals_60">#REF!</definedName>
    <definedName name="Targets_Asset_Replacement_Removals_61">#REF!</definedName>
    <definedName name="Targets_Asset_Replacement_Removals_7">#REF!</definedName>
    <definedName name="Targets_Asset_Replacement_Removals_8">#REF!</definedName>
    <definedName name="Targets_Asset_Replacement_Removals_9">#REF!</definedName>
    <definedName name="Targets_HVP_1">#REF!</definedName>
    <definedName name="Targets_HVP_10">#REF!</definedName>
    <definedName name="Targets_HVP_11">#REF!</definedName>
    <definedName name="Targets_HVP_12">#REF!</definedName>
    <definedName name="Targets_HVP_13">#REF!</definedName>
    <definedName name="Targets_HVP_14">#REF!</definedName>
    <definedName name="Targets_HVP_15">#REF!</definedName>
    <definedName name="Targets_HVP_16">#REF!</definedName>
    <definedName name="Targets_HVP_17">#REF!</definedName>
    <definedName name="Targets_HVP_18">#REF!</definedName>
    <definedName name="Targets_HVP_19">#REF!</definedName>
    <definedName name="Targets_HVP_2">#REF!</definedName>
    <definedName name="Targets_HVP_20">#REF!</definedName>
    <definedName name="Targets_HVP_21">#REF!</definedName>
    <definedName name="Targets_HVP_22">#REF!</definedName>
    <definedName name="Targets_HVP_23">#REF!</definedName>
    <definedName name="Targets_HVP_24">#REF!</definedName>
    <definedName name="Targets_HVP_25">#REF!</definedName>
    <definedName name="Targets_HVP_26">#REF!</definedName>
    <definedName name="Targets_HVP_27">#REF!</definedName>
    <definedName name="Targets_HVP_28">#REF!</definedName>
    <definedName name="Targets_HVP_29">#REF!</definedName>
    <definedName name="Targets_HVP_3">#REF!</definedName>
    <definedName name="Targets_HVP_30">#REF!</definedName>
    <definedName name="Targets_HVP_31">#REF!</definedName>
    <definedName name="Targets_HVP_32">#REF!</definedName>
    <definedName name="Targets_HVP_33">#REF!</definedName>
    <definedName name="Targets_HVP_34">#REF!</definedName>
    <definedName name="Targets_HVP_35">#REF!</definedName>
    <definedName name="Targets_HVP_36">#REF!</definedName>
    <definedName name="Targets_HVP_37">#REF!</definedName>
    <definedName name="Targets_HVP_38">#REF!</definedName>
    <definedName name="Targets_HVP_39">#REF!</definedName>
    <definedName name="Targets_HVP_4">#REF!</definedName>
    <definedName name="Targets_HVP_40">#REF!</definedName>
    <definedName name="Targets_HVP_41">#REF!</definedName>
    <definedName name="Targets_HVP_42">#REF!</definedName>
    <definedName name="Targets_HVP_43">#REF!</definedName>
    <definedName name="Targets_HVP_44">#REF!</definedName>
    <definedName name="Targets_HVP_45">#REF!</definedName>
    <definedName name="Targets_HVP_46">#REF!</definedName>
    <definedName name="Targets_HVP_47">#REF!</definedName>
    <definedName name="Targets_HVP_48">#REF!</definedName>
    <definedName name="Targets_HVP_49">#REF!</definedName>
    <definedName name="Targets_HVP_5">#REF!</definedName>
    <definedName name="Targets_HVP_50">#REF!</definedName>
    <definedName name="Targets_HVP_51">#REF!</definedName>
    <definedName name="Targets_HVP_52">#REF!</definedName>
    <definedName name="Targets_HVP_53">#REF!</definedName>
    <definedName name="Targets_HVP_54">#REF!</definedName>
    <definedName name="Targets_HVP_55">#REF!</definedName>
    <definedName name="Targets_HVP_56">#REF!</definedName>
    <definedName name="Targets_HVP_57">#REF!</definedName>
    <definedName name="Targets_HVP_58">#REF!</definedName>
    <definedName name="Targets_HVP_59">#REF!</definedName>
    <definedName name="Targets_HVP_6">#REF!</definedName>
    <definedName name="Targets_HVP_60">#REF!</definedName>
    <definedName name="Targets_HVP_61">#REF!</definedName>
    <definedName name="Targets_HVP_7">#REF!</definedName>
    <definedName name="Targets_HVP_8">#REF!</definedName>
    <definedName name="Targets_HVP_9">#REF!</definedName>
    <definedName name="Targets_HVP_AR_Additions_1">#REF!</definedName>
    <definedName name="Targets_HVP_AR_Additions_10">#REF!</definedName>
    <definedName name="Targets_HVP_AR_Additions_11">#REF!</definedName>
    <definedName name="Targets_HVP_AR_Additions_12">#REF!</definedName>
    <definedName name="Targets_HVP_AR_Additions_13">#REF!</definedName>
    <definedName name="Targets_HVP_AR_Additions_14">#REF!</definedName>
    <definedName name="Targets_HVP_AR_Additions_15">#REF!</definedName>
    <definedName name="Targets_HVP_AR_Additions_16">#REF!</definedName>
    <definedName name="Targets_HVP_AR_Additions_17">#REF!</definedName>
    <definedName name="Targets_HVP_AR_Additions_18">#REF!</definedName>
    <definedName name="Targets_HVP_AR_Additions_19">#REF!</definedName>
    <definedName name="Targets_HVP_AR_Additions_2">#REF!</definedName>
    <definedName name="Targets_HVP_AR_Additions_20">#REF!</definedName>
    <definedName name="Targets_HVP_AR_Additions_21">#REF!</definedName>
    <definedName name="Targets_HVP_AR_Additions_22">#REF!</definedName>
    <definedName name="Targets_HVP_AR_Additions_23">#REF!</definedName>
    <definedName name="Targets_HVP_AR_Additions_24">#REF!</definedName>
    <definedName name="Targets_HVP_AR_Additions_25">#REF!</definedName>
    <definedName name="Targets_HVP_AR_Additions_26">#REF!</definedName>
    <definedName name="Targets_HVP_AR_Additions_27">#REF!</definedName>
    <definedName name="Targets_HVP_AR_Additions_28">#REF!</definedName>
    <definedName name="Targets_HVP_AR_Additions_29">#REF!</definedName>
    <definedName name="Targets_HVP_AR_Additions_3">#REF!</definedName>
    <definedName name="Targets_HVP_AR_Additions_30">#REF!</definedName>
    <definedName name="Targets_HVP_AR_Additions_31">#REF!</definedName>
    <definedName name="Targets_HVP_AR_Additions_32">#REF!</definedName>
    <definedName name="Targets_HVP_AR_Additions_33">#REF!</definedName>
    <definedName name="Targets_HVP_AR_Additions_34">#REF!</definedName>
    <definedName name="Targets_HVP_AR_Additions_35">#REF!</definedName>
    <definedName name="Targets_HVP_AR_Additions_36">#REF!</definedName>
    <definedName name="Targets_HVP_AR_Additions_37">#REF!</definedName>
    <definedName name="Targets_HVP_AR_Additions_38">#REF!</definedName>
    <definedName name="Targets_HVP_AR_Additions_39">#REF!</definedName>
    <definedName name="Targets_HVP_AR_Additions_4">#REF!</definedName>
    <definedName name="Targets_HVP_AR_Additions_40">#REF!</definedName>
    <definedName name="Targets_HVP_AR_Additions_41">#REF!</definedName>
    <definedName name="Targets_HVP_AR_Additions_42">#REF!</definedName>
    <definedName name="Targets_HVP_AR_Additions_43">#REF!</definedName>
    <definedName name="Targets_HVP_AR_Additions_44">#REF!</definedName>
    <definedName name="Targets_HVP_AR_Additions_45">#REF!</definedName>
    <definedName name="Targets_HVP_AR_Additions_46">#REF!</definedName>
    <definedName name="Targets_HVP_AR_Additions_47">#REF!</definedName>
    <definedName name="Targets_HVP_AR_Additions_48">#REF!</definedName>
    <definedName name="Targets_HVP_AR_Additions_49">#REF!</definedName>
    <definedName name="Targets_HVP_AR_Additions_5">#REF!</definedName>
    <definedName name="Targets_HVP_AR_Additions_50">#REF!</definedName>
    <definedName name="Targets_HVP_AR_Additions_51">#REF!</definedName>
    <definedName name="Targets_HVP_AR_Additions_52">#REF!</definedName>
    <definedName name="Targets_HVP_AR_Additions_53">#REF!</definedName>
    <definedName name="Targets_HVP_AR_Additions_54">#REF!</definedName>
    <definedName name="Targets_HVP_AR_Additions_55">#REF!</definedName>
    <definedName name="Targets_HVP_AR_Additions_56">#REF!</definedName>
    <definedName name="Targets_HVP_AR_Additions_57">#REF!</definedName>
    <definedName name="Targets_HVP_AR_Additions_58">#REF!</definedName>
    <definedName name="Targets_HVP_AR_Additions_59">#REF!</definedName>
    <definedName name="Targets_HVP_AR_Additions_6">#REF!</definedName>
    <definedName name="Targets_HVP_AR_Additions_60">#REF!</definedName>
    <definedName name="Targets_HVP_AR_Additions_61">#REF!</definedName>
    <definedName name="Targets_HVP_AR_Additions_7">#REF!</definedName>
    <definedName name="Targets_HVP_AR_Additions_8">#REF!</definedName>
    <definedName name="Targets_HVP_AR_Additions_9">#REF!</definedName>
    <definedName name="Targets_HVP_AR_Removals_1">#REF!</definedName>
    <definedName name="Targets_HVP_AR_Removals_10">#REF!</definedName>
    <definedName name="Targets_HVP_AR_Removals_11">#REF!</definedName>
    <definedName name="Targets_HVP_AR_Removals_12">#REF!</definedName>
    <definedName name="Targets_HVP_AR_Removals_13">#REF!</definedName>
    <definedName name="Targets_HVP_AR_Removals_14">#REF!</definedName>
    <definedName name="Targets_HVP_AR_Removals_15">#REF!</definedName>
    <definedName name="Targets_HVP_AR_Removals_16">#REF!</definedName>
    <definedName name="Targets_HVP_AR_Removals_17">#REF!</definedName>
    <definedName name="Targets_HVP_AR_Removals_18">#REF!</definedName>
    <definedName name="Targets_HVP_AR_Removals_19">#REF!</definedName>
    <definedName name="Targets_HVP_AR_Removals_2">#REF!</definedName>
    <definedName name="Targets_HVP_AR_Removals_20">#REF!</definedName>
    <definedName name="Targets_HVP_AR_Removals_21">#REF!</definedName>
    <definedName name="Targets_HVP_AR_Removals_22">#REF!</definedName>
    <definedName name="Targets_HVP_AR_Removals_23">#REF!</definedName>
    <definedName name="Targets_HVP_AR_Removals_24">#REF!</definedName>
    <definedName name="Targets_HVP_AR_Removals_25">#REF!</definedName>
    <definedName name="Targets_HVP_AR_Removals_26">#REF!</definedName>
    <definedName name="Targets_HVP_AR_Removals_27">#REF!</definedName>
    <definedName name="Targets_HVP_AR_Removals_28">#REF!</definedName>
    <definedName name="Targets_HVP_AR_Removals_29">#REF!</definedName>
    <definedName name="Targets_HVP_AR_Removals_3">#REF!</definedName>
    <definedName name="Targets_HVP_AR_Removals_30">#REF!</definedName>
    <definedName name="Targets_HVP_AR_Removals_31">#REF!</definedName>
    <definedName name="Targets_HVP_AR_Removals_32">#REF!</definedName>
    <definedName name="Targets_HVP_AR_Removals_33">#REF!</definedName>
    <definedName name="Targets_HVP_AR_Removals_34">#REF!</definedName>
    <definedName name="Targets_HVP_AR_Removals_35">#REF!</definedName>
    <definedName name="Targets_HVP_AR_Removals_36">#REF!</definedName>
    <definedName name="Targets_HVP_AR_Removals_37">#REF!</definedName>
    <definedName name="Targets_HVP_AR_Removals_38">#REF!</definedName>
    <definedName name="Targets_HVP_AR_Removals_39">#REF!</definedName>
    <definedName name="Targets_HVP_AR_Removals_4">#REF!</definedName>
    <definedName name="Targets_HVP_AR_Removals_40">#REF!</definedName>
    <definedName name="Targets_HVP_AR_Removals_41">#REF!</definedName>
    <definedName name="Targets_HVP_AR_Removals_42">#REF!</definedName>
    <definedName name="Targets_HVP_AR_Removals_43">#REF!</definedName>
    <definedName name="Targets_HVP_AR_Removals_44">#REF!</definedName>
    <definedName name="Targets_HVP_AR_Removals_45">#REF!</definedName>
    <definedName name="Targets_HVP_AR_Removals_46">#REF!</definedName>
    <definedName name="Targets_HVP_AR_Removals_47">#REF!</definedName>
    <definedName name="Targets_HVP_AR_Removals_48">#REF!</definedName>
    <definedName name="Targets_HVP_AR_Removals_49">#REF!</definedName>
    <definedName name="Targets_HVP_AR_Removals_5">#REF!</definedName>
    <definedName name="Targets_HVP_AR_Removals_50">#REF!</definedName>
    <definedName name="Targets_HVP_AR_Removals_51">#REF!</definedName>
    <definedName name="Targets_HVP_AR_Removals_52">#REF!</definedName>
    <definedName name="Targets_HVP_AR_Removals_53">#REF!</definedName>
    <definedName name="Targets_HVP_AR_Removals_54">#REF!</definedName>
    <definedName name="Targets_HVP_AR_Removals_55">#REF!</definedName>
    <definedName name="Targets_HVP_AR_Removals_56">#REF!</definedName>
    <definedName name="Targets_HVP_AR_Removals_57">#REF!</definedName>
    <definedName name="Targets_HVP_AR_Removals_58">#REF!</definedName>
    <definedName name="Targets_HVP_AR_Removals_59">#REF!</definedName>
    <definedName name="Targets_HVP_AR_Removals_6">#REF!</definedName>
    <definedName name="Targets_HVP_AR_Removals_60">#REF!</definedName>
    <definedName name="Targets_HVP_AR_Removals_61">#REF!</definedName>
    <definedName name="Targets_HVP_AR_Removals_7">#REF!</definedName>
    <definedName name="Targets_HVP_AR_Removals_8">#REF!</definedName>
    <definedName name="Targets_HVP_AR_Removals_9">#REF!</definedName>
    <definedName name="Targets_HVP_PostRef_1">#REF!</definedName>
    <definedName name="Targets_HVP_PostRef_10">#REF!</definedName>
    <definedName name="Targets_HVP_PostRef_11">#REF!</definedName>
    <definedName name="Targets_HVP_PostRef_12">#REF!</definedName>
    <definedName name="Targets_HVP_PostRef_13">#REF!</definedName>
    <definedName name="Targets_HVP_PostRef_14">#REF!</definedName>
    <definedName name="Targets_HVP_PostRef_15">#REF!</definedName>
    <definedName name="Targets_HVP_PostRef_16">#REF!</definedName>
    <definedName name="Targets_HVP_PostRef_17">#REF!</definedName>
    <definedName name="Targets_HVP_PostRef_18">#REF!</definedName>
    <definedName name="Targets_HVP_PostRef_19">#REF!</definedName>
    <definedName name="Targets_HVP_PostRef_2">#REF!</definedName>
    <definedName name="Targets_HVP_PostRef_20">#REF!</definedName>
    <definedName name="Targets_HVP_PostRef_21">#REF!</definedName>
    <definedName name="Targets_HVP_PostRef_22">#REF!</definedName>
    <definedName name="Targets_HVP_PostRef_23">#REF!</definedName>
    <definedName name="Targets_HVP_PostRef_24">#REF!</definedName>
    <definedName name="Targets_HVP_PostRef_25">#REF!</definedName>
    <definedName name="Targets_HVP_PostRef_26">#REF!</definedName>
    <definedName name="Targets_HVP_PostRef_27">#REF!</definedName>
    <definedName name="Targets_HVP_PostRef_28">#REF!</definedName>
    <definedName name="Targets_HVP_PostRef_29">#REF!</definedName>
    <definedName name="Targets_HVP_PostRef_3">#REF!</definedName>
    <definedName name="Targets_HVP_PostRef_30">#REF!</definedName>
    <definedName name="Targets_HVP_PostRef_31">#REF!</definedName>
    <definedName name="Targets_HVP_PostRef_32">#REF!</definedName>
    <definedName name="Targets_HVP_PostRef_33">#REF!</definedName>
    <definedName name="Targets_HVP_PostRef_34">#REF!</definedName>
    <definedName name="Targets_HVP_PostRef_35">#REF!</definedName>
    <definedName name="Targets_HVP_PostRef_36">#REF!</definedName>
    <definedName name="Targets_HVP_PostRef_37">#REF!</definedName>
    <definedName name="Targets_HVP_PostRef_38">#REF!</definedName>
    <definedName name="Targets_HVP_PostRef_39">#REF!</definedName>
    <definedName name="Targets_HVP_PostRef_4">#REF!</definedName>
    <definedName name="Targets_HVP_PostRef_40">#REF!</definedName>
    <definedName name="Targets_HVP_PostRef_41">#REF!</definedName>
    <definedName name="Targets_HVP_PostRef_42">#REF!</definedName>
    <definedName name="Targets_HVP_PostRef_43">#REF!</definedName>
    <definedName name="Targets_HVP_PostRef_44">#REF!</definedName>
    <definedName name="Targets_HVP_PostRef_45">#REF!</definedName>
    <definedName name="Targets_HVP_PostRef_46">#REF!</definedName>
    <definedName name="Targets_HVP_PostRef_47">#REF!</definedName>
    <definedName name="Targets_HVP_PostRef_48">#REF!</definedName>
    <definedName name="Targets_HVP_PostRef_49">#REF!</definedName>
    <definedName name="Targets_HVP_PostRef_5">#REF!</definedName>
    <definedName name="Targets_HVP_PostRef_50">#REF!</definedName>
    <definedName name="Targets_HVP_PostRef_51">#REF!</definedName>
    <definedName name="Targets_HVP_PostRef_52">#REF!</definedName>
    <definedName name="Targets_HVP_PostRef_53">#REF!</definedName>
    <definedName name="Targets_HVP_PostRef_54">#REF!</definedName>
    <definedName name="Targets_HVP_PostRef_55">#REF!</definedName>
    <definedName name="Targets_HVP_PostRef_56">#REF!</definedName>
    <definedName name="Targets_HVP_PostRef_57">#REF!</definedName>
    <definedName name="Targets_HVP_PostRef_58">#REF!</definedName>
    <definedName name="Targets_HVP_PostRef_59">#REF!</definedName>
    <definedName name="Targets_HVP_PostRef_6">#REF!</definedName>
    <definedName name="Targets_HVP_PostRef_60">#REF!</definedName>
    <definedName name="Targets_HVP_PostRef_61">#REF!</definedName>
    <definedName name="Targets_HVP_PostRef_7">#REF!</definedName>
    <definedName name="Targets_HVP_PostRef_8">#REF!</definedName>
    <definedName name="Targets_HVP_PostRef_9">#REF!</definedName>
    <definedName name="TopRankDefaultDistForRange" hidden="1">0</definedName>
    <definedName name="TopRankDefaultMaxChange" hidden="1">0.1</definedName>
    <definedName name="TopRankDefaultMinChange" hidden="1">-0.1</definedName>
    <definedName name="TopRankDefaultMultiGroupSize" hidden="1">2</definedName>
    <definedName name="TopRankDefaultMultiStepsPerInput" hidden="1">2</definedName>
    <definedName name="TopRankDefaultRangeType" hidden="1">0</definedName>
    <definedName name="TopRankDefaultStepsPerInput" hidden="1">5</definedName>
    <definedName name="TopRankDetailByInputReport" hidden="1">FALSE</definedName>
    <definedName name="TopRankMaxInputsPerGraph" hidden="1">10</definedName>
    <definedName name="TopRankMultiWayReport" hidden="1">FALSE</definedName>
    <definedName name="TopRankNumberOfRuns" hidden="1">1</definedName>
    <definedName name="TopRankOnlyInputsOverThreshold" hidden="1">TRUE</definedName>
    <definedName name="TopRankOnlyTopRanking" hidden="1">TRUE</definedName>
    <definedName name="TopRankOutputDetailReport" hidden="1">FALSE</definedName>
    <definedName name="TopRankOutputsAsPercentChange" hidden="1">FALSE</definedName>
    <definedName name="TopRankOverwriteExisting" hidden="1">FALSE</definedName>
    <definedName name="TopRankPauseOnError" hidden="1">FALSE</definedName>
    <definedName name="TopRankPerformPrecedentScanAddOutput" hidden="1">FALSE</definedName>
    <definedName name="TopRankPerformPrecedentScanAtStart" hidden="1">TRUE</definedName>
    <definedName name="TopRankPrecedentScanType" hidden="1">1</definedName>
    <definedName name="TopRankReportAllOutputCells" hidden="1">TRUE</definedName>
    <definedName name="TopRankReportsInExistingWorkbook" hidden="1">FALSE</definedName>
    <definedName name="TopRankReportsInExistingWorkbookName" hidden="1">"Active Workbook"</definedName>
    <definedName name="TopRankReportsInNewWorkbook" hidden="1">TRUE</definedName>
    <definedName name="TopRankSensitivityGraphs" hidden="1">FALSE</definedName>
    <definedName name="TopRankSingleWorkbookAllResults" hidden="1">FALSE</definedName>
    <definedName name="TopRankSpiderGraphs" hidden="1">TRUE</definedName>
    <definedName name="TopRankTornadoGraphs" hidden="1">TRUE</definedName>
    <definedName name="TopRankUpdateDisplay" hidden="1">FALSE</definedName>
    <definedName name="u" hidden="1">{#VALUE!,#N/A,FALSE,0}</definedName>
    <definedName name="UAG" hidden="1">{#N/A,#N/A,FALSE,"DI 2 YEAR MASTER SCHEDULE"}</definedName>
    <definedName name="UNI_FILT_OFFSPEC" hidden="1">2</definedName>
    <definedName name="UNI_FILT_ONSPEC" hidden="1">1</definedName>
    <definedName name="UNI_NOTHING" hidden="1">0</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OUTLIERS" hidden="1">32</definedName>
    <definedName name="UNI_RET_ATTRIB" hidden="1">64</definedName>
    <definedName name="UNI_RET_CONF" hidden="1">32</definedName>
    <definedName name="UNI_RET_DESC" hidden="1">4</definedName>
    <definedName name="UNI_RET_EQUIP" hidden="1">1</definedName>
    <definedName name="UNI_RET_OFFSPEC" hidden="1">512</definedName>
    <definedName name="UNI_RET_ONSPEC" hidden="1">256</definedName>
    <definedName name="UNI_RET_PROP" hidden="1">32</definedName>
    <definedName name="UNI_RET_PROPDESC" hidden="1">64</definedName>
    <definedName name="UNI_RET_SMPLPNT" hidden="1">4</definedName>
    <definedName name="UNI_RET_SPECMAX" hidden="1">2048</definedName>
    <definedName name="UNI_RET_SPECMIN" hidden="1">1024</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v" hidden="1">{"Japan_Capers_Ed_Pub",#N/A,FALSE,"DI 2 YEAR MASTER SCHEDULE"}</definedName>
    <definedName name="WACC">#REF!</definedName>
    <definedName name="Whole_Life_Risk_1">#REF!</definedName>
    <definedName name="Whole_Life_Risk_10">#REF!</definedName>
    <definedName name="Whole_Life_Risk_11">#REF!</definedName>
    <definedName name="Whole_Life_Risk_12">#REF!</definedName>
    <definedName name="Whole_Life_Risk_13">#REF!</definedName>
    <definedName name="Whole_Life_Risk_14">#REF!</definedName>
    <definedName name="Whole_Life_Risk_15">#REF!</definedName>
    <definedName name="Whole_Life_Risk_16">#REF!</definedName>
    <definedName name="Whole_Life_Risk_17">#REF!</definedName>
    <definedName name="Whole_Life_Risk_18">#REF!</definedName>
    <definedName name="Whole_Life_Risk_19">#REF!</definedName>
    <definedName name="Whole_Life_Risk_2">#REF!</definedName>
    <definedName name="Whole_Life_Risk_20">#REF!</definedName>
    <definedName name="Whole_Life_Risk_21">#REF!</definedName>
    <definedName name="Whole_Life_Risk_22">#REF!</definedName>
    <definedName name="Whole_Life_Risk_23">#REF!</definedName>
    <definedName name="Whole_Life_Risk_24">#REF!</definedName>
    <definedName name="Whole_Life_Risk_25">#REF!</definedName>
    <definedName name="Whole_Life_Risk_26">#REF!</definedName>
    <definedName name="Whole_Life_Risk_27">#REF!</definedName>
    <definedName name="Whole_Life_Risk_28">#REF!</definedName>
    <definedName name="Whole_Life_Risk_29">#REF!</definedName>
    <definedName name="Whole_Life_Risk_3">#REF!</definedName>
    <definedName name="Whole_Life_Risk_30">#REF!</definedName>
    <definedName name="Whole_Life_Risk_31">#REF!</definedName>
    <definedName name="Whole_Life_Risk_32">#REF!</definedName>
    <definedName name="Whole_Life_Risk_33">#REF!</definedName>
    <definedName name="Whole_Life_Risk_34">#REF!</definedName>
    <definedName name="Whole_Life_Risk_35">#REF!</definedName>
    <definedName name="Whole_Life_Risk_36">#REF!</definedName>
    <definedName name="Whole_Life_Risk_37">#REF!</definedName>
    <definedName name="Whole_Life_Risk_38">#REF!</definedName>
    <definedName name="Whole_Life_Risk_39">#REF!</definedName>
    <definedName name="Whole_Life_Risk_4">#REF!</definedName>
    <definedName name="Whole_Life_Risk_40">#REF!</definedName>
    <definedName name="Whole_Life_Risk_41">#REF!</definedName>
    <definedName name="Whole_Life_Risk_42">#REF!</definedName>
    <definedName name="Whole_Life_Risk_43">#REF!</definedName>
    <definedName name="Whole_Life_Risk_44">#REF!</definedName>
    <definedName name="Whole_Life_Risk_45">#REF!</definedName>
    <definedName name="Whole_Life_Risk_46">#REF!</definedName>
    <definedName name="Whole_Life_Risk_47">#REF!</definedName>
    <definedName name="Whole_Life_Risk_48">#REF!</definedName>
    <definedName name="Whole_Life_Risk_49">#REF!</definedName>
    <definedName name="Whole_Life_Risk_5">#REF!</definedName>
    <definedName name="Whole_Life_Risk_50">#REF!</definedName>
    <definedName name="Whole_Life_Risk_51">#REF!</definedName>
    <definedName name="Whole_Life_Risk_52">#REF!</definedName>
    <definedName name="Whole_Life_Risk_53">#REF!</definedName>
    <definedName name="Whole_Life_Risk_54">#REF!</definedName>
    <definedName name="Whole_Life_Risk_55">#REF!</definedName>
    <definedName name="Whole_Life_Risk_56">#REF!</definedName>
    <definedName name="Whole_Life_Risk_57">#REF!</definedName>
    <definedName name="Whole_Life_Risk_58">#REF!</definedName>
    <definedName name="Whole_Life_Risk_59">#REF!</definedName>
    <definedName name="Whole_Life_Risk_6">#REF!</definedName>
    <definedName name="Whole_Life_Risk_60">#REF!</definedName>
    <definedName name="Whole_Life_Risk_61">#REF!</definedName>
    <definedName name="Whole_Life_Risk_7">#REF!</definedName>
    <definedName name="Whole_Life_Risk_8">#REF!</definedName>
    <definedName name="Whole_Life_Risk_9">#REF!</definedName>
    <definedName name="wrn.CapersPlotter." hidden="1">{#N/A,#N/A,FALSE,"DI 2 YEAR MASTER SCHEDULE"}</definedName>
    <definedName name="wrn.Edutainment._.Priority._.List." hidden="1">{#N/A,#N/A,FALSE,"DI 2 YEAR MASTER SCHEDULE"}</definedName>
    <definedName name="wrn.Japan_Capers_Ed._.Pub." hidden="1">{"Japan_Capers_Ed_Pub",#N/A,FALSE,"DI 2 YEAR MASTER SCHEDULE"}</definedName>
    <definedName name="wrn.Mat." hidden="1">{"staff",#N/A,FALSE,"Current Month"}</definedName>
    <definedName name="wrn.Priority._.list." hidden="1">{#N/A,#N/A,FALSE,"DI 2 YEAR MASTER SCHEDULE"}</definedName>
    <definedName name="wrn.Prjcted._.Mnthly._.Qtys." hidden="1">{#N/A,#N/A,FALSE,"PRJCTED MNTHLY QTY's"}</definedName>
    <definedName name="wrn.Prjcted._.Qtrly._.Dollars." hidden="1">{#N/A,#N/A,FALSE,"PRJCTED QTRLY $'s"}</definedName>
    <definedName name="wrn.Prjcted._.Qtrly._.Qtys." hidden="1">{#N/A,#N/A,FALSE,"PRJCTED QTRLY QTY's"}</definedName>
    <definedName name="wvu.CapersView."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Japan_Capers_Ed_Pub."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KJP_CC."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x" hidden="1">{#N/A,#N/A,FALSE,"DI 2 YEAR MASTER SCHEDULE"}</definedName>
    <definedName name="y"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z" hidden="1">{#N/A,#N/A,FALSE,"DI 2 YEAR MASTER SCHEDULE"}</definedName>
    <definedName name="Z_9A428CE1_B4D9_11D0_A8AA_0000C071AEE7_.wvu.Cols" hidden="1">#REF!,#REF!</definedName>
    <definedName name="Z_9A428CE1_B4D9_11D0_A8AA_0000C071AEE7_.wvu.PrintArea" hidden="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7" i="70" l="1"/>
  <c r="C37" i="69"/>
  <c r="C37" i="68"/>
  <c r="C37" i="67"/>
  <c r="C37" i="88"/>
  <c r="C34" i="70"/>
  <c r="C36" i="69"/>
  <c r="C35" i="69"/>
  <c r="C34" i="69"/>
  <c r="C33" i="69"/>
  <c r="C32" i="69"/>
  <c r="C31" i="69"/>
  <c r="C36" i="68"/>
  <c r="C35" i="68"/>
  <c r="C34" i="68"/>
  <c r="C33" i="68"/>
  <c r="C32" i="68"/>
  <c r="C31" i="68"/>
  <c r="C36" i="67"/>
  <c r="C34" i="67"/>
  <c r="C35" i="67"/>
  <c r="C33" i="67"/>
  <c r="C32" i="67"/>
  <c r="C31" i="67"/>
  <c r="C36" i="88"/>
  <c r="C34" i="88"/>
  <c r="C35" i="88"/>
  <c r="C33" i="88"/>
  <c r="C32" i="88"/>
  <c r="C31" i="88"/>
  <c r="R36" i="91" l="1"/>
  <c r="X46" i="93" l="1"/>
  <c r="X45" i="93"/>
  <c r="AC45" i="93"/>
  <c r="AD45" i="93" s="1"/>
  <c r="AB47" i="93"/>
  <c r="AB48" i="93"/>
  <c r="AA48" i="93"/>
  <c r="Z48" i="93"/>
  <c r="Y48" i="93"/>
  <c r="AA47" i="93"/>
  <c r="Z47" i="93"/>
  <c r="Y47" i="93"/>
  <c r="X48" i="93"/>
  <c r="X47" i="93"/>
  <c r="AB46" i="93"/>
  <c r="AA46" i="93"/>
  <c r="Z46" i="93"/>
  <c r="Y46" i="93"/>
  <c r="AB45" i="93"/>
  <c r="AA45" i="93"/>
  <c r="Z45" i="93"/>
  <c r="Y45" i="93"/>
  <c r="W48" i="93"/>
  <c r="W47" i="93"/>
  <c r="V48" i="93"/>
  <c r="V47" i="93"/>
  <c r="U48" i="93"/>
  <c r="U47" i="93"/>
  <c r="T48" i="93"/>
  <c r="T47" i="93"/>
  <c r="S48" i="93"/>
  <c r="S47" i="93"/>
  <c r="W46" i="93"/>
  <c r="W45" i="93"/>
  <c r="V46" i="93"/>
  <c r="V45" i="93"/>
  <c r="U46" i="93"/>
  <c r="U45" i="93"/>
  <c r="T46" i="93"/>
  <c r="T45" i="93"/>
  <c r="S46" i="93"/>
  <c r="S45" i="93"/>
  <c r="N60" i="70"/>
  <c r="M60" i="70"/>
  <c r="L60" i="70"/>
  <c r="K60" i="70"/>
  <c r="J60" i="70"/>
  <c r="N59" i="70"/>
  <c r="M59" i="70"/>
  <c r="L59" i="70"/>
  <c r="K59" i="70"/>
  <c r="J59" i="70"/>
  <c r="N58" i="70"/>
  <c r="M58" i="70"/>
  <c r="L58" i="70"/>
  <c r="K58" i="70"/>
  <c r="J58" i="70"/>
  <c r="N56" i="70"/>
  <c r="M56" i="70"/>
  <c r="L56" i="70"/>
  <c r="K56" i="70"/>
  <c r="J56" i="70"/>
  <c r="N55" i="70"/>
  <c r="M55" i="70"/>
  <c r="L55" i="70"/>
  <c r="K55" i="70"/>
  <c r="J55" i="70"/>
  <c r="AB37" i="93"/>
  <c r="Y36" i="93"/>
  <c r="X41" i="93"/>
  <c r="X37" i="93"/>
  <c r="X36" i="93"/>
  <c r="Y37" i="93"/>
  <c r="Z37" i="93" s="1"/>
  <c r="AA37" i="93" s="1"/>
  <c r="Z36" i="93"/>
  <c r="AA36" i="93" s="1"/>
  <c r="AB36" i="93" s="1"/>
  <c r="Y40" i="93" l="1"/>
  <c r="X40" i="93"/>
  <c r="Y41" i="93"/>
  <c r="Z40" i="93"/>
  <c r="Z41" i="93"/>
  <c r="AA40" i="93"/>
  <c r="AA41" i="93"/>
  <c r="AB40" i="93"/>
  <c r="AB41" i="93"/>
  <c r="W40" i="93"/>
  <c r="W41" i="93" s="1"/>
  <c r="V40" i="93"/>
  <c r="V41" i="93" s="1"/>
  <c r="U40" i="93"/>
  <c r="U41" i="93" s="1"/>
  <c r="T40" i="93"/>
  <c r="T41" i="93" s="1"/>
  <c r="S41" i="93"/>
  <c r="S40" i="93"/>
  <c r="N54" i="70" l="1"/>
  <c r="M54" i="70"/>
  <c r="L54" i="70"/>
  <c r="K54" i="70"/>
  <c r="J54" i="70"/>
  <c r="I60" i="70"/>
  <c r="H60" i="70"/>
  <c r="G60" i="70"/>
  <c r="F60" i="70"/>
  <c r="E60" i="70"/>
  <c r="I57" i="70"/>
  <c r="H57" i="70"/>
  <c r="G57" i="70"/>
  <c r="F57" i="70"/>
  <c r="E57" i="70"/>
  <c r="I59" i="69"/>
  <c r="I58" i="69"/>
  <c r="I57" i="69"/>
  <c r="I56" i="69"/>
  <c r="I55" i="69"/>
  <c r="I54" i="69"/>
  <c r="H59" i="69"/>
  <c r="H58" i="69"/>
  <c r="H57" i="69"/>
  <c r="H56" i="69"/>
  <c r="H55" i="69"/>
  <c r="H54" i="69"/>
  <c r="G59" i="69"/>
  <c r="G58" i="69"/>
  <c r="G57" i="69"/>
  <c r="G56" i="69"/>
  <c r="G55" i="69"/>
  <c r="G54" i="69"/>
  <c r="F59" i="69"/>
  <c r="F58" i="69"/>
  <c r="F57" i="69"/>
  <c r="F56" i="69"/>
  <c r="F55" i="69"/>
  <c r="F54" i="69"/>
  <c r="E59" i="69"/>
  <c r="E57" i="69"/>
  <c r="R36" i="92"/>
  <c r="S38" i="92"/>
  <c r="S36" i="92"/>
  <c r="V39" i="92"/>
  <c r="U39" i="92"/>
  <c r="T39" i="92"/>
  <c r="S39" i="92"/>
  <c r="V38" i="92"/>
  <c r="U38" i="92"/>
  <c r="T38" i="92"/>
  <c r="V37" i="92"/>
  <c r="U37" i="92"/>
  <c r="T37" i="92"/>
  <c r="S37" i="92"/>
  <c r="V36" i="92"/>
  <c r="U36" i="92"/>
  <c r="T36" i="92"/>
  <c r="R39" i="92"/>
  <c r="R38" i="92"/>
  <c r="W38" i="92" s="1"/>
  <c r="R37" i="92"/>
  <c r="R38" i="90"/>
  <c r="R38" i="91"/>
  <c r="E58" i="69"/>
  <c r="E56" i="69"/>
  <c r="E55" i="69"/>
  <c r="E54" i="69"/>
  <c r="R39" i="91"/>
  <c r="R37" i="91"/>
  <c r="V39" i="91"/>
  <c r="U39" i="91"/>
  <c r="T39" i="91"/>
  <c r="S39" i="91"/>
  <c r="V38" i="91"/>
  <c r="U38" i="91"/>
  <c r="T38" i="91"/>
  <c r="S38" i="91"/>
  <c r="V37" i="91"/>
  <c r="U37" i="91"/>
  <c r="T37" i="91"/>
  <c r="S37" i="91"/>
  <c r="V36" i="91"/>
  <c r="U36" i="91"/>
  <c r="T36" i="91"/>
  <c r="S36" i="91"/>
  <c r="I59" i="68"/>
  <c r="H59" i="68"/>
  <c r="G59" i="68"/>
  <c r="F59" i="68"/>
  <c r="E59" i="68"/>
  <c r="I58" i="68"/>
  <c r="H58" i="68"/>
  <c r="G58" i="68"/>
  <c r="F58" i="68"/>
  <c r="E58" i="68"/>
  <c r="I57" i="68"/>
  <c r="H57" i="68"/>
  <c r="G57" i="68"/>
  <c r="F57" i="68"/>
  <c r="E57" i="68"/>
  <c r="I56" i="68"/>
  <c r="H56" i="68"/>
  <c r="G56" i="68"/>
  <c r="F56" i="68"/>
  <c r="E56" i="68"/>
  <c r="I55" i="68"/>
  <c r="H55" i="68"/>
  <c r="G55" i="68"/>
  <c r="F55" i="68"/>
  <c r="E55" i="68"/>
  <c r="I54" i="68"/>
  <c r="H54" i="68"/>
  <c r="G54" i="68"/>
  <c r="F54" i="68"/>
  <c r="E54" i="68"/>
  <c r="X36" i="90"/>
  <c r="I59" i="67"/>
  <c r="I58" i="67"/>
  <c r="I57" i="67"/>
  <c r="I56" i="67"/>
  <c r="I55" i="67"/>
  <c r="I54" i="67"/>
  <c r="H59" i="67"/>
  <c r="H58" i="67"/>
  <c r="H57" i="67"/>
  <c r="H56" i="67"/>
  <c r="H55" i="67"/>
  <c r="H54" i="67"/>
  <c r="G59" i="67"/>
  <c r="G58" i="67"/>
  <c r="G57" i="67"/>
  <c r="G56" i="67"/>
  <c r="G55" i="67"/>
  <c r="G54" i="67"/>
  <c r="F59" i="67"/>
  <c r="F58" i="67"/>
  <c r="F57" i="67"/>
  <c r="F56" i="67"/>
  <c r="F55" i="67"/>
  <c r="F54" i="67"/>
  <c r="E59" i="67"/>
  <c r="E58" i="67"/>
  <c r="E57" i="67"/>
  <c r="E56" i="67"/>
  <c r="E55" i="67"/>
  <c r="E54" i="67"/>
  <c r="W39" i="90"/>
  <c r="W38" i="90"/>
  <c r="W36" i="90"/>
  <c r="V38" i="90"/>
  <c r="V39" i="90"/>
  <c r="V36" i="90"/>
  <c r="U39" i="90"/>
  <c r="T39" i="90"/>
  <c r="S39" i="90"/>
  <c r="U38" i="90"/>
  <c r="T38" i="90"/>
  <c r="S38" i="90"/>
  <c r="V37" i="90"/>
  <c r="U37" i="90"/>
  <c r="T37" i="90"/>
  <c r="S37" i="90"/>
  <c r="U36" i="90"/>
  <c r="T36" i="90"/>
  <c r="S36" i="90"/>
  <c r="R39" i="90"/>
  <c r="R37" i="90"/>
  <c r="R36" i="90"/>
  <c r="H35" i="93"/>
  <c r="G35" i="93"/>
  <c r="F35" i="93"/>
  <c r="E35" i="93"/>
  <c r="D35" i="93"/>
  <c r="I34" i="93"/>
  <c r="I33" i="93"/>
  <c r="I32" i="93"/>
  <c r="I31" i="93"/>
  <c r="I30" i="93"/>
  <c r="I29" i="93"/>
  <c r="I28" i="93"/>
  <c r="I27" i="93"/>
  <c r="I26" i="93"/>
  <c r="I25" i="93"/>
  <c r="I24" i="93"/>
  <c r="I23" i="93"/>
  <c r="I35" i="93" s="1"/>
  <c r="H19" i="93"/>
  <c r="G19" i="93"/>
  <c r="F19" i="93"/>
  <c r="E19" i="93"/>
  <c r="D19" i="93"/>
  <c r="I18" i="93"/>
  <c r="I17" i="93"/>
  <c r="I16" i="93"/>
  <c r="I15" i="93"/>
  <c r="I14" i="93"/>
  <c r="I13" i="93"/>
  <c r="I12" i="93"/>
  <c r="I11" i="93"/>
  <c r="I10" i="93"/>
  <c r="I9" i="93"/>
  <c r="I8" i="93"/>
  <c r="I7" i="93"/>
  <c r="I19" i="93" s="1"/>
  <c r="H35" i="92"/>
  <c r="G35" i="92"/>
  <c r="F35" i="92"/>
  <c r="E35" i="92"/>
  <c r="D35" i="92"/>
  <c r="I34" i="92"/>
  <c r="I33" i="92"/>
  <c r="I32" i="92"/>
  <c r="I31" i="92"/>
  <c r="I30" i="92"/>
  <c r="I29" i="92"/>
  <c r="I28" i="92"/>
  <c r="I27" i="92"/>
  <c r="I26" i="92"/>
  <c r="I25" i="92"/>
  <c r="I24" i="92"/>
  <c r="I23" i="92"/>
  <c r="I35" i="92" s="1"/>
  <c r="H19" i="92"/>
  <c r="G19" i="92"/>
  <c r="F19" i="92"/>
  <c r="E19" i="92"/>
  <c r="D19" i="92"/>
  <c r="I18" i="92"/>
  <c r="I17" i="92"/>
  <c r="I16" i="92"/>
  <c r="I15" i="92"/>
  <c r="I14" i="92"/>
  <c r="I13" i="92"/>
  <c r="I12" i="92"/>
  <c r="I11" i="92"/>
  <c r="I10" i="92"/>
  <c r="I9" i="92"/>
  <c r="I8" i="92"/>
  <c r="I7" i="92"/>
  <c r="I19" i="92" s="1"/>
  <c r="H35" i="91"/>
  <c r="G35" i="91"/>
  <c r="F35" i="91"/>
  <c r="E35" i="91"/>
  <c r="D35" i="91"/>
  <c r="I34" i="91"/>
  <c r="I33" i="91"/>
  <c r="I32" i="91"/>
  <c r="I31" i="91"/>
  <c r="I30" i="91"/>
  <c r="I29" i="91"/>
  <c r="I28" i="91"/>
  <c r="I27" i="91"/>
  <c r="I26" i="91"/>
  <c r="I25" i="91"/>
  <c r="I24" i="91"/>
  <c r="I23" i="91"/>
  <c r="I35" i="91" s="1"/>
  <c r="H19" i="91"/>
  <c r="G19" i="91"/>
  <c r="F19" i="91"/>
  <c r="E19" i="91"/>
  <c r="D19" i="91"/>
  <c r="I18" i="91"/>
  <c r="I17" i="91"/>
  <c r="I16" i="91"/>
  <c r="I15" i="91"/>
  <c r="I14" i="91"/>
  <c r="I13" i="91"/>
  <c r="I12" i="91"/>
  <c r="I11" i="91"/>
  <c r="I10" i="91"/>
  <c r="I9" i="91"/>
  <c r="I8" i="91"/>
  <c r="I7" i="91"/>
  <c r="I19" i="91" s="1"/>
  <c r="W36" i="91" l="1"/>
  <c r="W39" i="91"/>
  <c r="W38" i="91"/>
  <c r="W36" i="92"/>
  <c r="W39" i="92"/>
  <c r="I18" i="89"/>
  <c r="O19" i="89"/>
  <c r="N19" i="89"/>
  <c r="M19" i="89"/>
  <c r="L19" i="89"/>
  <c r="K19" i="89"/>
  <c r="P18" i="89"/>
  <c r="P17" i="89"/>
  <c r="P16" i="89"/>
  <c r="P15" i="89"/>
  <c r="P14" i="89"/>
  <c r="P13" i="89"/>
  <c r="P12" i="89"/>
  <c r="P11" i="89"/>
  <c r="P10" i="89"/>
  <c r="P9" i="89"/>
  <c r="P8" i="89"/>
  <c r="P7" i="89"/>
  <c r="P19" i="89" l="1"/>
  <c r="H35" i="90" l="1"/>
  <c r="G35" i="90"/>
  <c r="F35" i="90"/>
  <c r="E35" i="90"/>
  <c r="D35" i="90"/>
  <c r="I34" i="90"/>
  <c r="I33" i="90"/>
  <c r="I32" i="90"/>
  <c r="I31" i="90"/>
  <c r="I30" i="90"/>
  <c r="I29" i="90"/>
  <c r="I28" i="90"/>
  <c r="I27" i="90"/>
  <c r="I26" i="90"/>
  <c r="I25" i="90"/>
  <c r="I24" i="90"/>
  <c r="I35" i="90" s="1"/>
  <c r="I23" i="90"/>
  <c r="H19" i="90"/>
  <c r="G19" i="90"/>
  <c r="F19" i="90"/>
  <c r="E19" i="90"/>
  <c r="D19" i="90"/>
  <c r="I18" i="90"/>
  <c r="I17" i="90"/>
  <c r="I16" i="90"/>
  <c r="I15" i="90"/>
  <c r="I14" i="90"/>
  <c r="I13" i="90"/>
  <c r="I12" i="90"/>
  <c r="I11" i="90"/>
  <c r="I10" i="90"/>
  <c r="I9" i="90"/>
  <c r="I8" i="90"/>
  <c r="I19" i="90" s="1"/>
  <c r="I7" i="90"/>
  <c r="I17" i="89" l="1"/>
  <c r="I16" i="89"/>
  <c r="I15" i="89"/>
  <c r="I14" i="89"/>
  <c r="I13" i="89"/>
  <c r="I12" i="89"/>
  <c r="I11" i="89"/>
  <c r="I10" i="89"/>
  <c r="I9" i="89"/>
  <c r="I8" i="89"/>
  <c r="I7" i="89"/>
  <c r="H19" i="89"/>
  <c r="G19" i="89"/>
  <c r="F19" i="89"/>
  <c r="E19" i="89"/>
  <c r="D19" i="89"/>
  <c r="I19" i="89" l="1"/>
  <c r="I59" i="88" l="1"/>
  <c r="H59" i="88"/>
  <c r="G59" i="88"/>
  <c r="F59" i="88"/>
  <c r="I58" i="88"/>
  <c r="H58" i="88"/>
  <c r="G58" i="88"/>
  <c r="F58" i="88"/>
  <c r="I57" i="88"/>
  <c r="H57" i="88"/>
  <c r="G57" i="88"/>
  <c r="F57" i="88"/>
  <c r="I56" i="88"/>
  <c r="H56" i="88"/>
  <c r="G56" i="88"/>
  <c r="F56" i="88"/>
  <c r="I55" i="88"/>
  <c r="H55" i="88"/>
  <c r="G55" i="88"/>
  <c r="F55" i="88"/>
  <c r="I54" i="88"/>
  <c r="H54" i="88"/>
  <c r="G54" i="88"/>
  <c r="F54" i="88"/>
  <c r="E59" i="88"/>
  <c r="E58" i="88"/>
  <c r="E57" i="88"/>
  <c r="E56" i="88"/>
  <c r="E55" i="88"/>
  <c r="E54" i="88"/>
  <c r="B20" i="75" l="1"/>
  <c r="B20" i="74"/>
  <c r="B20" i="73"/>
  <c r="B20" i="72"/>
  <c r="B20" i="71"/>
  <c r="B20" i="70"/>
  <c r="B20" i="69"/>
  <c r="B20" i="68"/>
  <c r="B20" i="67"/>
  <c r="B20" i="88"/>
  <c r="E186" i="63"/>
  <c r="AI187" i="75" l="1"/>
  <c r="AJ187" i="75" s="1"/>
  <c r="AK187" i="75" s="1"/>
  <c r="AL187" i="75" s="1"/>
  <c r="AM187" i="75" s="1"/>
  <c r="AN187" i="75" s="1"/>
  <c r="AO187" i="75" s="1"/>
  <c r="AP187" i="75" s="1"/>
  <c r="AQ187" i="75" s="1"/>
  <c r="AR187" i="75" s="1"/>
  <c r="AS187" i="75" s="1"/>
  <c r="AT187" i="75" s="1"/>
  <c r="AU187" i="75" s="1"/>
  <c r="AV187" i="75" s="1"/>
  <c r="AW187" i="75" s="1"/>
  <c r="AX187" i="75" s="1"/>
  <c r="AY187" i="75" s="1"/>
  <c r="AZ187" i="75" s="1"/>
  <c r="BA187" i="75" s="1"/>
  <c r="BB187" i="75" s="1"/>
  <c r="AH187" i="75"/>
  <c r="AG187" i="75"/>
  <c r="AF187" i="75"/>
  <c r="AE187" i="75"/>
  <c r="AD187" i="75"/>
  <c r="AC187" i="75"/>
  <c r="AB187" i="75"/>
  <c r="AA187" i="75"/>
  <c r="Z187" i="75"/>
  <c r="Y187" i="75"/>
  <c r="X187" i="75"/>
  <c r="W187" i="75"/>
  <c r="V187" i="75"/>
  <c r="U187" i="75"/>
  <c r="T187" i="75"/>
  <c r="S187" i="75"/>
  <c r="R187" i="75"/>
  <c r="Q187" i="75"/>
  <c r="P187" i="75"/>
  <c r="O187" i="75"/>
  <c r="N187" i="75"/>
  <c r="M187" i="75"/>
  <c r="L187" i="75"/>
  <c r="K187" i="75"/>
  <c r="J187" i="75"/>
  <c r="I187" i="75"/>
  <c r="H187" i="75"/>
  <c r="G187" i="75"/>
  <c r="F187" i="75"/>
  <c r="E187" i="75"/>
  <c r="AI186" i="75"/>
  <c r="AJ186" i="75" s="1"/>
  <c r="AK186" i="75" s="1"/>
  <c r="AL186" i="75" s="1"/>
  <c r="AM186" i="75" s="1"/>
  <c r="AN186" i="75" s="1"/>
  <c r="AO186" i="75" s="1"/>
  <c r="AP186" i="75" s="1"/>
  <c r="AQ186" i="75" s="1"/>
  <c r="AR186" i="75" s="1"/>
  <c r="AS186" i="75" s="1"/>
  <c r="AT186" i="75" s="1"/>
  <c r="AU186" i="75" s="1"/>
  <c r="AV186" i="75" s="1"/>
  <c r="AW186" i="75" s="1"/>
  <c r="AX186" i="75" s="1"/>
  <c r="AY186" i="75" s="1"/>
  <c r="AZ186" i="75" s="1"/>
  <c r="BA186" i="75" s="1"/>
  <c r="BB186" i="75" s="1"/>
  <c r="AH186" i="75"/>
  <c r="AG186" i="75"/>
  <c r="AF186" i="75"/>
  <c r="AE186" i="75"/>
  <c r="AD186" i="75"/>
  <c r="AC186" i="75"/>
  <c r="AB186" i="75"/>
  <c r="AA186" i="75"/>
  <c r="Z186" i="75"/>
  <c r="Y186" i="75"/>
  <c r="X186" i="75"/>
  <c r="W186" i="75"/>
  <c r="V186" i="75"/>
  <c r="U186" i="75"/>
  <c r="T186" i="75"/>
  <c r="S186" i="75"/>
  <c r="R186" i="75"/>
  <c r="Q186" i="75"/>
  <c r="P186" i="75"/>
  <c r="O186" i="75"/>
  <c r="N186" i="75"/>
  <c r="M186" i="75"/>
  <c r="L186" i="75"/>
  <c r="K186" i="75"/>
  <c r="J186" i="75"/>
  <c r="I186" i="75"/>
  <c r="H186" i="75"/>
  <c r="G186" i="75"/>
  <c r="F186" i="75"/>
  <c r="E186" i="75"/>
  <c r="AI187" i="74"/>
  <c r="AJ187" i="74" s="1"/>
  <c r="AK187" i="74" s="1"/>
  <c r="AL187" i="74" s="1"/>
  <c r="AM187" i="74" s="1"/>
  <c r="AN187" i="74" s="1"/>
  <c r="AO187" i="74" s="1"/>
  <c r="AP187" i="74" s="1"/>
  <c r="AQ187" i="74" s="1"/>
  <c r="AR187" i="74" s="1"/>
  <c r="AS187" i="74" s="1"/>
  <c r="AT187" i="74" s="1"/>
  <c r="AU187" i="74" s="1"/>
  <c r="AV187" i="74" s="1"/>
  <c r="AW187" i="74" s="1"/>
  <c r="AX187" i="74" s="1"/>
  <c r="AY187" i="74" s="1"/>
  <c r="AZ187" i="74" s="1"/>
  <c r="BA187" i="74" s="1"/>
  <c r="BB187" i="74" s="1"/>
  <c r="AH187" i="74"/>
  <c r="AG187" i="74"/>
  <c r="AF187" i="74"/>
  <c r="AE187" i="74"/>
  <c r="AD187" i="74"/>
  <c r="AC187" i="74"/>
  <c r="AB187" i="74"/>
  <c r="AA187" i="74"/>
  <c r="Z187" i="74"/>
  <c r="Y187" i="74"/>
  <c r="X187" i="74"/>
  <c r="W187" i="74"/>
  <c r="V187" i="74"/>
  <c r="U187" i="74"/>
  <c r="T187" i="74"/>
  <c r="S187" i="74"/>
  <c r="R187" i="74"/>
  <c r="Q187" i="74"/>
  <c r="P187" i="74"/>
  <c r="O187" i="74"/>
  <c r="N187" i="74"/>
  <c r="M187" i="74"/>
  <c r="L187" i="74"/>
  <c r="K187" i="74"/>
  <c r="J187" i="74"/>
  <c r="I187" i="74"/>
  <c r="H187" i="74"/>
  <c r="G187" i="74"/>
  <c r="F187" i="74"/>
  <c r="E187" i="74"/>
  <c r="AI186" i="74"/>
  <c r="AJ186" i="74" s="1"/>
  <c r="AK186" i="74" s="1"/>
  <c r="AL186" i="74" s="1"/>
  <c r="AM186" i="74" s="1"/>
  <c r="AN186" i="74" s="1"/>
  <c r="AO186" i="74" s="1"/>
  <c r="AP186" i="74" s="1"/>
  <c r="AQ186" i="74" s="1"/>
  <c r="AR186" i="74" s="1"/>
  <c r="AS186" i="74" s="1"/>
  <c r="AT186" i="74" s="1"/>
  <c r="AU186" i="74" s="1"/>
  <c r="AV186" i="74" s="1"/>
  <c r="AW186" i="74" s="1"/>
  <c r="AX186" i="74" s="1"/>
  <c r="AY186" i="74" s="1"/>
  <c r="AZ186" i="74" s="1"/>
  <c r="BA186" i="74" s="1"/>
  <c r="BB186" i="74" s="1"/>
  <c r="AH186" i="74"/>
  <c r="AG186" i="74"/>
  <c r="AF186" i="74"/>
  <c r="AE186" i="74"/>
  <c r="AD186" i="74"/>
  <c r="AC186" i="74"/>
  <c r="AB186" i="74"/>
  <c r="AA186" i="74"/>
  <c r="Z186" i="74"/>
  <c r="Y186" i="74"/>
  <c r="X186" i="74"/>
  <c r="W186" i="74"/>
  <c r="V186" i="74"/>
  <c r="U186" i="74"/>
  <c r="T186" i="74"/>
  <c r="S186" i="74"/>
  <c r="R186" i="74"/>
  <c r="Q186" i="74"/>
  <c r="P186" i="74"/>
  <c r="O186" i="74"/>
  <c r="N186" i="74"/>
  <c r="M186" i="74"/>
  <c r="L186" i="74"/>
  <c r="K186" i="74"/>
  <c r="J186" i="74"/>
  <c r="I186" i="74"/>
  <c r="H186" i="74"/>
  <c r="G186" i="74"/>
  <c r="F186" i="74"/>
  <c r="E186" i="74"/>
  <c r="AJ187" i="73"/>
  <c r="AK187" i="73" s="1"/>
  <c r="AL187" i="73" s="1"/>
  <c r="AM187" i="73" s="1"/>
  <c r="AN187" i="73" s="1"/>
  <c r="AO187" i="73" s="1"/>
  <c r="AP187" i="73" s="1"/>
  <c r="AQ187" i="73" s="1"/>
  <c r="AR187" i="73" s="1"/>
  <c r="AS187" i="73" s="1"/>
  <c r="AT187" i="73" s="1"/>
  <c r="AU187" i="73" s="1"/>
  <c r="AV187" i="73" s="1"/>
  <c r="AW187" i="73" s="1"/>
  <c r="AX187" i="73" s="1"/>
  <c r="AY187" i="73" s="1"/>
  <c r="AZ187" i="73" s="1"/>
  <c r="BA187" i="73" s="1"/>
  <c r="BB187" i="73" s="1"/>
  <c r="AI187" i="73"/>
  <c r="AH187" i="73"/>
  <c r="AG187" i="73"/>
  <c r="AF187" i="73"/>
  <c r="AE187" i="73"/>
  <c r="AD187" i="73"/>
  <c r="AC187" i="73"/>
  <c r="AB187" i="73"/>
  <c r="AA187" i="73"/>
  <c r="Z187" i="73"/>
  <c r="Y187" i="73"/>
  <c r="X187" i="73"/>
  <c r="W187" i="73"/>
  <c r="V187" i="73"/>
  <c r="U187" i="73"/>
  <c r="T187" i="73"/>
  <c r="S187" i="73"/>
  <c r="R187" i="73"/>
  <c r="Q187" i="73"/>
  <c r="P187" i="73"/>
  <c r="O187" i="73"/>
  <c r="N187" i="73"/>
  <c r="M187" i="73"/>
  <c r="L187" i="73"/>
  <c r="K187" i="73"/>
  <c r="J187" i="73"/>
  <c r="I187" i="73"/>
  <c r="H187" i="73"/>
  <c r="G187" i="73"/>
  <c r="F187" i="73"/>
  <c r="E187" i="73"/>
  <c r="AI186" i="73"/>
  <c r="AJ186" i="73" s="1"/>
  <c r="AK186" i="73" s="1"/>
  <c r="AL186" i="73" s="1"/>
  <c r="AM186" i="73" s="1"/>
  <c r="AN186" i="73" s="1"/>
  <c r="AO186" i="73" s="1"/>
  <c r="AP186" i="73" s="1"/>
  <c r="AQ186" i="73" s="1"/>
  <c r="AR186" i="73" s="1"/>
  <c r="AS186" i="73" s="1"/>
  <c r="AT186" i="73" s="1"/>
  <c r="AU186" i="73" s="1"/>
  <c r="AV186" i="73" s="1"/>
  <c r="AW186" i="73" s="1"/>
  <c r="AX186" i="73" s="1"/>
  <c r="AY186" i="73" s="1"/>
  <c r="AZ186" i="73" s="1"/>
  <c r="BA186" i="73" s="1"/>
  <c r="BB186" i="73" s="1"/>
  <c r="AH186" i="73"/>
  <c r="AG186" i="73"/>
  <c r="AF186" i="73"/>
  <c r="AE186" i="73"/>
  <c r="AD186" i="73"/>
  <c r="AC186" i="73"/>
  <c r="AB186" i="73"/>
  <c r="AA186" i="73"/>
  <c r="Z186" i="73"/>
  <c r="Y186" i="73"/>
  <c r="X186" i="73"/>
  <c r="W186" i="73"/>
  <c r="V186" i="73"/>
  <c r="U186" i="73"/>
  <c r="T186" i="73"/>
  <c r="S186" i="73"/>
  <c r="R186" i="73"/>
  <c r="Q186" i="73"/>
  <c r="P186" i="73"/>
  <c r="O186" i="73"/>
  <c r="N186" i="73"/>
  <c r="M186" i="73"/>
  <c r="L186" i="73"/>
  <c r="K186" i="73"/>
  <c r="J186" i="73"/>
  <c r="I186" i="73"/>
  <c r="H186" i="73"/>
  <c r="G186" i="73"/>
  <c r="F186" i="73"/>
  <c r="E186" i="73"/>
  <c r="AI187" i="72"/>
  <c r="AJ187" i="72" s="1"/>
  <c r="AK187" i="72" s="1"/>
  <c r="AL187" i="72" s="1"/>
  <c r="AM187" i="72" s="1"/>
  <c r="AN187" i="72" s="1"/>
  <c r="AO187" i="72" s="1"/>
  <c r="AP187" i="72" s="1"/>
  <c r="AQ187" i="72" s="1"/>
  <c r="AR187" i="72" s="1"/>
  <c r="AS187" i="72" s="1"/>
  <c r="AT187" i="72" s="1"/>
  <c r="AU187" i="72" s="1"/>
  <c r="AV187" i="72" s="1"/>
  <c r="AW187" i="72" s="1"/>
  <c r="AX187" i="72" s="1"/>
  <c r="AY187" i="72" s="1"/>
  <c r="AZ187" i="72" s="1"/>
  <c r="BA187" i="72" s="1"/>
  <c r="BB187" i="72" s="1"/>
  <c r="AH187" i="72"/>
  <c r="AG187" i="72"/>
  <c r="AF187" i="72"/>
  <c r="AE187" i="72"/>
  <c r="AD187" i="72"/>
  <c r="AC187" i="72"/>
  <c r="AB187" i="72"/>
  <c r="AA187" i="72"/>
  <c r="Z187" i="72"/>
  <c r="Y187" i="72"/>
  <c r="X187" i="72"/>
  <c r="W187" i="72"/>
  <c r="V187" i="72"/>
  <c r="U187" i="72"/>
  <c r="T187" i="72"/>
  <c r="S187" i="72"/>
  <c r="R187" i="72"/>
  <c r="Q187" i="72"/>
  <c r="P187" i="72"/>
  <c r="O187" i="72"/>
  <c r="N187" i="72"/>
  <c r="M187" i="72"/>
  <c r="L187" i="72"/>
  <c r="K187" i="72"/>
  <c r="J187" i="72"/>
  <c r="I187" i="72"/>
  <c r="H187" i="72"/>
  <c r="G187" i="72"/>
  <c r="F187" i="72"/>
  <c r="E187" i="72"/>
  <c r="AI186" i="72"/>
  <c r="AJ186" i="72" s="1"/>
  <c r="AK186" i="72" s="1"/>
  <c r="AL186" i="72" s="1"/>
  <c r="AM186" i="72" s="1"/>
  <c r="AN186" i="72" s="1"/>
  <c r="AO186" i="72" s="1"/>
  <c r="AP186" i="72" s="1"/>
  <c r="AQ186" i="72" s="1"/>
  <c r="AR186" i="72" s="1"/>
  <c r="AS186" i="72" s="1"/>
  <c r="AT186" i="72" s="1"/>
  <c r="AU186" i="72" s="1"/>
  <c r="AV186" i="72" s="1"/>
  <c r="AW186" i="72" s="1"/>
  <c r="AX186" i="72" s="1"/>
  <c r="AY186" i="72" s="1"/>
  <c r="AZ186" i="72" s="1"/>
  <c r="BA186" i="72" s="1"/>
  <c r="BB186" i="72" s="1"/>
  <c r="AH186" i="72"/>
  <c r="AG186" i="72"/>
  <c r="AF186" i="72"/>
  <c r="AE186" i="72"/>
  <c r="AD186" i="72"/>
  <c r="AC186" i="72"/>
  <c r="AB186" i="72"/>
  <c r="AA186" i="72"/>
  <c r="Z186" i="72"/>
  <c r="Y186" i="72"/>
  <c r="X186" i="72"/>
  <c r="W186" i="72"/>
  <c r="V186" i="72"/>
  <c r="U186" i="72"/>
  <c r="T186" i="72"/>
  <c r="S186" i="72"/>
  <c r="R186" i="72"/>
  <c r="Q186" i="72"/>
  <c r="P186" i="72"/>
  <c r="O186" i="72"/>
  <c r="N186" i="72"/>
  <c r="M186" i="72"/>
  <c r="L186" i="72"/>
  <c r="K186" i="72"/>
  <c r="J186" i="72"/>
  <c r="I186" i="72"/>
  <c r="H186" i="72"/>
  <c r="G186" i="72"/>
  <c r="F186" i="72"/>
  <c r="E186" i="72"/>
  <c r="AI187" i="71"/>
  <c r="AJ187" i="71" s="1"/>
  <c r="AK187" i="71" s="1"/>
  <c r="AL187" i="71" s="1"/>
  <c r="AM187" i="71" s="1"/>
  <c r="AN187" i="71" s="1"/>
  <c r="AO187" i="71" s="1"/>
  <c r="AP187" i="71" s="1"/>
  <c r="AQ187" i="71" s="1"/>
  <c r="AR187" i="71" s="1"/>
  <c r="AS187" i="71" s="1"/>
  <c r="AT187" i="71" s="1"/>
  <c r="AU187" i="71" s="1"/>
  <c r="AV187" i="71" s="1"/>
  <c r="AW187" i="71" s="1"/>
  <c r="AX187" i="71" s="1"/>
  <c r="AY187" i="71" s="1"/>
  <c r="AZ187" i="71" s="1"/>
  <c r="BA187" i="71" s="1"/>
  <c r="BB187" i="71" s="1"/>
  <c r="AH187" i="71"/>
  <c r="AG187" i="71"/>
  <c r="AF187" i="71"/>
  <c r="AE187" i="71"/>
  <c r="AD187" i="71"/>
  <c r="AC187" i="71"/>
  <c r="AB187" i="71"/>
  <c r="AA187" i="71"/>
  <c r="Z187" i="71"/>
  <c r="Y187" i="71"/>
  <c r="X187" i="71"/>
  <c r="W187" i="71"/>
  <c r="V187" i="71"/>
  <c r="U187" i="71"/>
  <c r="T187" i="71"/>
  <c r="S187" i="71"/>
  <c r="R187" i="71"/>
  <c r="Q187" i="71"/>
  <c r="P187" i="71"/>
  <c r="O187" i="71"/>
  <c r="N187" i="71"/>
  <c r="M187" i="71"/>
  <c r="L187" i="71"/>
  <c r="K187" i="71"/>
  <c r="J187" i="71"/>
  <c r="I187" i="71"/>
  <c r="H187" i="71"/>
  <c r="G187" i="71"/>
  <c r="F187" i="71"/>
  <c r="E187" i="71"/>
  <c r="AI186" i="71"/>
  <c r="AJ186" i="71" s="1"/>
  <c r="AK186" i="71" s="1"/>
  <c r="AL186" i="71" s="1"/>
  <c r="AM186" i="71" s="1"/>
  <c r="AN186" i="71" s="1"/>
  <c r="AO186" i="71" s="1"/>
  <c r="AP186" i="71" s="1"/>
  <c r="AQ186" i="71" s="1"/>
  <c r="AR186" i="71" s="1"/>
  <c r="AS186" i="71" s="1"/>
  <c r="AT186" i="71" s="1"/>
  <c r="AU186" i="71" s="1"/>
  <c r="AV186" i="71" s="1"/>
  <c r="AW186" i="71" s="1"/>
  <c r="AX186" i="71" s="1"/>
  <c r="AY186" i="71" s="1"/>
  <c r="AZ186" i="71" s="1"/>
  <c r="BA186" i="71" s="1"/>
  <c r="BB186" i="71" s="1"/>
  <c r="AH186" i="71"/>
  <c r="AG186" i="71"/>
  <c r="AF186" i="71"/>
  <c r="AE186" i="71"/>
  <c r="AD186" i="71"/>
  <c r="AC186" i="71"/>
  <c r="AB186" i="71"/>
  <c r="AA186" i="71"/>
  <c r="Z186" i="71"/>
  <c r="Y186" i="71"/>
  <c r="X186" i="71"/>
  <c r="W186" i="71"/>
  <c r="V186" i="71"/>
  <c r="U186" i="71"/>
  <c r="T186" i="71"/>
  <c r="S186" i="71"/>
  <c r="R186" i="71"/>
  <c r="Q186" i="71"/>
  <c r="P186" i="71"/>
  <c r="O186" i="71"/>
  <c r="N186" i="71"/>
  <c r="M186" i="71"/>
  <c r="L186" i="71"/>
  <c r="K186" i="71"/>
  <c r="J186" i="71"/>
  <c r="I186" i="71"/>
  <c r="H186" i="71"/>
  <c r="G186" i="71"/>
  <c r="F186" i="71"/>
  <c r="E186" i="71"/>
  <c r="AI187" i="70"/>
  <c r="AJ187" i="70" s="1"/>
  <c r="AK187" i="70" s="1"/>
  <c r="AL187" i="70" s="1"/>
  <c r="AM187" i="70" s="1"/>
  <c r="AN187" i="70" s="1"/>
  <c r="AO187" i="70" s="1"/>
  <c r="AP187" i="70" s="1"/>
  <c r="AQ187" i="70" s="1"/>
  <c r="AR187" i="70" s="1"/>
  <c r="AS187" i="70" s="1"/>
  <c r="AT187" i="70" s="1"/>
  <c r="AU187" i="70" s="1"/>
  <c r="AV187" i="70" s="1"/>
  <c r="AW187" i="70" s="1"/>
  <c r="AX187" i="70" s="1"/>
  <c r="AY187" i="70" s="1"/>
  <c r="AZ187" i="70" s="1"/>
  <c r="BA187" i="70" s="1"/>
  <c r="BB187" i="70" s="1"/>
  <c r="AH187" i="70"/>
  <c r="AG187" i="70"/>
  <c r="AF187" i="70"/>
  <c r="AE187" i="70"/>
  <c r="AD187" i="70"/>
  <c r="AC187" i="70"/>
  <c r="AB187" i="70"/>
  <c r="AA187" i="70"/>
  <c r="Z187" i="70"/>
  <c r="Y187" i="70"/>
  <c r="X187" i="70"/>
  <c r="W187" i="70"/>
  <c r="V187" i="70"/>
  <c r="U187" i="70"/>
  <c r="T187" i="70"/>
  <c r="S187" i="70"/>
  <c r="R187" i="70"/>
  <c r="Q187" i="70"/>
  <c r="P187" i="70"/>
  <c r="O187" i="70"/>
  <c r="N187" i="70"/>
  <c r="M187" i="70"/>
  <c r="L187" i="70"/>
  <c r="K187" i="70"/>
  <c r="J187" i="70"/>
  <c r="I187" i="70"/>
  <c r="H187" i="70"/>
  <c r="G187" i="70"/>
  <c r="F187" i="70"/>
  <c r="E187" i="70"/>
  <c r="AJ186" i="70"/>
  <c r="AK186" i="70" s="1"/>
  <c r="AL186" i="70" s="1"/>
  <c r="AM186" i="70" s="1"/>
  <c r="AN186" i="70" s="1"/>
  <c r="AO186" i="70" s="1"/>
  <c r="AP186" i="70" s="1"/>
  <c r="AQ186" i="70" s="1"/>
  <c r="AR186" i="70" s="1"/>
  <c r="AS186" i="70" s="1"/>
  <c r="AT186" i="70" s="1"/>
  <c r="AU186" i="70" s="1"/>
  <c r="AV186" i="70" s="1"/>
  <c r="AW186" i="70" s="1"/>
  <c r="AX186" i="70" s="1"/>
  <c r="AY186" i="70" s="1"/>
  <c r="AZ186" i="70" s="1"/>
  <c r="BA186" i="70" s="1"/>
  <c r="BB186" i="70" s="1"/>
  <c r="AI186" i="70"/>
  <c r="AH186" i="70"/>
  <c r="AG186" i="70"/>
  <c r="AF186" i="70"/>
  <c r="AE186" i="70"/>
  <c r="AD186" i="70"/>
  <c r="AC186" i="70"/>
  <c r="AB186" i="70"/>
  <c r="AA186" i="70"/>
  <c r="Z186" i="70"/>
  <c r="Y186" i="70"/>
  <c r="X186" i="70"/>
  <c r="W186" i="70"/>
  <c r="V186" i="70"/>
  <c r="U186" i="70"/>
  <c r="T186" i="70"/>
  <c r="S186" i="70"/>
  <c r="R186" i="70"/>
  <c r="Q186" i="70"/>
  <c r="P186" i="70"/>
  <c r="O186" i="70"/>
  <c r="N186" i="70"/>
  <c r="M186" i="70"/>
  <c r="L186" i="70"/>
  <c r="K186" i="70"/>
  <c r="J186" i="70"/>
  <c r="I186" i="70"/>
  <c r="H186" i="70"/>
  <c r="G186" i="70"/>
  <c r="F186" i="70"/>
  <c r="E186" i="70"/>
  <c r="AI187" i="69"/>
  <c r="AJ187" i="69" s="1"/>
  <c r="AK187" i="69" s="1"/>
  <c r="AL187" i="69" s="1"/>
  <c r="AM187" i="69" s="1"/>
  <c r="AN187" i="69" s="1"/>
  <c r="AO187" i="69" s="1"/>
  <c r="AP187" i="69" s="1"/>
  <c r="AQ187" i="69" s="1"/>
  <c r="AR187" i="69" s="1"/>
  <c r="AS187" i="69" s="1"/>
  <c r="AT187" i="69" s="1"/>
  <c r="AU187" i="69" s="1"/>
  <c r="AV187" i="69" s="1"/>
  <c r="AW187" i="69" s="1"/>
  <c r="AX187" i="69" s="1"/>
  <c r="AY187" i="69" s="1"/>
  <c r="AZ187" i="69" s="1"/>
  <c r="BA187" i="69" s="1"/>
  <c r="BB187" i="69" s="1"/>
  <c r="AH187" i="69"/>
  <c r="AG187" i="69"/>
  <c r="AF187" i="69"/>
  <c r="AE187" i="69"/>
  <c r="AD187" i="69"/>
  <c r="AC187" i="69"/>
  <c r="AB187" i="69"/>
  <c r="AA187" i="69"/>
  <c r="Z187" i="69"/>
  <c r="Y187" i="69"/>
  <c r="X187" i="69"/>
  <c r="W187" i="69"/>
  <c r="V187" i="69"/>
  <c r="U187" i="69"/>
  <c r="T187" i="69"/>
  <c r="S187" i="69"/>
  <c r="R187" i="69"/>
  <c r="Q187" i="69"/>
  <c r="P187" i="69"/>
  <c r="O187" i="69"/>
  <c r="N187" i="69"/>
  <c r="M187" i="69"/>
  <c r="L187" i="69"/>
  <c r="K187" i="69"/>
  <c r="J187" i="69"/>
  <c r="I187" i="69"/>
  <c r="H187" i="69"/>
  <c r="G187" i="69"/>
  <c r="F187" i="69"/>
  <c r="E187" i="69"/>
  <c r="AI186" i="69"/>
  <c r="AJ186" i="69" s="1"/>
  <c r="AK186" i="69" s="1"/>
  <c r="AL186" i="69" s="1"/>
  <c r="AM186" i="69" s="1"/>
  <c r="AN186" i="69" s="1"/>
  <c r="AO186" i="69" s="1"/>
  <c r="AP186" i="69" s="1"/>
  <c r="AQ186" i="69" s="1"/>
  <c r="AR186" i="69" s="1"/>
  <c r="AS186" i="69" s="1"/>
  <c r="AT186" i="69" s="1"/>
  <c r="AU186" i="69" s="1"/>
  <c r="AV186" i="69" s="1"/>
  <c r="AW186" i="69" s="1"/>
  <c r="AX186" i="69" s="1"/>
  <c r="AY186" i="69" s="1"/>
  <c r="AZ186" i="69" s="1"/>
  <c r="BA186" i="69" s="1"/>
  <c r="BB186" i="69" s="1"/>
  <c r="AH186" i="69"/>
  <c r="AG186" i="69"/>
  <c r="AF186" i="69"/>
  <c r="AE186" i="69"/>
  <c r="AD186" i="69"/>
  <c r="AC186" i="69"/>
  <c r="AB186" i="69"/>
  <c r="AA186" i="69"/>
  <c r="Z186" i="69"/>
  <c r="Y186" i="69"/>
  <c r="X186" i="69"/>
  <c r="W186" i="69"/>
  <c r="V186" i="69"/>
  <c r="U186" i="69"/>
  <c r="T186" i="69"/>
  <c r="S186" i="69"/>
  <c r="R186" i="69"/>
  <c r="Q186" i="69"/>
  <c r="P186" i="69"/>
  <c r="O186" i="69"/>
  <c r="N186" i="69"/>
  <c r="M186" i="69"/>
  <c r="L186" i="69"/>
  <c r="K186" i="69"/>
  <c r="J186" i="69"/>
  <c r="I186" i="69"/>
  <c r="H186" i="69"/>
  <c r="G186" i="69"/>
  <c r="F186" i="69"/>
  <c r="E186" i="69"/>
  <c r="AI187" i="68"/>
  <c r="AJ187" i="68" s="1"/>
  <c r="AK187" i="68" s="1"/>
  <c r="AL187" i="68" s="1"/>
  <c r="AM187" i="68" s="1"/>
  <c r="AN187" i="68" s="1"/>
  <c r="AO187" i="68" s="1"/>
  <c r="AP187" i="68" s="1"/>
  <c r="AQ187" i="68" s="1"/>
  <c r="AR187" i="68" s="1"/>
  <c r="AS187" i="68" s="1"/>
  <c r="AT187" i="68" s="1"/>
  <c r="AU187" i="68" s="1"/>
  <c r="AV187" i="68" s="1"/>
  <c r="AW187" i="68" s="1"/>
  <c r="AX187" i="68" s="1"/>
  <c r="AY187" i="68" s="1"/>
  <c r="AZ187" i="68" s="1"/>
  <c r="BA187" i="68" s="1"/>
  <c r="BB187" i="68" s="1"/>
  <c r="AH187" i="68"/>
  <c r="AG187" i="68"/>
  <c r="AF187" i="68"/>
  <c r="AE187" i="68"/>
  <c r="AD187" i="68"/>
  <c r="AC187" i="68"/>
  <c r="AB187" i="68"/>
  <c r="AA187" i="68"/>
  <c r="Z187" i="68"/>
  <c r="Y187" i="68"/>
  <c r="X187" i="68"/>
  <c r="W187" i="68"/>
  <c r="V187" i="68"/>
  <c r="U187" i="68"/>
  <c r="T187" i="68"/>
  <c r="S187" i="68"/>
  <c r="R187" i="68"/>
  <c r="Q187" i="68"/>
  <c r="P187" i="68"/>
  <c r="O187" i="68"/>
  <c r="N187" i="68"/>
  <c r="M187" i="68"/>
  <c r="L187" i="68"/>
  <c r="K187" i="68"/>
  <c r="J187" i="68"/>
  <c r="I187" i="68"/>
  <c r="H187" i="68"/>
  <c r="G187" i="68"/>
  <c r="F187" i="68"/>
  <c r="E187" i="68"/>
  <c r="AI186" i="68"/>
  <c r="AJ186" i="68" s="1"/>
  <c r="AK186" i="68" s="1"/>
  <c r="AL186" i="68" s="1"/>
  <c r="AM186" i="68" s="1"/>
  <c r="AN186" i="68" s="1"/>
  <c r="AO186" i="68" s="1"/>
  <c r="AP186" i="68" s="1"/>
  <c r="AQ186" i="68" s="1"/>
  <c r="AR186" i="68" s="1"/>
  <c r="AS186" i="68" s="1"/>
  <c r="AT186" i="68" s="1"/>
  <c r="AU186" i="68" s="1"/>
  <c r="AV186" i="68" s="1"/>
  <c r="AW186" i="68" s="1"/>
  <c r="AX186" i="68" s="1"/>
  <c r="AY186" i="68" s="1"/>
  <c r="AZ186" i="68" s="1"/>
  <c r="BA186" i="68" s="1"/>
  <c r="BB186" i="68" s="1"/>
  <c r="AH186" i="68"/>
  <c r="AG186" i="68"/>
  <c r="AF186" i="68"/>
  <c r="AE186" i="68"/>
  <c r="AD186" i="68"/>
  <c r="AC186" i="68"/>
  <c r="AB186" i="68"/>
  <c r="AA186" i="68"/>
  <c r="Z186" i="68"/>
  <c r="Y186" i="68"/>
  <c r="X186" i="68"/>
  <c r="W186" i="68"/>
  <c r="V186" i="68"/>
  <c r="U186" i="68"/>
  <c r="T186" i="68"/>
  <c r="S186" i="68"/>
  <c r="R186" i="68"/>
  <c r="Q186" i="68"/>
  <c r="P186" i="68"/>
  <c r="O186" i="68"/>
  <c r="N186" i="68"/>
  <c r="M186" i="68"/>
  <c r="L186" i="68"/>
  <c r="K186" i="68"/>
  <c r="J186" i="68"/>
  <c r="I186" i="68"/>
  <c r="H186" i="68"/>
  <c r="G186" i="68"/>
  <c r="F186" i="68"/>
  <c r="E186" i="68"/>
  <c r="AJ187" i="67"/>
  <c r="AK187" i="67" s="1"/>
  <c r="AL187" i="67" s="1"/>
  <c r="AM187" i="67" s="1"/>
  <c r="AN187" i="67" s="1"/>
  <c r="AO187" i="67" s="1"/>
  <c r="AP187" i="67" s="1"/>
  <c r="AQ187" i="67" s="1"/>
  <c r="AR187" i="67" s="1"/>
  <c r="AS187" i="67" s="1"/>
  <c r="AT187" i="67" s="1"/>
  <c r="AU187" i="67" s="1"/>
  <c r="AV187" i="67" s="1"/>
  <c r="AW187" i="67" s="1"/>
  <c r="AX187" i="67" s="1"/>
  <c r="AY187" i="67" s="1"/>
  <c r="AZ187" i="67" s="1"/>
  <c r="BA187" i="67" s="1"/>
  <c r="BB187" i="67" s="1"/>
  <c r="AI187" i="67"/>
  <c r="AH187" i="67"/>
  <c r="AG187" i="67"/>
  <c r="AF187" i="67"/>
  <c r="AE187" i="67"/>
  <c r="AD187" i="67"/>
  <c r="AC187" i="67"/>
  <c r="AB187" i="67"/>
  <c r="AA187" i="67"/>
  <c r="Z187" i="67"/>
  <c r="Y187" i="67"/>
  <c r="X187" i="67"/>
  <c r="W187" i="67"/>
  <c r="V187" i="67"/>
  <c r="U187" i="67"/>
  <c r="T187" i="67"/>
  <c r="S187" i="67"/>
  <c r="R187" i="67"/>
  <c r="Q187" i="67"/>
  <c r="P187" i="67"/>
  <c r="O187" i="67"/>
  <c r="N187" i="67"/>
  <c r="M187" i="67"/>
  <c r="L187" i="67"/>
  <c r="K187" i="67"/>
  <c r="J187" i="67"/>
  <c r="I187" i="67"/>
  <c r="H187" i="67"/>
  <c r="G187" i="67"/>
  <c r="F187" i="67"/>
  <c r="E187" i="67"/>
  <c r="AI186" i="67"/>
  <c r="AJ186" i="67" s="1"/>
  <c r="AK186" i="67" s="1"/>
  <c r="AL186" i="67" s="1"/>
  <c r="AM186" i="67" s="1"/>
  <c r="AN186" i="67" s="1"/>
  <c r="AO186" i="67" s="1"/>
  <c r="AP186" i="67" s="1"/>
  <c r="AQ186" i="67" s="1"/>
  <c r="AR186" i="67" s="1"/>
  <c r="AS186" i="67" s="1"/>
  <c r="AT186" i="67" s="1"/>
  <c r="AU186" i="67" s="1"/>
  <c r="AV186" i="67" s="1"/>
  <c r="AW186" i="67" s="1"/>
  <c r="AX186" i="67" s="1"/>
  <c r="AY186" i="67" s="1"/>
  <c r="AZ186" i="67" s="1"/>
  <c r="BA186" i="67" s="1"/>
  <c r="BB186" i="67" s="1"/>
  <c r="AH186" i="67"/>
  <c r="AG186" i="67"/>
  <c r="AF186" i="67"/>
  <c r="AE186" i="67"/>
  <c r="AD186" i="67"/>
  <c r="AC186" i="67"/>
  <c r="AB186" i="67"/>
  <c r="AA186" i="67"/>
  <c r="Z186" i="67"/>
  <c r="Y186" i="67"/>
  <c r="X186" i="67"/>
  <c r="W186" i="67"/>
  <c r="V186" i="67"/>
  <c r="U186" i="67"/>
  <c r="T186" i="67"/>
  <c r="S186" i="67"/>
  <c r="R186" i="67"/>
  <c r="Q186" i="67"/>
  <c r="P186" i="67"/>
  <c r="O186" i="67"/>
  <c r="N186" i="67"/>
  <c r="M186" i="67"/>
  <c r="L186" i="67"/>
  <c r="K186" i="67"/>
  <c r="J186" i="67"/>
  <c r="I186" i="67"/>
  <c r="H186" i="67"/>
  <c r="G186" i="67"/>
  <c r="F186" i="67"/>
  <c r="E186" i="67"/>
  <c r="AI187" i="63"/>
  <c r="AJ187" i="63" s="1"/>
  <c r="AK187" i="63" s="1"/>
  <c r="AL187" i="63" s="1"/>
  <c r="AM187" i="63" s="1"/>
  <c r="AN187" i="63" s="1"/>
  <c r="AO187" i="63" s="1"/>
  <c r="AP187" i="63" s="1"/>
  <c r="AQ187" i="63" s="1"/>
  <c r="AR187" i="63" s="1"/>
  <c r="AS187" i="63" s="1"/>
  <c r="AT187" i="63" s="1"/>
  <c r="AU187" i="63" s="1"/>
  <c r="AV187" i="63" s="1"/>
  <c r="AW187" i="63" s="1"/>
  <c r="AX187" i="63" s="1"/>
  <c r="AY187" i="63" s="1"/>
  <c r="AZ187" i="63" s="1"/>
  <c r="BA187" i="63" s="1"/>
  <c r="BB187" i="63" s="1"/>
  <c r="AH187" i="63"/>
  <c r="AG187" i="63"/>
  <c r="AF187" i="63"/>
  <c r="AE187" i="63"/>
  <c r="AD187" i="63"/>
  <c r="AC187" i="63"/>
  <c r="AB187" i="63"/>
  <c r="AA187" i="63"/>
  <c r="Z187" i="63"/>
  <c r="Y187" i="63"/>
  <c r="X187" i="63"/>
  <c r="W187" i="63"/>
  <c r="V187" i="63"/>
  <c r="U187" i="63"/>
  <c r="T187" i="63"/>
  <c r="S187" i="63"/>
  <c r="R187" i="63"/>
  <c r="Q187" i="63"/>
  <c r="P187" i="63"/>
  <c r="O187" i="63"/>
  <c r="N187" i="63"/>
  <c r="M187" i="63"/>
  <c r="L187" i="63"/>
  <c r="K187" i="63"/>
  <c r="J187" i="63"/>
  <c r="I187" i="63"/>
  <c r="H187" i="63"/>
  <c r="G187" i="63"/>
  <c r="F187" i="63"/>
  <c r="E187" i="63"/>
  <c r="AI186" i="63"/>
  <c r="AJ186" i="63" s="1"/>
  <c r="AK186" i="63" s="1"/>
  <c r="AL186" i="63" s="1"/>
  <c r="AM186" i="63" s="1"/>
  <c r="AN186" i="63" s="1"/>
  <c r="AO186" i="63" s="1"/>
  <c r="AP186" i="63" s="1"/>
  <c r="AQ186" i="63" s="1"/>
  <c r="AR186" i="63" s="1"/>
  <c r="AS186" i="63" s="1"/>
  <c r="AT186" i="63" s="1"/>
  <c r="AU186" i="63" s="1"/>
  <c r="AV186" i="63" s="1"/>
  <c r="AW186" i="63" s="1"/>
  <c r="AX186" i="63" s="1"/>
  <c r="AY186" i="63" s="1"/>
  <c r="AZ186" i="63" s="1"/>
  <c r="BA186" i="63" s="1"/>
  <c r="BB186" i="63" s="1"/>
  <c r="AH186" i="63"/>
  <c r="AG186" i="63"/>
  <c r="AF186" i="63"/>
  <c r="AE186" i="63"/>
  <c r="AD186" i="63"/>
  <c r="AC186" i="63"/>
  <c r="AB186" i="63"/>
  <c r="AA186" i="63"/>
  <c r="Z186" i="63"/>
  <c r="Y186" i="63"/>
  <c r="X186" i="63"/>
  <c r="W186" i="63"/>
  <c r="V186" i="63"/>
  <c r="U186" i="63"/>
  <c r="T186" i="63"/>
  <c r="S186" i="63"/>
  <c r="R186" i="63"/>
  <c r="Q186" i="63"/>
  <c r="P186" i="63"/>
  <c r="O186" i="63"/>
  <c r="N186" i="63"/>
  <c r="M186" i="63"/>
  <c r="L186" i="63"/>
  <c r="K186" i="63"/>
  <c r="J186" i="63"/>
  <c r="I186" i="63"/>
  <c r="H186" i="63"/>
  <c r="G186" i="63"/>
  <c r="F186" i="63"/>
  <c r="K186" i="88"/>
  <c r="L186" i="88"/>
  <c r="M186" i="88"/>
  <c r="N186" i="88"/>
  <c r="O186" i="88"/>
  <c r="P186" i="88"/>
  <c r="Q186" i="88"/>
  <c r="R186" i="88"/>
  <c r="S186" i="88"/>
  <c r="T186" i="88"/>
  <c r="U186" i="88"/>
  <c r="V186" i="88"/>
  <c r="W186" i="88"/>
  <c r="X186" i="88"/>
  <c r="Y186" i="88"/>
  <c r="Z186" i="88"/>
  <c r="AA186" i="88"/>
  <c r="AB186" i="88"/>
  <c r="AC186" i="88"/>
  <c r="AD186" i="88"/>
  <c r="AE186" i="88"/>
  <c r="AF186" i="88"/>
  <c r="AG186" i="88"/>
  <c r="AH186" i="88"/>
  <c r="AI186" i="88"/>
  <c r="AJ186" i="88"/>
  <c r="AK186" i="88"/>
  <c r="AL186" i="88" s="1"/>
  <c r="AM186" i="88" s="1"/>
  <c r="AN186" i="88" s="1"/>
  <c r="AO186" i="88" s="1"/>
  <c r="AP186" i="88" s="1"/>
  <c r="AQ186" i="88" s="1"/>
  <c r="AR186" i="88" s="1"/>
  <c r="AS186" i="88" s="1"/>
  <c r="AT186" i="88" s="1"/>
  <c r="AU186" i="88" s="1"/>
  <c r="AV186" i="88" s="1"/>
  <c r="AW186" i="88" s="1"/>
  <c r="AX186" i="88" s="1"/>
  <c r="AY186" i="88" s="1"/>
  <c r="AZ186" i="88" s="1"/>
  <c r="BA186" i="88" s="1"/>
  <c r="BB186" i="88" s="1"/>
  <c r="K187" i="88"/>
  <c r="L187" i="88"/>
  <c r="M187" i="88"/>
  <c r="N187" i="88"/>
  <c r="O187" i="88"/>
  <c r="P187" i="88"/>
  <c r="Q187" i="88"/>
  <c r="R187" i="88"/>
  <c r="S187" i="88"/>
  <c r="T187" i="88"/>
  <c r="U187" i="88"/>
  <c r="V187" i="88"/>
  <c r="W187" i="88"/>
  <c r="X187" i="88"/>
  <c r="Y187" i="88"/>
  <c r="Z187" i="88"/>
  <c r="AA187" i="88"/>
  <c r="AB187" i="88"/>
  <c r="AC187" i="88"/>
  <c r="AD187" i="88"/>
  <c r="AE187" i="88"/>
  <c r="AF187" i="88"/>
  <c r="AG187" i="88"/>
  <c r="AH187" i="88"/>
  <c r="AI187" i="88"/>
  <c r="AJ187" i="88" s="1"/>
  <c r="AK187" i="88" s="1"/>
  <c r="AL187" i="88" s="1"/>
  <c r="AM187" i="88" s="1"/>
  <c r="AN187" i="88" s="1"/>
  <c r="AO187" i="88" s="1"/>
  <c r="AP187" i="88" s="1"/>
  <c r="AQ187" i="88" s="1"/>
  <c r="AR187" i="88" s="1"/>
  <c r="AS187" i="88" s="1"/>
  <c r="AT187" i="88" s="1"/>
  <c r="AU187" i="88" s="1"/>
  <c r="AV187" i="88" s="1"/>
  <c r="AW187" i="88" s="1"/>
  <c r="AX187" i="88" s="1"/>
  <c r="AY187" i="88" s="1"/>
  <c r="AZ187" i="88" s="1"/>
  <c r="BA187" i="88" s="1"/>
  <c r="BB187" i="88" s="1"/>
  <c r="J186" i="88"/>
  <c r="J187" i="88"/>
  <c r="F186" i="88"/>
  <c r="G186" i="88"/>
  <c r="H186" i="88"/>
  <c r="I186" i="88"/>
  <c r="F187" i="88"/>
  <c r="G187" i="88"/>
  <c r="H187" i="88"/>
  <c r="I187" i="88"/>
  <c r="E187" i="88"/>
  <c r="E186" i="88"/>
  <c r="AZ75" i="75" l="1"/>
  <c r="BA75" i="75"/>
  <c r="BB75" i="75"/>
  <c r="AZ75" i="74"/>
  <c r="BA75" i="74"/>
  <c r="BB75" i="74"/>
  <c r="AZ75" i="73"/>
  <c r="BA75" i="73"/>
  <c r="BB75" i="73"/>
  <c r="AZ75" i="72"/>
  <c r="BA75" i="72"/>
  <c r="BB75" i="72"/>
  <c r="AZ75" i="71"/>
  <c r="BA75" i="71"/>
  <c r="BB75" i="71"/>
  <c r="AZ75" i="70"/>
  <c r="BA75" i="70"/>
  <c r="BB75" i="70"/>
  <c r="AZ75" i="69"/>
  <c r="BA75" i="69"/>
  <c r="BB75" i="69"/>
  <c r="AB52" i="81"/>
  <c r="AF52" i="81" s="1"/>
  <c r="AJ52" i="81" s="1"/>
  <c r="AN52" i="81" s="1"/>
  <c r="AR52" i="81" s="1"/>
  <c r="AV52" i="81" s="1"/>
  <c r="Z52" i="81"/>
  <c r="AD52" i="81" s="1"/>
  <c r="AH52" i="81" s="1"/>
  <c r="AL52" i="81" s="1"/>
  <c r="AP52" i="81" s="1"/>
  <c r="AT52" i="81" s="1"/>
  <c r="AX52" i="81" s="1"/>
  <c r="Y52" i="81"/>
  <c r="AC52" i="81" s="1"/>
  <c r="AG52" i="81" s="1"/>
  <c r="AK52" i="81" s="1"/>
  <c r="AO52" i="81" s="1"/>
  <c r="AS52" i="81" s="1"/>
  <c r="AW52" i="81" s="1"/>
  <c r="X52" i="81"/>
  <c r="W52" i="81"/>
  <c r="AA52" i="81" s="1"/>
  <c r="AE52" i="81" s="1"/>
  <c r="AI52" i="81" s="1"/>
  <c r="AM52" i="81" s="1"/>
  <c r="AQ52" i="81" s="1"/>
  <c r="AU52" i="81" s="1"/>
  <c r="AY52" i="81" s="1"/>
  <c r="U52" i="81"/>
  <c r="T52" i="81"/>
  <c r="S52" i="81"/>
  <c r="R52" i="81"/>
  <c r="P52" i="81"/>
  <c r="O52" i="81"/>
  <c r="N52" i="81"/>
  <c r="M52" i="81"/>
  <c r="K52" i="81"/>
  <c r="J52" i="81"/>
  <c r="I52" i="81"/>
  <c r="H52" i="81"/>
  <c r="F52" i="81"/>
  <c r="E52" i="81"/>
  <c r="D52" i="81"/>
  <c r="C52" i="81"/>
  <c r="BB82" i="75"/>
  <c r="BB83" i="75" s="1"/>
  <c r="AU82" i="75"/>
  <c r="AU83" i="75" s="1"/>
  <c r="AT82" i="75"/>
  <c r="AT83" i="75" s="1"/>
  <c r="AM82" i="75"/>
  <c r="AM83" i="75" s="1"/>
  <c r="AL82" i="75"/>
  <c r="AL83" i="75" s="1"/>
  <c r="AE82" i="75"/>
  <c r="AE83" i="75" s="1"/>
  <c r="AD82" i="75"/>
  <c r="AD83" i="75" s="1"/>
  <c r="BA82" i="75"/>
  <c r="BA83" i="75" s="1"/>
  <c r="AZ82" i="75"/>
  <c r="AZ83" i="75" s="1"/>
  <c r="AY82" i="75"/>
  <c r="AY83" i="75" s="1"/>
  <c r="AX82" i="75"/>
  <c r="AX83" i="75" s="1"/>
  <c r="AW82" i="75"/>
  <c r="AW83" i="75" s="1"/>
  <c r="AV82" i="75"/>
  <c r="AV83" i="75" s="1"/>
  <c r="AS82" i="75"/>
  <c r="AS83" i="75" s="1"/>
  <c r="AR82" i="75"/>
  <c r="AR83" i="75" s="1"/>
  <c r="AQ82" i="75"/>
  <c r="AQ83" i="75" s="1"/>
  <c r="AP82" i="75"/>
  <c r="AP83" i="75" s="1"/>
  <c r="AO82" i="75"/>
  <c r="AO83" i="75" s="1"/>
  <c r="AN82" i="75"/>
  <c r="AN83" i="75" s="1"/>
  <c r="AK82" i="75"/>
  <c r="AK83" i="75" s="1"/>
  <c r="AJ82" i="75"/>
  <c r="AJ83" i="75" s="1"/>
  <c r="AI82" i="75"/>
  <c r="AI83" i="75" s="1"/>
  <c r="AH82" i="75"/>
  <c r="AH83" i="75" s="1"/>
  <c r="AG82" i="75"/>
  <c r="AG83" i="75" s="1"/>
  <c r="AF82" i="75"/>
  <c r="AF83" i="75" s="1"/>
  <c r="AC82" i="75"/>
  <c r="AC83" i="75" s="1"/>
  <c r="AB82" i="75"/>
  <c r="AB83" i="75" s="1"/>
  <c r="AA81" i="75"/>
  <c r="AA82" i="75" s="1"/>
  <c r="BB106" i="75" s="1"/>
  <c r="Z81" i="75"/>
  <c r="Z82" i="75" s="1"/>
  <c r="AS105" i="75" s="1"/>
  <c r="Y81" i="75"/>
  <c r="Y82" i="75" s="1"/>
  <c r="AW104" i="75" s="1"/>
  <c r="X81" i="75"/>
  <c r="X82" i="75" s="1"/>
  <c r="BB103" i="75" s="1"/>
  <c r="W81" i="75"/>
  <c r="W82" i="75" s="1"/>
  <c r="V81" i="75"/>
  <c r="V82" i="75" s="1"/>
  <c r="U81" i="75"/>
  <c r="U82" i="75" s="1"/>
  <c r="AY100" i="75" s="1"/>
  <c r="T81" i="75"/>
  <c r="T82" i="75" s="1"/>
  <c r="AV99" i="75" s="1"/>
  <c r="S81" i="75"/>
  <c r="S82" i="75" s="1"/>
  <c r="AT98" i="75" s="1"/>
  <c r="R81" i="75"/>
  <c r="R82" i="75" s="1"/>
  <c r="AS97" i="75" s="1"/>
  <c r="Q81" i="75"/>
  <c r="Q82" i="75" s="1"/>
  <c r="AS96" i="75" s="1"/>
  <c r="P81" i="75"/>
  <c r="P82" i="75" s="1"/>
  <c r="AT95" i="75" s="1"/>
  <c r="O81" i="75"/>
  <c r="O82" i="75" s="1"/>
  <c r="N81" i="75"/>
  <c r="N82" i="75" s="1"/>
  <c r="M81" i="75"/>
  <c r="M82" i="75" s="1"/>
  <c r="AQ92" i="75" s="1"/>
  <c r="L81" i="75"/>
  <c r="L82" i="75" s="1"/>
  <c r="AV91" i="75" s="1"/>
  <c r="K81" i="75"/>
  <c r="K82" i="75" s="1"/>
  <c r="BB90" i="75" s="1"/>
  <c r="J81" i="75"/>
  <c r="J82" i="75" s="1"/>
  <c r="AW89" i="75" s="1"/>
  <c r="I81" i="75"/>
  <c r="I82" i="75" s="1"/>
  <c r="AS88" i="75" s="1"/>
  <c r="H81" i="75"/>
  <c r="H82" i="75" s="1"/>
  <c r="BB87" i="75" s="1"/>
  <c r="G81" i="75"/>
  <c r="G82" i="75" s="1"/>
  <c r="AZ86" i="75" s="1"/>
  <c r="F81" i="75"/>
  <c r="F82" i="75" s="1"/>
  <c r="E81" i="75"/>
  <c r="E82" i="75" s="1"/>
  <c r="AY84" i="75" s="1"/>
  <c r="AW83" i="74"/>
  <c r="AV83" i="74"/>
  <c r="AY82" i="74"/>
  <c r="AY83" i="74" s="1"/>
  <c r="AX82" i="74"/>
  <c r="AX83" i="74" s="1"/>
  <c r="AW82" i="74"/>
  <c r="AV82" i="74"/>
  <c r="AQ82" i="74"/>
  <c r="AQ83" i="74" s="1"/>
  <c r="AP82" i="74"/>
  <c r="AP83" i="74" s="1"/>
  <c r="AO82" i="74"/>
  <c r="AO83" i="74" s="1"/>
  <c r="AN82" i="74"/>
  <c r="AN83" i="74" s="1"/>
  <c r="AI82" i="74"/>
  <c r="AI83" i="74" s="1"/>
  <c r="AH82" i="74"/>
  <c r="AH83" i="74" s="1"/>
  <c r="AG82" i="74"/>
  <c r="AG83" i="74" s="1"/>
  <c r="AF82" i="74"/>
  <c r="AF83" i="74" s="1"/>
  <c r="BB82" i="74"/>
  <c r="BB83" i="74" s="1"/>
  <c r="BA82" i="74"/>
  <c r="BA83" i="74" s="1"/>
  <c r="AZ82" i="74"/>
  <c r="AZ83" i="74" s="1"/>
  <c r="AU82" i="74"/>
  <c r="AU83" i="74" s="1"/>
  <c r="AT82" i="74"/>
  <c r="AT83" i="74" s="1"/>
  <c r="AS82" i="74"/>
  <c r="AS83" i="74" s="1"/>
  <c r="AR82" i="74"/>
  <c r="AR83" i="74" s="1"/>
  <c r="AM82" i="74"/>
  <c r="AM83" i="74" s="1"/>
  <c r="AL82" i="74"/>
  <c r="AL83" i="74" s="1"/>
  <c r="AK82" i="74"/>
  <c r="AK83" i="74" s="1"/>
  <c r="AJ82" i="74"/>
  <c r="AJ83" i="74" s="1"/>
  <c r="AE82" i="74"/>
  <c r="AE83" i="74" s="1"/>
  <c r="AD82" i="74"/>
  <c r="AD83" i="74" s="1"/>
  <c r="AC82" i="74"/>
  <c r="AC83" i="74" s="1"/>
  <c r="AB82" i="74"/>
  <c r="AB83" i="74" s="1"/>
  <c r="AA81" i="74"/>
  <c r="AA82" i="74" s="1"/>
  <c r="Z81" i="74"/>
  <c r="Z82" i="74" s="1"/>
  <c r="Y81" i="74"/>
  <c r="Y82" i="74" s="1"/>
  <c r="X81" i="74"/>
  <c r="X82" i="74" s="1"/>
  <c r="W81" i="74"/>
  <c r="W82" i="74" s="1"/>
  <c r="AT102" i="74" s="1"/>
  <c r="V81" i="74"/>
  <c r="V82" i="74" s="1"/>
  <c r="BA101" i="74" s="1"/>
  <c r="U81" i="74"/>
  <c r="U82" i="74" s="1"/>
  <c r="AW100" i="74" s="1"/>
  <c r="T81" i="74"/>
  <c r="T82" i="74" s="1"/>
  <c r="AT99" i="74" s="1"/>
  <c r="S81" i="74"/>
  <c r="S82" i="74" s="1"/>
  <c r="R81" i="74"/>
  <c r="R82" i="74" s="1"/>
  <c r="V97" i="74" s="1"/>
  <c r="Q81" i="74"/>
  <c r="Q82" i="74" s="1"/>
  <c r="AT96" i="74" s="1"/>
  <c r="P81" i="74"/>
  <c r="P82" i="74" s="1"/>
  <c r="O81" i="74"/>
  <c r="O82" i="74" s="1"/>
  <c r="Y94" i="74" s="1"/>
  <c r="N81" i="74"/>
  <c r="N82" i="74" s="1"/>
  <c r="AW93" i="74" s="1"/>
  <c r="M81" i="74"/>
  <c r="M82" i="74" s="1"/>
  <c r="BA92" i="74" s="1"/>
  <c r="L81" i="74"/>
  <c r="L82" i="74" s="1"/>
  <c r="AT91" i="74" s="1"/>
  <c r="K81" i="74"/>
  <c r="K82" i="74" s="1"/>
  <c r="J81" i="74"/>
  <c r="J82" i="74" s="1"/>
  <c r="Z89" i="74" s="1"/>
  <c r="I81" i="74"/>
  <c r="I82" i="74" s="1"/>
  <c r="AH88" i="74" s="1"/>
  <c r="H81" i="74"/>
  <c r="H82" i="74" s="1"/>
  <c r="G81" i="74"/>
  <c r="G82" i="74" s="1"/>
  <c r="AX86" i="74" s="1"/>
  <c r="F81" i="74"/>
  <c r="F82" i="74" s="1"/>
  <c r="AQ85" i="74" s="1"/>
  <c r="E81" i="74"/>
  <c r="E82" i="74" s="1"/>
  <c r="AW84" i="74" s="1"/>
  <c r="AX82" i="73"/>
  <c r="AX83" i="73" s="1"/>
  <c r="AP82" i="73"/>
  <c r="AP83" i="73" s="1"/>
  <c r="AH82" i="73"/>
  <c r="AH83" i="73" s="1"/>
  <c r="BB82" i="73"/>
  <c r="BB83" i="73" s="1"/>
  <c r="BA82" i="73"/>
  <c r="BA83" i="73" s="1"/>
  <c r="AZ82" i="73"/>
  <c r="AZ83" i="73" s="1"/>
  <c r="AY82" i="73"/>
  <c r="AY83" i="73" s="1"/>
  <c r="AW82" i="73"/>
  <c r="AW83" i="73" s="1"/>
  <c r="AV82" i="73"/>
  <c r="AV83" i="73" s="1"/>
  <c r="AU82" i="73"/>
  <c r="AU83" i="73" s="1"/>
  <c r="AT82" i="73"/>
  <c r="AT83" i="73" s="1"/>
  <c r="AS82" i="73"/>
  <c r="AS83" i="73" s="1"/>
  <c r="AR82" i="73"/>
  <c r="AR83" i="73" s="1"/>
  <c r="AQ82" i="73"/>
  <c r="AQ83" i="73" s="1"/>
  <c r="AO82" i="73"/>
  <c r="AO83" i="73" s="1"/>
  <c r="AN82" i="73"/>
  <c r="AN83" i="73" s="1"/>
  <c r="AM82" i="73"/>
  <c r="AM83" i="73" s="1"/>
  <c r="AL82" i="73"/>
  <c r="AL83" i="73" s="1"/>
  <c r="AK82" i="73"/>
  <c r="AK83" i="73" s="1"/>
  <c r="AJ82" i="73"/>
  <c r="AJ83" i="73" s="1"/>
  <c r="AI82" i="73"/>
  <c r="AI83" i="73" s="1"/>
  <c r="AG82" i="73"/>
  <c r="AG83" i="73" s="1"/>
  <c r="AF82" i="73"/>
  <c r="AF83" i="73" s="1"/>
  <c r="AE82" i="73"/>
  <c r="AE83" i="73" s="1"/>
  <c r="AD82" i="73"/>
  <c r="AD83" i="73" s="1"/>
  <c r="AC82" i="73"/>
  <c r="AC83" i="73" s="1"/>
  <c r="AB82" i="73"/>
  <c r="AB83" i="73" s="1"/>
  <c r="AA81" i="73"/>
  <c r="AA82" i="73" s="1"/>
  <c r="AX106" i="73" s="1"/>
  <c r="Z81" i="73"/>
  <c r="Z82" i="73" s="1"/>
  <c r="Y81" i="73"/>
  <c r="Y82" i="73" s="1"/>
  <c r="AS104" i="73" s="1"/>
  <c r="X81" i="73"/>
  <c r="X82" i="73" s="1"/>
  <c r="W81" i="73"/>
  <c r="W82" i="73" s="1"/>
  <c r="AR102" i="73" s="1"/>
  <c r="V81" i="73"/>
  <c r="V82" i="73" s="1"/>
  <c r="AY101" i="73" s="1"/>
  <c r="U81" i="73"/>
  <c r="U82" i="73" s="1"/>
  <c r="AU100" i="73" s="1"/>
  <c r="T81" i="73"/>
  <c r="T82" i="73" s="1"/>
  <c r="AR99" i="73" s="1"/>
  <c r="S81" i="73"/>
  <c r="S82" i="73" s="1"/>
  <c r="BB98" i="73" s="1"/>
  <c r="R81" i="73"/>
  <c r="R82" i="73" s="1"/>
  <c r="Q81" i="73"/>
  <c r="Q82" i="73" s="1"/>
  <c r="BA96" i="73" s="1"/>
  <c r="P81" i="73"/>
  <c r="P82" i="73" s="1"/>
  <c r="BB95" i="73" s="1"/>
  <c r="O81" i="73"/>
  <c r="O82" i="73" s="1"/>
  <c r="AR94" i="73" s="1"/>
  <c r="N81" i="73"/>
  <c r="N82" i="73" s="1"/>
  <c r="AU93" i="73" s="1"/>
  <c r="M81" i="73"/>
  <c r="M82" i="73" s="1"/>
  <c r="AY92" i="73" s="1"/>
  <c r="L81" i="73"/>
  <c r="L82" i="73" s="1"/>
  <c r="K81" i="73"/>
  <c r="K82" i="73" s="1"/>
  <c r="AX90" i="73" s="1"/>
  <c r="J81" i="73"/>
  <c r="J82" i="73" s="1"/>
  <c r="AV89" i="73" s="1"/>
  <c r="I81" i="73"/>
  <c r="I82" i="73" s="1"/>
  <c r="BA88" i="73" s="1"/>
  <c r="H81" i="73"/>
  <c r="H82" i="73" s="1"/>
  <c r="AX87" i="73" s="1"/>
  <c r="G81" i="73"/>
  <c r="G82" i="73" s="1"/>
  <c r="AV86" i="73" s="1"/>
  <c r="F81" i="73"/>
  <c r="F82" i="73" s="1"/>
  <c r="AU85" i="73" s="1"/>
  <c r="E81" i="73"/>
  <c r="E82" i="73" s="1"/>
  <c r="AU84" i="73" s="1"/>
  <c r="BA82" i="72"/>
  <c r="BA83" i="72" s="1"/>
  <c r="AX82" i="72"/>
  <c r="AX83" i="72" s="1"/>
  <c r="AW82" i="72"/>
  <c r="AW83" i="72" s="1"/>
  <c r="AS82" i="72"/>
  <c r="AS83" i="72" s="1"/>
  <c r="AP82" i="72"/>
  <c r="AP83" i="72" s="1"/>
  <c r="AO82" i="72"/>
  <c r="AO83" i="72" s="1"/>
  <c r="AK82" i="72"/>
  <c r="AK83" i="72" s="1"/>
  <c r="AH82" i="72"/>
  <c r="AH83" i="72" s="1"/>
  <c r="AG82" i="72"/>
  <c r="AG83" i="72" s="1"/>
  <c r="AC82" i="72"/>
  <c r="AC83" i="72" s="1"/>
  <c r="BB82" i="72"/>
  <c r="BB83" i="72" s="1"/>
  <c r="AZ82" i="72"/>
  <c r="AZ83" i="72" s="1"/>
  <c r="AY82" i="72"/>
  <c r="AY83" i="72" s="1"/>
  <c r="AV82" i="72"/>
  <c r="AV83" i="72" s="1"/>
  <c r="AU82" i="72"/>
  <c r="AU83" i="72" s="1"/>
  <c r="AT82" i="72"/>
  <c r="AT83" i="72" s="1"/>
  <c r="AR82" i="72"/>
  <c r="AR83" i="72" s="1"/>
  <c r="AQ82" i="72"/>
  <c r="AQ83" i="72" s="1"/>
  <c r="AN82" i="72"/>
  <c r="AN83" i="72" s="1"/>
  <c r="AM82" i="72"/>
  <c r="AM83" i="72" s="1"/>
  <c r="AL82" i="72"/>
  <c r="AL83" i="72" s="1"/>
  <c r="AJ82" i="72"/>
  <c r="AJ83" i="72" s="1"/>
  <c r="AI82" i="72"/>
  <c r="AI83" i="72" s="1"/>
  <c r="AF82" i="72"/>
  <c r="AF83" i="72" s="1"/>
  <c r="AE82" i="72"/>
  <c r="AE83" i="72" s="1"/>
  <c r="AD82" i="72"/>
  <c r="AD83" i="72" s="1"/>
  <c r="AB82" i="72"/>
  <c r="AB83" i="72" s="1"/>
  <c r="AA81" i="72"/>
  <c r="AA82" i="72" s="1"/>
  <c r="AV106" i="72" s="1"/>
  <c r="Z81" i="72"/>
  <c r="Z82" i="72" s="1"/>
  <c r="Y81" i="72"/>
  <c r="Y82" i="72" s="1"/>
  <c r="X81" i="72"/>
  <c r="X82" i="72" s="1"/>
  <c r="AV103" i="72" s="1"/>
  <c r="W81" i="72"/>
  <c r="W82" i="72" s="1"/>
  <c r="BB102" i="72" s="1"/>
  <c r="V81" i="72"/>
  <c r="V82" i="72" s="1"/>
  <c r="AW101" i="72" s="1"/>
  <c r="U81" i="72"/>
  <c r="U82" i="72" s="1"/>
  <c r="T81" i="72"/>
  <c r="T82" i="72" s="1"/>
  <c r="BB99" i="72" s="1"/>
  <c r="S81" i="72"/>
  <c r="S82" i="72" s="1"/>
  <c r="AZ98" i="72" s="1"/>
  <c r="R81" i="72"/>
  <c r="R82" i="72" s="1"/>
  <c r="Q81" i="72"/>
  <c r="Q82" i="72" s="1"/>
  <c r="P81" i="72"/>
  <c r="P82" i="72" s="1"/>
  <c r="AZ95" i="72" s="1"/>
  <c r="O81" i="72"/>
  <c r="O82" i="72" s="1"/>
  <c r="BB94" i="72" s="1"/>
  <c r="N81" i="72"/>
  <c r="N82" i="72" s="1"/>
  <c r="AS93" i="72" s="1"/>
  <c r="M81" i="72"/>
  <c r="M82" i="72" s="1"/>
  <c r="L81" i="72"/>
  <c r="L82" i="72" s="1"/>
  <c r="BB91" i="72" s="1"/>
  <c r="K81" i="72"/>
  <c r="K82" i="72" s="1"/>
  <c r="AV90" i="72" s="1"/>
  <c r="J81" i="72"/>
  <c r="J82" i="72" s="1"/>
  <c r="I81" i="72"/>
  <c r="I82" i="72" s="1"/>
  <c r="H81" i="72"/>
  <c r="H82" i="72" s="1"/>
  <c r="AV87" i="72" s="1"/>
  <c r="G81" i="72"/>
  <c r="G82" i="72" s="1"/>
  <c r="AT86" i="72" s="1"/>
  <c r="F81" i="72"/>
  <c r="F82" i="72" s="1"/>
  <c r="AS85" i="72" s="1"/>
  <c r="E81" i="72"/>
  <c r="E82" i="72" s="1"/>
  <c r="BB82" i="71"/>
  <c r="BB83" i="71" s="1"/>
  <c r="BA82" i="71"/>
  <c r="BA83" i="71" s="1"/>
  <c r="AT82" i="71"/>
  <c r="AT83" i="71" s="1"/>
  <c r="AS82" i="71"/>
  <c r="AS83" i="71" s="1"/>
  <c r="AL82" i="71"/>
  <c r="AL83" i="71" s="1"/>
  <c r="AK82" i="71"/>
  <c r="AK83" i="71" s="1"/>
  <c r="AD82" i="71"/>
  <c r="AD83" i="71" s="1"/>
  <c r="AC82" i="71"/>
  <c r="AC83" i="71" s="1"/>
  <c r="AZ82" i="71"/>
  <c r="AZ83" i="71" s="1"/>
  <c r="AY82" i="71"/>
  <c r="AY83" i="71" s="1"/>
  <c r="AX82" i="71"/>
  <c r="AX83" i="71" s="1"/>
  <c r="AW82" i="71"/>
  <c r="AW83" i="71" s="1"/>
  <c r="AV82" i="71"/>
  <c r="AV83" i="71" s="1"/>
  <c r="AU82" i="71"/>
  <c r="AU83" i="71" s="1"/>
  <c r="AR82" i="71"/>
  <c r="AR83" i="71" s="1"/>
  <c r="AQ82" i="71"/>
  <c r="AQ83" i="71" s="1"/>
  <c r="AP82" i="71"/>
  <c r="AP83" i="71" s="1"/>
  <c r="AO82" i="71"/>
  <c r="AO83" i="71" s="1"/>
  <c r="AN82" i="71"/>
  <c r="AN83" i="71" s="1"/>
  <c r="AM82" i="71"/>
  <c r="AM83" i="71" s="1"/>
  <c r="AJ82" i="71"/>
  <c r="AJ83" i="71" s="1"/>
  <c r="AI82" i="71"/>
  <c r="AI83" i="71" s="1"/>
  <c r="AH82" i="71"/>
  <c r="AH83" i="71" s="1"/>
  <c r="AG82" i="71"/>
  <c r="AG83" i="71" s="1"/>
  <c r="AF82" i="71"/>
  <c r="AF83" i="71" s="1"/>
  <c r="AE82" i="71"/>
  <c r="AE83" i="71" s="1"/>
  <c r="AB82" i="71"/>
  <c r="AB83" i="71" s="1"/>
  <c r="AA81" i="71"/>
  <c r="AA82" i="71" s="1"/>
  <c r="AT106" i="71" s="1"/>
  <c r="Z81" i="71"/>
  <c r="Z82" i="71" s="1"/>
  <c r="AW105" i="71" s="1"/>
  <c r="Y81" i="71"/>
  <c r="Y82" i="71" s="1"/>
  <c r="BA104" i="71" s="1"/>
  <c r="X81" i="71"/>
  <c r="X82" i="71" s="1"/>
  <c r="AT103" i="71" s="1"/>
  <c r="W81" i="71"/>
  <c r="W82" i="71" s="1"/>
  <c r="AZ102" i="71" s="1"/>
  <c r="V81" i="71"/>
  <c r="V82" i="71" s="1"/>
  <c r="U81" i="71"/>
  <c r="U82" i="71" s="1"/>
  <c r="T81" i="71"/>
  <c r="T82" i="71" s="1"/>
  <c r="AZ99" i="71" s="1"/>
  <c r="S81" i="71"/>
  <c r="S82" i="71" s="1"/>
  <c r="AX98" i="71" s="1"/>
  <c r="R81" i="71"/>
  <c r="R82" i="71" s="1"/>
  <c r="AW97" i="71" s="1"/>
  <c r="Q81" i="71"/>
  <c r="Q82" i="71" s="1"/>
  <c r="AW96" i="71" s="1"/>
  <c r="P81" i="71"/>
  <c r="P82" i="71" s="1"/>
  <c r="AX95" i="71" s="1"/>
  <c r="O81" i="71"/>
  <c r="O82" i="71" s="1"/>
  <c r="AZ94" i="71" s="1"/>
  <c r="N81" i="71"/>
  <c r="N82" i="71" s="1"/>
  <c r="M81" i="71"/>
  <c r="M82" i="71" s="1"/>
  <c r="L81" i="71"/>
  <c r="L82" i="71" s="1"/>
  <c r="AZ91" i="71" s="1"/>
  <c r="K81" i="71"/>
  <c r="K82" i="71" s="1"/>
  <c r="AT90" i="71" s="1"/>
  <c r="J81" i="71"/>
  <c r="J82" i="71" s="1"/>
  <c r="BA89" i="71" s="1"/>
  <c r="I81" i="71"/>
  <c r="I82" i="71" s="1"/>
  <c r="AW88" i="71" s="1"/>
  <c r="H81" i="71"/>
  <c r="H82" i="71" s="1"/>
  <c r="AT87" i="71" s="1"/>
  <c r="G81" i="71"/>
  <c r="G82" i="71" s="1"/>
  <c r="AR86" i="71" s="1"/>
  <c r="F81" i="71"/>
  <c r="F82" i="71" s="1"/>
  <c r="E81" i="71"/>
  <c r="E82" i="71" s="1"/>
  <c r="BB82" i="70"/>
  <c r="BB83" i="70" s="1"/>
  <c r="AZ82" i="70"/>
  <c r="AZ83" i="70" s="1"/>
  <c r="AU82" i="70"/>
  <c r="AU83" i="70" s="1"/>
  <c r="AT82" i="70"/>
  <c r="AT83" i="70" s="1"/>
  <c r="AR82" i="70"/>
  <c r="AR83" i="70" s="1"/>
  <c r="AM82" i="70"/>
  <c r="AM83" i="70" s="1"/>
  <c r="AL82" i="70"/>
  <c r="AL83" i="70" s="1"/>
  <c r="AJ82" i="70"/>
  <c r="AJ83" i="70" s="1"/>
  <c r="AE82" i="70"/>
  <c r="AE83" i="70" s="1"/>
  <c r="AD82" i="70"/>
  <c r="AD83" i="70" s="1"/>
  <c r="AB82" i="70"/>
  <c r="AB83" i="70" s="1"/>
  <c r="BA82" i="70"/>
  <c r="BA83" i="70" s="1"/>
  <c r="AY82" i="70"/>
  <c r="AY83" i="70" s="1"/>
  <c r="AX82" i="70"/>
  <c r="AX83" i="70" s="1"/>
  <c r="AW82" i="70"/>
  <c r="AW83" i="70" s="1"/>
  <c r="AV82" i="70"/>
  <c r="AV83" i="70" s="1"/>
  <c r="AS82" i="70"/>
  <c r="AS83" i="70" s="1"/>
  <c r="AQ82" i="70"/>
  <c r="AQ83" i="70" s="1"/>
  <c r="AP82" i="70"/>
  <c r="AP83" i="70" s="1"/>
  <c r="AO82" i="70"/>
  <c r="AO83" i="70" s="1"/>
  <c r="AN82" i="70"/>
  <c r="AN83" i="70" s="1"/>
  <c r="AK82" i="70"/>
  <c r="AK83" i="70" s="1"/>
  <c r="AI82" i="70"/>
  <c r="AI83" i="70" s="1"/>
  <c r="AH82" i="70"/>
  <c r="AH83" i="70" s="1"/>
  <c r="AG82" i="70"/>
  <c r="AG83" i="70" s="1"/>
  <c r="AF82" i="70"/>
  <c r="AF83" i="70" s="1"/>
  <c r="AC82" i="70"/>
  <c r="AC83" i="70" s="1"/>
  <c r="AA81" i="70"/>
  <c r="AA82" i="70" s="1"/>
  <c r="AR106" i="70" s="1"/>
  <c r="Z81" i="70"/>
  <c r="Z82" i="70" s="1"/>
  <c r="AU105" i="70" s="1"/>
  <c r="Y81" i="70"/>
  <c r="Y82" i="70" s="1"/>
  <c r="AY104" i="70" s="1"/>
  <c r="X81" i="70"/>
  <c r="X82" i="70" s="1"/>
  <c r="AR103" i="70" s="1"/>
  <c r="W81" i="70"/>
  <c r="W82" i="70" s="1"/>
  <c r="V81" i="70"/>
  <c r="V82" i="70" s="1"/>
  <c r="U81" i="70"/>
  <c r="U82" i="70" s="1"/>
  <c r="BA100" i="70" s="1"/>
  <c r="T81" i="70"/>
  <c r="T82" i="70" s="1"/>
  <c r="T83" i="70" s="1"/>
  <c r="S81" i="70"/>
  <c r="S82" i="70" s="1"/>
  <c r="AV98" i="70" s="1"/>
  <c r="R81" i="70"/>
  <c r="Q81" i="70"/>
  <c r="P81" i="70"/>
  <c r="O81" i="70"/>
  <c r="N81" i="70"/>
  <c r="M81" i="70"/>
  <c r="L81" i="70"/>
  <c r="K81" i="70"/>
  <c r="J81" i="70"/>
  <c r="I81" i="70"/>
  <c r="H81" i="70"/>
  <c r="G81" i="70"/>
  <c r="F81" i="70"/>
  <c r="E81" i="70"/>
  <c r="AZ83" i="69"/>
  <c r="BB82" i="69"/>
  <c r="BB83" i="69" s="1"/>
  <c r="AZ82" i="69"/>
  <c r="AY82" i="69"/>
  <c r="AY83" i="69" s="1"/>
  <c r="AT82" i="69"/>
  <c r="AT83" i="69" s="1"/>
  <c r="AR82" i="69"/>
  <c r="AR83" i="69" s="1"/>
  <c r="AQ82" i="69"/>
  <c r="AQ83" i="69" s="1"/>
  <c r="AL82" i="69"/>
  <c r="AL83" i="69" s="1"/>
  <c r="AJ82" i="69"/>
  <c r="AJ83" i="69" s="1"/>
  <c r="AI82" i="69"/>
  <c r="AI83" i="69" s="1"/>
  <c r="AD82" i="69"/>
  <c r="AD83" i="69" s="1"/>
  <c r="AB82" i="69"/>
  <c r="AB83" i="69" s="1"/>
  <c r="BA82" i="69"/>
  <c r="BA83" i="69" s="1"/>
  <c r="AX82" i="69"/>
  <c r="AX83" i="69" s="1"/>
  <c r="AW82" i="69"/>
  <c r="AW83" i="69" s="1"/>
  <c r="AV82" i="69"/>
  <c r="AV83" i="69" s="1"/>
  <c r="AU82" i="69"/>
  <c r="AU83" i="69" s="1"/>
  <c r="AS82" i="69"/>
  <c r="AS83" i="69" s="1"/>
  <c r="AP82" i="69"/>
  <c r="AP83" i="69" s="1"/>
  <c r="AO82" i="69"/>
  <c r="AO83" i="69" s="1"/>
  <c r="AN82" i="69"/>
  <c r="AN83" i="69" s="1"/>
  <c r="AM82" i="69"/>
  <c r="AM83" i="69" s="1"/>
  <c r="AK82" i="69"/>
  <c r="AK83" i="69" s="1"/>
  <c r="AH82" i="69"/>
  <c r="AH83" i="69" s="1"/>
  <c r="AG82" i="69"/>
  <c r="AG83" i="69" s="1"/>
  <c r="AF82" i="69"/>
  <c r="AF83" i="69" s="1"/>
  <c r="AE82" i="69"/>
  <c r="AE83" i="69" s="1"/>
  <c r="AC82" i="69"/>
  <c r="AC83" i="69" s="1"/>
  <c r="AA81" i="69"/>
  <c r="AA82" i="69" s="1"/>
  <c r="Z81" i="69"/>
  <c r="Z82" i="69" s="1"/>
  <c r="AS105" i="69" s="1"/>
  <c r="Y81" i="69"/>
  <c r="Y82" i="69" s="1"/>
  <c r="AW104" i="69" s="1"/>
  <c r="X81" i="69"/>
  <c r="X82" i="69" s="1"/>
  <c r="BB103" i="69" s="1"/>
  <c r="W81" i="69"/>
  <c r="W82" i="69" s="1"/>
  <c r="AV102" i="69" s="1"/>
  <c r="V81" i="69"/>
  <c r="V82" i="69" s="1"/>
  <c r="U81" i="69"/>
  <c r="U82" i="69" s="1"/>
  <c r="AY100" i="69" s="1"/>
  <c r="T81" i="69"/>
  <c r="T82" i="69" s="1"/>
  <c r="S81" i="69"/>
  <c r="S82" i="69" s="1"/>
  <c r="R81" i="69"/>
  <c r="R82" i="69" s="1"/>
  <c r="AS97" i="69" s="1"/>
  <c r="Q81" i="69"/>
  <c r="Q82" i="69" s="1"/>
  <c r="AS96" i="69" s="1"/>
  <c r="P81" i="69"/>
  <c r="P82" i="69" s="1"/>
  <c r="AT95" i="69" s="1"/>
  <c r="O81" i="69"/>
  <c r="O82" i="69" s="1"/>
  <c r="AV94" i="69" s="1"/>
  <c r="N81" i="69"/>
  <c r="N82" i="69" s="1"/>
  <c r="M81" i="69"/>
  <c r="M82" i="69" s="1"/>
  <c r="AQ92" i="69" s="1"/>
  <c r="L81" i="69"/>
  <c r="L82" i="69" s="1"/>
  <c r="K81" i="69"/>
  <c r="K82" i="69" s="1"/>
  <c r="J81" i="69"/>
  <c r="J82" i="69" s="1"/>
  <c r="AW89" i="69" s="1"/>
  <c r="I81" i="69"/>
  <c r="H81" i="69"/>
  <c r="G81" i="69"/>
  <c r="F81" i="69"/>
  <c r="E81" i="69"/>
  <c r="AA81" i="68"/>
  <c r="Z81" i="68"/>
  <c r="Y81" i="68"/>
  <c r="X81" i="68"/>
  <c r="W81" i="68"/>
  <c r="V81" i="68"/>
  <c r="U81" i="68"/>
  <c r="T81" i="68"/>
  <c r="S81" i="68"/>
  <c r="R81" i="68"/>
  <c r="Q81" i="68"/>
  <c r="P81" i="68"/>
  <c r="O81" i="68"/>
  <c r="N81" i="68"/>
  <c r="M81" i="68"/>
  <c r="L81" i="68"/>
  <c r="K81" i="68"/>
  <c r="J81" i="68"/>
  <c r="I81" i="68"/>
  <c r="H81" i="68"/>
  <c r="G81" i="68"/>
  <c r="F81" i="68"/>
  <c r="E81" i="68"/>
  <c r="AI83" i="67"/>
  <c r="BA82" i="67"/>
  <c r="BA83" i="67" s="1"/>
  <c r="AZ82" i="67"/>
  <c r="AZ83" i="67" s="1"/>
  <c r="AT82" i="67"/>
  <c r="AT83" i="67" s="1"/>
  <c r="AS82" i="67"/>
  <c r="AS83" i="67" s="1"/>
  <c r="AR82" i="67"/>
  <c r="AR83" i="67" s="1"/>
  <c r="AN82" i="67"/>
  <c r="AN83" i="67" s="1"/>
  <c r="AL82" i="67"/>
  <c r="AL83" i="67" s="1"/>
  <c r="AK82" i="67"/>
  <c r="AK83" i="67" s="1"/>
  <c r="AJ82" i="67"/>
  <c r="AJ83" i="67" s="1"/>
  <c r="AF82" i="67"/>
  <c r="AF83" i="67" s="1"/>
  <c r="AC82" i="67"/>
  <c r="AC83" i="67" s="1"/>
  <c r="AB82" i="67"/>
  <c r="AB83" i="67" s="1"/>
  <c r="BB82" i="67"/>
  <c r="BB83" i="67" s="1"/>
  <c r="AY82" i="67"/>
  <c r="AY83" i="67" s="1"/>
  <c r="AX82" i="67"/>
  <c r="AX83" i="67" s="1"/>
  <c r="AW82" i="67"/>
  <c r="AW83" i="67" s="1"/>
  <c r="AV82" i="67"/>
  <c r="AV83" i="67" s="1"/>
  <c r="AU82" i="67"/>
  <c r="AU83" i="67" s="1"/>
  <c r="AQ82" i="67"/>
  <c r="AQ83" i="67" s="1"/>
  <c r="AP82" i="67"/>
  <c r="AP83" i="67" s="1"/>
  <c r="AO82" i="67"/>
  <c r="AO83" i="67" s="1"/>
  <c r="AM82" i="67"/>
  <c r="AM83" i="67" s="1"/>
  <c r="AI82" i="67"/>
  <c r="AH82" i="67"/>
  <c r="AH83" i="67" s="1"/>
  <c r="AG82" i="67"/>
  <c r="AG83" i="67" s="1"/>
  <c r="AE82" i="67"/>
  <c r="AE83" i="67" s="1"/>
  <c r="AD82" i="67"/>
  <c r="AD83" i="67" s="1"/>
  <c r="AA81" i="67"/>
  <c r="AA82" i="67" s="1"/>
  <c r="AX106" i="67" s="1"/>
  <c r="Z81" i="67"/>
  <c r="Z82" i="67" s="1"/>
  <c r="BA105" i="67" s="1"/>
  <c r="Y81" i="67"/>
  <c r="Y82" i="67" s="1"/>
  <c r="AS104" i="67" s="1"/>
  <c r="X81" i="67"/>
  <c r="X82" i="67" s="1"/>
  <c r="W81" i="67"/>
  <c r="W82" i="67" s="1"/>
  <c r="AR102" i="67" s="1"/>
  <c r="V81" i="67"/>
  <c r="V82" i="67" s="1"/>
  <c r="U81" i="67"/>
  <c r="U82" i="67" s="1"/>
  <c r="T81" i="67"/>
  <c r="T82" i="67" s="1"/>
  <c r="S81" i="67"/>
  <c r="S82" i="67" s="1"/>
  <c r="R81" i="67"/>
  <c r="R82" i="67" s="1"/>
  <c r="BA97" i="67" s="1"/>
  <c r="Q81" i="67"/>
  <c r="Q82" i="67" s="1"/>
  <c r="BA96" i="67" s="1"/>
  <c r="P81" i="67"/>
  <c r="P82" i="67" s="1"/>
  <c r="AN95" i="67" s="1"/>
  <c r="O81" i="67"/>
  <c r="O82" i="67" s="1"/>
  <c r="AP94" i="67" s="1"/>
  <c r="N81" i="67"/>
  <c r="N82" i="67" s="1"/>
  <c r="AU93" i="67" s="1"/>
  <c r="M81" i="67"/>
  <c r="M82" i="67" s="1"/>
  <c r="L81" i="67"/>
  <c r="L82" i="67" s="1"/>
  <c r="K81" i="67"/>
  <c r="K82" i="67" s="1"/>
  <c r="AX90" i="67" s="1"/>
  <c r="J81" i="67"/>
  <c r="J82" i="67" s="1"/>
  <c r="S89" i="67" s="1"/>
  <c r="I81" i="67"/>
  <c r="H81" i="67"/>
  <c r="G81" i="67"/>
  <c r="F81" i="67"/>
  <c r="E81" i="67"/>
  <c r="AA81" i="88"/>
  <c r="Z81" i="88"/>
  <c r="Y81" i="88"/>
  <c r="X81" i="88"/>
  <c r="W81" i="88"/>
  <c r="V81" i="88"/>
  <c r="U81" i="88"/>
  <c r="T81" i="88"/>
  <c r="S81" i="88"/>
  <c r="R81" i="88"/>
  <c r="Q81" i="88"/>
  <c r="P81" i="88"/>
  <c r="O81" i="88"/>
  <c r="N81" i="88"/>
  <c r="M81" i="88"/>
  <c r="L81" i="88"/>
  <c r="K81" i="88"/>
  <c r="J81" i="88"/>
  <c r="I81" i="88"/>
  <c r="H81" i="88"/>
  <c r="G81" i="88"/>
  <c r="F81" i="88"/>
  <c r="E81" i="88"/>
  <c r="AG93" i="67" l="1"/>
  <c r="AS96" i="67"/>
  <c r="AP100" i="70"/>
  <c r="AZ104" i="70"/>
  <c r="AR95" i="74"/>
  <c r="Z95" i="74"/>
  <c r="W95" i="74"/>
  <c r="AX95" i="74"/>
  <c r="AU95" i="74"/>
  <c r="AL95" i="74"/>
  <c r="AI95" i="74"/>
  <c r="AR91" i="67"/>
  <c r="BB91" i="67"/>
  <c r="AP91" i="67"/>
  <c r="AD91" i="67"/>
  <c r="R91" i="67"/>
  <c r="AQ105" i="74"/>
  <c r="AT105" i="74"/>
  <c r="AH105" i="74"/>
  <c r="AW92" i="67"/>
  <c r="Y92" i="67"/>
  <c r="R90" i="67"/>
  <c r="O93" i="67"/>
  <c r="AA96" i="67"/>
  <c r="AD102" i="67"/>
  <c r="AS105" i="67"/>
  <c r="AB100" i="70"/>
  <c r="AL104" i="70"/>
  <c r="N84" i="73"/>
  <c r="AL85" i="73"/>
  <c r="Q87" i="73"/>
  <c r="AR88" i="73"/>
  <c r="BB90" i="73"/>
  <c r="W94" i="73"/>
  <c r="T96" i="73"/>
  <c r="W99" i="73"/>
  <c r="AD101" i="73"/>
  <c r="AC106" i="73"/>
  <c r="AQ84" i="74"/>
  <c r="AI92" i="74"/>
  <c r="AE100" i="74"/>
  <c r="F84" i="75"/>
  <c r="AV88" i="75"/>
  <c r="Y95" i="75"/>
  <c r="AA99" i="75"/>
  <c r="X90" i="67"/>
  <c r="U93" i="67"/>
  <c r="AG96" i="67"/>
  <c r="AJ102" i="67"/>
  <c r="AY105" i="67"/>
  <c r="AD100" i="70"/>
  <c r="AN104" i="70"/>
  <c r="O84" i="73"/>
  <c r="AM85" i="73"/>
  <c r="R87" i="73"/>
  <c r="AS88" i="73"/>
  <c r="R92" i="73"/>
  <c r="X94" i="73"/>
  <c r="U96" i="73"/>
  <c r="X99" i="73"/>
  <c r="AE101" i="73"/>
  <c r="AD106" i="73"/>
  <c r="AZ84" i="74"/>
  <c r="M91" i="74"/>
  <c r="AR92" i="74"/>
  <c r="AN100" i="74"/>
  <c r="R84" i="75"/>
  <c r="P89" i="75"/>
  <c r="AK95" i="75"/>
  <c r="AM99" i="75"/>
  <c r="AD90" i="67"/>
  <c r="AA93" i="67"/>
  <c r="AM96" i="67"/>
  <c r="AP102" i="67"/>
  <c r="AD106" i="67"/>
  <c r="AN100" i="70"/>
  <c r="AX104" i="70"/>
  <c r="Z84" i="73"/>
  <c r="AX85" i="73"/>
  <c r="AC87" i="73"/>
  <c r="X89" i="73"/>
  <c r="AD92" i="73"/>
  <c r="AI94" i="73"/>
  <c r="AF96" i="73"/>
  <c r="AI99" i="73"/>
  <c r="AP101" i="73"/>
  <c r="AO106" i="73"/>
  <c r="G85" i="74"/>
  <c r="P91" i="74"/>
  <c r="AU92" i="74"/>
  <c r="AQ100" i="74"/>
  <c r="AD84" i="75"/>
  <c r="AB89" i="75"/>
  <c r="AW95" i="75"/>
  <c r="AY99" i="75"/>
  <c r="AA84" i="73"/>
  <c r="AY85" i="73"/>
  <c r="AD87" i="73"/>
  <c r="AJ89" i="73"/>
  <c r="AP92" i="73"/>
  <c r="AJ94" i="73"/>
  <c r="AG96" i="73"/>
  <c r="AJ99" i="73"/>
  <c r="AQ101" i="73"/>
  <c r="AP106" i="73"/>
  <c r="H86" i="74"/>
  <c r="Y91" i="74"/>
  <c r="P93" i="74"/>
  <c r="AZ100" i="74"/>
  <c r="AP84" i="75"/>
  <c r="AN89" i="75"/>
  <c r="X96" i="75"/>
  <c r="AD100" i="75"/>
  <c r="AP90" i="67"/>
  <c r="AM93" i="67"/>
  <c r="AY96" i="67"/>
  <c r="BB102" i="67"/>
  <c r="AP106" i="67"/>
  <c r="AZ100" i="70"/>
  <c r="AH105" i="70"/>
  <c r="AL84" i="73"/>
  <c r="O86" i="73"/>
  <c r="AO87" i="73"/>
  <c r="BB92" i="73"/>
  <c r="AU94" i="73"/>
  <c r="AR96" i="73"/>
  <c r="AU99" i="73"/>
  <c r="BB101" i="73"/>
  <c r="BA106" i="73"/>
  <c r="Q86" i="74"/>
  <c r="AB91" i="74"/>
  <c r="S93" i="74"/>
  <c r="V96" i="74"/>
  <c r="W101" i="74"/>
  <c r="BB84" i="75"/>
  <c r="AZ89" i="75"/>
  <c r="AJ96" i="75"/>
  <c r="AP100" i="75"/>
  <c r="AV90" i="67"/>
  <c r="AS93" i="67"/>
  <c r="U97" i="67"/>
  <c r="AE104" i="67"/>
  <c r="AV106" i="67"/>
  <c r="BB100" i="70"/>
  <c r="AJ105" i="70"/>
  <c r="AM84" i="73"/>
  <c r="P86" i="73"/>
  <c r="AP87" i="73"/>
  <c r="Q90" i="73"/>
  <c r="O93" i="73"/>
  <c r="AV94" i="73"/>
  <c r="AS96" i="73"/>
  <c r="AV99" i="73"/>
  <c r="X102" i="73"/>
  <c r="BB106" i="73"/>
  <c r="T86" i="74"/>
  <c r="AK91" i="74"/>
  <c r="AB93" i="74"/>
  <c r="Y99" i="74"/>
  <c r="AF101" i="74"/>
  <c r="I87" i="75"/>
  <c r="U90" i="75"/>
  <c r="AV96" i="75"/>
  <c r="BB100" i="75"/>
  <c r="BB90" i="67"/>
  <c r="AY93" i="67"/>
  <c r="AA97" i="67"/>
  <c r="AK104" i="67"/>
  <c r="BB106" i="67"/>
  <c r="AE103" i="70"/>
  <c r="AT105" i="70"/>
  <c r="AX84" i="73"/>
  <c r="AA86" i="73"/>
  <c r="BA87" i="73"/>
  <c r="R90" i="73"/>
  <c r="Z93" i="73"/>
  <c r="U95" i="73"/>
  <c r="U98" i="73"/>
  <c r="Z100" i="73"/>
  <c r="AI102" i="73"/>
  <c r="G84" i="74"/>
  <c r="AC86" i="74"/>
  <c r="AN91" i="74"/>
  <c r="AE93" i="74"/>
  <c r="AB99" i="74"/>
  <c r="AR101" i="74"/>
  <c r="U87" i="75"/>
  <c r="AG90" i="75"/>
  <c r="X97" i="75"/>
  <c r="AG103" i="75"/>
  <c r="R94" i="67"/>
  <c r="AG97" i="67"/>
  <c r="AQ104" i="67"/>
  <c r="AG103" i="70"/>
  <c r="AV105" i="70"/>
  <c r="AY84" i="73"/>
  <c r="AB86" i="73"/>
  <c r="BB87" i="73"/>
  <c r="AC90" i="73"/>
  <c r="AA93" i="73"/>
  <c r="V95" i="73"/>
  <c r="V98" i="73"/>
  <c r="AA100" i="73"/>
  <c r="AJ102" i="73"/>
  <c r="P84" i="74"/>
  <c r="AF86" i="74"/>
  <c r="AW91" i="74"/>
  <c r="AN93" i="74"/>
  <c r="AK99" i="74"/>
  <c r="Y102" i="74"/>
  <c r="AG87" i="75"/>
  <c r="AS90" i="75"/>
  <c r="AJ97" i="75"/>
  <c r="AS103" i="75"/>
  <c r="AJ90" i="67"/>
  <c r="AV102" i="67"/>
  <c r="AJ106" i="67"/>
  <c r="AD94" i="67"/>
  <c r="AM97" i="67"/>
  <c r="AW104" i="67"/>
  <c r="AQ103" i="70"/>
  <c r="AE106" i="70"/>
  <c r="N85" i="73"/>
  <c r="AM86" i="73"/>
  <c r="T88" i="73"/>
  <c r="AD90" i="73"/>
  <c r="AL93" i="73"/>
  <c r="AG95" i="73"/>
  <c r="AG98" i="73"/>
  <c r="AL100" i="73"/>
  <c r="AU102" i="73"/>
  <c r="S84" i="74"/>
  <c r="AO86" i="74"/>
  <c r="AZ91" i="74"/>
  <c r="AQ93" i="74"/>
  <c r="AN99" i="74"/>
  <c r="AK102" i="74"/>
  <c r="AS87" i="75"/>
  <c r="O91" i="75"/>
  <c r="AV97" i="75"/>
  <c r="AJ105" i="75"/>
  <c r="AE89" i="67"/>
  <c r="AS97" i="67"/>
  <c r="AA105" i="67"/>
  <c r="AS103" i="70"/>
  <c r="AG106" i="70"/>
  <c r="O85" i="73"/>
  <c r="AN86" i="73"/>
  <c r="U88" i="73"/>
  <c r="AO90" i="73"/>
  <c r="AM93" i="73"/>
  <c r="AH95" i="73"/>
  <c r="AH98" i="73"/>
  <c r="AM100" i="73"/>
  <c r="AV102" i="73"/>
  <c r="AB84" i="74"/>
  <c r="AR86" i="74"/>
  <c r="T92" i="74"/>
  <c r="AZ93" i="74"/>
  <c r="AW99" i="74"/>
  <c r="AW102" i="74"/>
  <c r="L88" i="75"/>
  <c r="AA91" i="75"/>
  <c r="Y98" i="75"/>
  <c r="AV105" i="75"/>
  <c r="AQ89" i="67"/>
  <c r="AY97" i="67"/>
  <c r="AG105" i="67"/>
  <c r="Z104" i="70"/>
  <c r="AQ106" i="70"/>
  <c r="Z85" i="73"/>
  <c r="AY86" i="73"/>
  <c r="AF88" i="73"/>
  <c r="AP90" i="73"/>
  <c r="AX93" i="73"/>
  <c r="AS95" i="73"/>
  <c r="AS98" i="73"/>
  <c r="AX100" i="73"/>
  <c r="AJ104" i="73"/>
  <c r="AE84" i="74"/>
  <c r="BA86" i="74"/>
  <c r="W92" i="74"/>
  <c r="AZ99" i="74"/>
  <c r="X88" i="75"/>
  <c r="AM91" i="75"/>
  <c r="AK98" i="75"/>
  <c r="AG106" i="75"/>
  <c r="L90" i="67"/>
  <c r="U96" i="67"/>
  <c r="X102" i="67"/>
  <c r="AM105" i="67"/>
  <c r="AB104" i="70"/>
  <c r="AS106" i="70"/>
  <c r="AA85" i="73"/>
  <c r="AZ86" i="73"/>
  <c r="AG88" i="73"/>
  <c r="BA90" i="73"/>
  <c r="AY93" i="73"/>
  <c r="AT95" i="73"/>
  <c r="AT98" i="73"/>
  <c r="AY100" i="73"/>
  <c r="AV104" i="73"/>
  <c r="AN84" i="74"/>
  <c r="AF92" i="74"/>
  <c r="AB100" i="74"/>
  <c r="AJ88" i="75"/>
  <c r="AY91" i="75"/>
  <c r="AW98" i="75"/>
  <c r="AS106" i="75"/>
  <c r="AV102" i="75"/>
  <c r="AJ102" i="75"/>
  <c r="X102" i="75"/>
  <c r="AY102" i="75"/>
  <c r="AU102" i="75"/>
  <c r="AI102" i="75"/>
  <c r="AM102" i="75"/>
  <c r="AT102" i="75"/>
  <c r="AH102" i="75"/>
  <c r="AS102" i="75"/>
  <c r="AG102" i="75"/>
  <c r="AR102" i="75"/>
  <c r="AF102" i="75"/>
  <c r="AQ102" i="75"/>
  <c r="AE102" i="75"/>
  <c r="BB102" i="75"/>
  <c r="AP102" i="75"/>
  <c r="AD102" i="75"/>
  <c r="BA102" i="75"/>
  <c r="AO102" i="75"/>
  <c r="AC102" i="75"/>
  <c r="AZ102" i="75"/>
  <c r="AN102" i="75"/>
  <c r="AB102" i="75"/>
  <c r="AA102" i="75"/>
  <c r="AX102" i="75"/>
  <c r="AL102" i="75"/>
  <c r="Z102" i="75"/>
  <c r="AW102" i="75"/>
  <c r="AK102" i="75"/>
  <c r="Y102" i="75"/>
  <c r="AY93" i="75"/>
  <c r="AM93" i="75"/>
  <c r="AA93" i="75"/>
  <c r="O93" i="75"/>
  <c r="AX93" i="75"/>
  <c r="AL93" i="75"/>
  <c r="Z93" i="75"/>
  <c r="AW93" i="75"/>
  <c r="AK93" i="75"/>
  <c r="Y93" i="75"/>
  <c r="R93" i="75"/>
  <c r="AV93" i="75"/>
  <c r="AJ93" i="75"/>
  <c r="X93" i="75"/>
  <c r="AD93" i="75"/>
  <c r="AU93" i="75"/>
  <c r="AI93" i="75"/>
  <c r="W93" i="75"/>
  <c r="BB93" i="75"/>
  <c r="AT93" i="75"/>
  <c r="AH93" i="75"/>
  <c r="V93" i="75"/>
  <c r="AS93" i="75"/>
  <c r="AG93" i="75"/>
  <c r="U93" i="75"/>
  <c r="AR93" i="75"/>
  <c r="AF93" i="75"/>
  <c r="T93" i="75"/>
  <c r="AQ93" i="75"/>
  <c r="AE93" i="75"/>
  <c r="S93" i="75"/>
  <c r="BA93" i="75"/>
  <c r="AO93" i="75"/>
  <c r="AC93" i="75"/>
  <c r="Q93" i="75"/>
  <c r="AZ93" i="75"/>
  <c r="AN93" i="75"/>
  <c r="AB93" i="75"/>
  <c r="P93" i="75"/>
  <c r="AP93" i="75"/>
  <c r="AV94" i="75"/>
  <c r="AJ94" i="75"/>
  <c r="X94" i="75"/>
  <c r="AA94" i="75"/>
  <c r="AU94" i="75"/>
  <c r="AI94" i="75"/>
  <c r="W94" i="75"/>
  <c r="AM94" i="75"/>
  <c r="AT94" i="75"/>
  <c r="AH94" i="75"/>
  <c r="V94" i="75"/>
  <c r="AS94" i="75"/>
  <c r="AG94" i="75"/>
  <c r="U94" i="75"/>
  <c r="AR94" i="75"/>
  <c r="AF94" i="75"/>
  <c r="T94" i="75"/>
  <c r="AQ94" i="75"/>
  <c r="AE94" i="75"/>
  <c r="S94" i="75"/>
  <c r="BB94" i="75"/>
  <c r="AP94" i="75"/>
  <c r="AD94" i="75"/>
  <c r="R94" i="75"/>
  <c r="BA94" i="75"/>
  <c r="AO94" i="75"/>
  <c r="AC94" i="75"/>
  <c r="Q94" i="75"/>
  <c r="AZ94" i="75"/>
  <c r="AN94" i="75"/>
  <c r="AB94" i="75"/>
  <c r="P94" i="75"/>
  <c r="AY94" i="75"/>
  <c r="AX94" i="75"/>
  <c r="AL94" i="75"/>
  <c r="Z94" i="75"/>
  <c r="AW94" i="75"/>
  <c r="AK94" i="75"/>
  <c r="Y94" i="75"/>
  <c r="AQ101" i="75"/>
  <c r="AE101" i="75"/>
  <c r="BB101" i="75"/>
  <c r="AP101" i="75"/>
  <c r="AD101" i="75"/>
  <c r="BA101" i="75"/>
  <c r="AO101" i="75"/>
  <c r="AC101" i="75"/>
  <c r="AZ101" i="75"/>
  <c r="AN101" i="75"/>
  <c r="AB101" i="75"/>
  <c r="AY101" i="75"/>
  <c r="AM101" i="75"/>
  <c r="AA101" i="75"/>
  <c r="AX101" i="75"/>
  <c r="AL101" i="75"/>
  <c r="Z101" i="75"/>
  <c r="AW101" i="75"/>
  <c r="AK101" i="75"/>
  <c r="Y101" i="75"/>
  <c r="AV101" i="75"/>
  <c r="AJ101" i="75"/>
  <c r="X101" i="75"/>
  <c r="AU101" i="75"/>
  <c r="AI101" i="75"/>
  <c r="W101" i="75"/>
  <c r="AS101" i="75"/>
  <c r="AG101" i="75"/>
  <c r="AH101" i="75"/>
  <c r="AR101" i="75"/>
  <c r="AF101" i="75"/>
  <c r="AT101" i="75"/>
  <c r="AY85" i="75"/>
  <c r="AM85" i="75"/>
  <c r="AA85" i="75"/>
  <c r="O85" i="75"/>
  <c r="R85" i="75"/>
  <c r="AX85" i="75"/>
  <c r="AL85" i="75"/>
  <c r="Z85" i="75"/>
  <c r="N85" i="75"/>
  <c r="AW85" i="75"/>
  <c r="AK85" i="75"/>
  <c r="Y85" i="75"/>
  <c r="M85" i="75"/>
  <c r="AV85" i="75"/>
  <c r="AJ85" i="75"/>
  <c r="X85" i="75"/>
  <c r="L85" i="75"/>
  <c r="AU85" i="75"/>
  <c r="AI85" i="75"/>
  <c r="W85" i="75"/>
  <c r="K85" i="75"/>
  <c r="AT85" i="75"/>
  <c r="AH85" i="75"/>
  <c r="V85" i="75"/>
  <c r="J85" i="75"/>
  <c r="AD85" i="75"/>
  <c r="AS85" i="75"/>
  <c r="AG85" i="75"/>
  <c r="U85" i="75"/>
  <c r="I85" i="75"/>
  <c r="BB85" i="75"/>
  <c r="AR85" i="75"/>
  <c r="AF85" i="75"/>
  <c r="T85" i="75"/>
  <c r="H85" i="75"/>
  <c r="AQ85" i="75"/>
  <c r="AE85" i="75"/>
  <c r="S85" i="75"/>
  <c r="G85" i="75"/>
  <c r="BA85" i="75"/>
  <c r="AO85" i="75"/>
  <c r="AC85" i="75"/>
  <c r="Q85" i="75"/>
  <c r="AP85" i="75"/>
  <c r="AZ85" i="75"/>
  <c r="AN85" i="75"/>
  <c r="AB85" i="75"/>
  <c r="P85" i="75"/>
  <c r="AE86" i="75"/>
  <c r="P84" i="75"/>
  <c r="AB84" i="75"/>
  <c r="AN84" i="75"/>
  <c r="AZ84" i="75"/>
  <c r="Q86" i="75"/>
  <c r="AC86" i="75"/>
  <c r="AO86" i="75"/>
  <c r="BA86" i="75"/>
  <c r="S87" i="75"/>
  <c r="AE87" i="75"/>
  <c r="AQ87" i="75"/>
  <c r="J88" i="75"/>
  <c r="V88" i="75"/>
  <c r="AH88" i="75"/>
  <c r="AT88" i="75"/>
  <c r="N89" i="75"/>
  <c r="Z89" i="75"/>
  <c r="AL89" i="75"/>
  <c r="AX89" i="75"/>
  <c r="S90" i="75"/>
  <c r="AE90" i="75"/>
  <c r="AQ90" i="75"/>
  <c r="M91" i="75"/>
  <c r="Y91" i="75"/>
  <c r="AK91" i="75"/>
  <c r="AW91" i="75"/>
  <c r="T92" i="75"/>
  <c r="AF92" i="75"/>
  <c r="AR92" i="75"/>
  <c r="W95" i="75"/>
  <c r="AI95" i="75"/>
  <c r="AU95" i="75"/>
  <c r="V96" i="75"/>
  <c r="AH96" i="75"/>
  <c r="AT96" i="75"/>
  <c r="V97" i="75"/>
  <c r="AH97" i="75"/>
  <c r="AT97" i="75"/>
  <c r="W98" i="75"/>
  <c r="AI98" i="75"/>
  <c r="AU98" i="75"/>
  <c r="Y99" i="75"/>
  <c r="AK99" i="75"/>
  <c r="AW99" i="75"/>
  <c r="AB100" i="75"/>
  <c r="AN100" i="75"/>
  <c r="AZ100" i="75"/>
  <c r="AE103" i="75"/>
  <c r="AQ103" i="75"/>
  <c r="Z104" i="75"/>
  <c r="AL104" i="75"/>
  <c r="AX104" i="75"/>
  <c r="AH105" i="75"/>
  <c r="AT105" i="75"/>
  <c r="AE106" i="75"/>
  <c r="AQ106" i="75"/>
  <c r="AQ86" i="75"/>
  <c r="AH92" i="75"/>
  <c r="Q84" i="75"/>
  <c r="AC84" i="75"/>
  <c r="AO84" i="75"/>
  <c r="BA84" i="75"/>
  <c r="R86" i="75"/>
  <c r="AD86" i="75"/>
  <c r="AP86" i="75"/>
  <c r="BB86" i="75"/>
  <c r="T87" i="75"/>
  <c r="AF87" i="75"/>
  <c r="AR87" i="75"/>
  <c r="K88" i="75"/>
  <c r="W88" i="75"/>
  <c r="AI88" i="75"/>
  <c r="AU88" i="75"/>
  <c r="O89" i="75"/>
  <c r="AA89" i="75"/>
  <c r="AM89" i="75"/>
  <c r="AY89" i="75"/>
  <c r="T90" i="75"/>
  <c r="AF90" i="75"/>
  <c r="AR90" i="75"/>
  <c r="N91" i="75"/>
  <c r="Z91" i="75"/>
  <c r="AL91" i="75"/>
  <c r="AX91" i="75"/>
  <c r="U92" i="75"/>
  <c r="AG92" i="75"/>
  <c r="AS92" i="75"/>
  <c r="X95" i="75"/>
  <c r="AJ95" i="75"/>
  <c r="AV95" i="75"/>
  <c r="W96" i="75"/>
  <c r="AI96" i="75"/>
  <c r="AU96" i="75"/>
  <c r="W97" i="75"/>
  <c r="AI97" i="75"/>
  <c r="AU97" i="75"/>
  <c r="X98" i="75"/>
  <c r="AJ98" i="75"/>
  <c r="AV98" i="75"/>
  <c r="Z99" i="75"/>
  <c r="AL99" i="75"/>
  <c r="AX99" i="75"/>
  <c r="AC100" i="75"/>
  <c r="AO100" i="75"/>
  <c r="BA100" i="75"/>
  <c r="AF103" i="75"/>
  <c r="AR103" i="75"/>
  <c r="AA104" i="75"/>
  <c r="AM104" i="75"/>
  <c r="AY104" i="75"/>
  <c r="AI105" i="75"/>
  <c r="AU105" i="75"/>
  <c r="AF106" i="75"/>
  <c r="AR106" i="75"/>
  <c r="S86" i="75"/>
  <c r="AT92" i="75"/>
  <c r="G84" i="75"/>
  <c r="S84" i="75"/>
  <c r="AE84" i="75"/>
  <c r="AQ84" i="75"/>
  <c r="H86" i="75"/>
  <c r="T86" i="75"/>
  <c r="AF86" i="75"/>
  <c r="AR86" i="75"/>
  <c r="J87" i="75"/>
  <c r="V87" i="75"/>
  <c r="AH87" i="75"/>
  <c r="AT87" i="75"/>
  <c r="M88" i="75"/>
  <c r="Y88" i="75"/>
  <c r="AK88" i="75"/>
  <c r="AW88" i="75"/>
  <c r="Q89" i="75"/>
  <c r="AC89" i="75"/>
  <c r="AO89" i="75"/>
  <c r="BA89" i="75"/>
  <c r="V90" i="75"/>
  <c r="AH90" i="75"/>
  <c r="AT90" i="75"/>
  <c r="P91" i="75"/>
  <c r="AB91" i="75"/>
  <c r="AN91" i="75"/>
  <c r="AZ91" i="75"/>
  <c r="W92" i="75"/>
  <c r="AI92" i="75"/>
  <c r="AU92" i="75"/>
  <c r="Z95" i="75"/>
  <c r="AL95" i="75"/>
  <c r="AX95" i="75"/>
  <c r="Y96" i="75"/>
  <c r="AK96" i="75"/>
  <c r="AW96" i="75"/>
  <c r="Y97" i="75"/>
  <c r="AK97" i="75"/>
  <c r="AW97" i="75"/>
  <c r="Z98" i="75"/>
  <c r="AL98" i="75"/>
  <c r="AX98" i="75"/>
  <c r="AB99" i="75"/>
  <c r="AN99" i="75"/>
  <c r="AZ99" i="75"/>
  <c r="AE100" i="75"/>
  <c r="AQ100" i="75"/>
  <c r="AH103" i="75"/>
  <c r="AT103" i="75"/>
  <c r="AC104" i="75"/>
  <c r="AO104" i="75"/>
  <c r="BA104" i="75"/>
  <c r="AK105" i="75"/>
  <c r="AW105" i="75"/>
  <c r="AH106" i="75"/>
  <c r="AT106" i="75"/>
  <c r="V92" i="75"/>
  <c r="H84" i="75"/>
  <c r="T84" i="75"/>
  <c r="AF84" i="75"/>
  <c r="AR84" i="75"/>
  <c r="I86" i="75"/>
  <c r="U86" i="75"/>
  <c r="AG86" i="75"/>
  <c r="AS86" i="75"/>
  <c r="K87" i="75"/>
  <c r="W87" i="75"/>
  <c r="AI87" i="75"/>
  <c r="AU87" i="75"/>
  <c r="N88" i="75"/>
  <c r="Z88" i="75"/>
  <c r="AL88" i="75"/>
  <c r="AX88" i="75"/>
  <c r="R89" i="75"/>
  <c r="AD89" i="75"/>
  <c r="AP89" i="75"/>
  <c r="BB89" i="75"/>
  <c r="W90" i="75"/>
  <c r="AI90" i="75"/>
  <c r="AU90" i="75"/>
  <c r="Q91" i="75"/>
  <c r="AC91" i="75"/>
  <c r="AO91" i="75"/>
  <c r="BA91" i="75"/>
  <c r="X92" i="75"/>
  <c r="AJ92" i="75"/>
  <c r="AV92" i="75"/>
  <c r="AA95" i="75"/>
  <c r="AM95" i="75"/>
  <c r="AY95" i="75"/>
  <c r="Z96" i="75"/>
  <c r="AL96" i="75"/>
  <c r="AX96" i="75"/>
  <c r="Z97" i="75"/>
  <c r="AL97" i="75"/>
  <c r="AX97" i="75"/>
  <c r="AA98" i="75"/>
  <c r="AM98" i="75"/>
  <c r="AY98" i="75"/>
  <c r="AC99" i="75"/>
  <c r="AO99" i="75"/>
  <c r="BA99" i="75"/>
  <c r="AF100" i="75"/>
  <c r="AR100" i="75"/>
  <c r="AI103" i="75"/>
  <c r="AU103" i="75"/>
  <c r="AD104" i="75"/>
  <c r="AP104" i="75"/>
  <c r="BB104" i="75"/>
  <c r="AL105" i="75"/>
  <c r="AX105" i="75"/>
  <c r="AI106" i="75"/>
  <c r="AU106" i="75"/>
  <c r="I84" i="75"/>
  <c r="U84" i="75"/>
  <c r="AG84" i="75"/>
  <c r="AS84" i="75"/>
  <c r="J86" i="75"/>
  <c r="V86" i="75"/>
  <c r="AH86" i="75"/>
  <c r="AT86" i="75"/>
  <c r="L87" i="75"/>
  <c r="X87" i="75"/>
  <c r="AJ87" i="75"/>
  <c r="AV87" i="75"/>
  <c r="O88" i="75"/>
  <c r="AA88" i="75"/>
  <c r="AM88" i="75"/>
  <c r="AY88" i="75"/>
  <c r="S89" i="75"/>
  <c r="AE89" i="75"/>
  <c r="AQ89" i="75"/>
  <c r="L90" i="75"/>
  <c r="X90" i="75"/>
  <c r="AJ90" i="75"/>
  <c r="AV90" i="75"/>
  <c r="R91" i="75"/>
  <c r="AD91" i="75"/>
  <c r="AP91" i="75"/>
  <c r="BB91" i="75"/>
  <c r="Y92" i="75"/>
  <c r="AK92" i="75"/>
  <c r="AW92" i="75"/>
  <c r="AB95" i="75"/>
  <c r="AN95" i="75"/>
  <c r="AZ95" i="75"/>
  <c r="AA96" i="75"/>
  <c r="AM96" i="75"/>
  <c r="AY96" i="75"/>
  <c r="AA97" i="75"/>
  <c r="AM97" i="75"/>
  <c r="AY97" i="75"/>
  <c r="AB98" i="75"/>
  <c r="AN98" i="75"/>
  <c r="AZ98" i="75"/>
  <c r="AD99" i="75"/>
  <c r="AP99" i="75"/>
  <c r="BB99" i="75"/>
  <c r="AG100" i="75"/>
  <c r="AS100" i="75"/>
  <c r="AJ103" i="75"/>
  <c r="AV103" i="75"/>
  <c r="AE104" i="75"/>
  <c r="AQ104" i="75"/>
  <c r="AA105" i="75"/>
  <c r="AM105" i="75"/>
  <c r="AY105" i="75"/>
  <c r="AJ106" i="75"/>
  <c r="AV106" i="75"/>
  <c r="J84" i="75"/>
  <c r="V84" i="75"/>
  <c r="AH84" i="75"/>
  <c r="AT84" i="75"/>
  <c r="K86" i="75"/>
  <c r="W86" i="75"/>
  <c r="AI86" i="75"/>
  <c r="AU86" i="75"/>
  <c r="M87" i="75"/>
  <c r="Y87" i="75"/>
  <c r="AK87" i="75"/>
  <c r="AW87" i="75"/>
  <c r="P88" i="75"/>
  <c r="AB88" i="75"/>
  <c r="AN88" i="75"/>
  <c r="AZ88" i="75"/>
  <c r="T89" i="75"/>
  <c r="AF89" i="75"/>
  <c r="AR89" i="75"/>
  <c r="M90" i="75"/>
  <c r="Y90" i="75"/>
  <c r="AK90" i="75"/>
  <c r="AW90" i="75"/>
  <c r="S91" i="75"/>
  <c r="AE91" i="75"/>
  <c r="AQ91" i="75"/>
  <c r="N92" i="75"/>
  <c r="Z92" i="75"/>
  <c r="AL92" i="75"/>
  <c r="AX92" i="75"/>
  <c r="Q95" i="75"/>
  <c r="AC95" i="75"/>
  <c r="AO95" i="75"/>
  <c r="BA95" i="75"/>
  <c r="AB96" i="75"/>
  <c r="AN96" i="75"/>
  <c r="AZ96" i="75"/>
  <c r="AB97" i="75"/>
  <c r="AN97" i="75"/>
  <c r="AZ97" i="75"/>
  <c r="AC98" i="75"/>
  <c r="AO98" i="75"/>
  <c r="BA98" i="75"/>
  <c r="AE99" i="75"/>
  <c r="AQ99" i="75"/>
  <c r="V100" i="75"/>
  <c r="AH100" i="75"/>
  <c r="AT100" i="75"/>
  <c r="Y103" i="75"/>
  <c r="AK103" i="75"/>
  <c r="AW103" i="75"/>
  <c r="AF104" i="75"/>
  <c r="AR104" i="75"/>
  <c r="AB105" i="75"/>
  <c r="AN105" i="75"/>
  <c r="AZ105" i="75"/>
  <c r="AK106" i="75"/>
  <c r="AW106" i="75"/>
  <c r="AB104" i="75"/>
  <c r="K84" i="75"/>
  <c r="W84" i="75"/>
  <c r="AI84" i="75"/>
  <c r="AU84" i="75"/>
  <c r="L86" i="75"/>
  <c r="X86" i="75"/>
  <c r="AJ86" i="75"/>
  <c r="AV86" i="75"/>
  <c r="N87" i="75"/>
  <c r="Z87" i="75"/>
  <c r="AL87" i="75"/>
  <c r="AX87" i="75"/>
  <c r="Q88" i="75"/>
  <c r="AC88" i="75"/>
  <c r="AO88" i="75"/>
  <c r="BA88" i="75"/>
  <c r="U89" i="75"/>
  <c r="AG89" i="75"/>
  <c r="AS89" i="75"/>
  <c r="N90" i="75"/>
  <c r="Z90" i="75"/>
  <c r="AL90" i="75"/>
  <c r="AX90" i="75"/>
  <c r="T91" i="75"/>
  <c r="AF91" i="75"/>
  <c r="AR91" i="75"/>
  <c r="O92" i="75"/>
  <c r="AA92" i="75"/>
  <c r="AM92" i="75"/>
  <c r="AY92" i="75"/>
  <c r="R95" i="75"/>
  <c r="AD95" i="75"/>
  <c r="AP95" i="75"/>
  <c r="BB95" i="75"/>
  <c r="AC96" i="75"/>
  <c r="AO96" i="75"/>
  <c r="BA96" i="75"/>
  <c r="AC97" i="75"/>
  <c r="AO97" i="75"/>
  <c r="BA97" i="75"/>
  <c r="AD98" i="75"/>
  <c r="AP98" i="75"/>
  <c r="BB98" i="75"/>
  <c r="AF99" i="75"/>
  <c r="AR99" i="75"/>
  <c r="W100" i="75"/>
  <c r="AI100" i="75"/>
  <c r="AU100" i="75"/>
  <c r="Z103" i="75"/>
  <c r="AL103" i="75"/>
  <c r="AX103" i="75"/>
  <c r="AG104" i="75"/>
  <c r="AS104" i="75"/>
  <c r="AC105" i="75"/>
  <c r="AO105" i="75"/>
  <c r="BA105" i="75"/>
  <c r="AL106" i="75"/>
  <c r="AX106" i="75"/>
  <c r="AZ104" i="75"/>
  <c r="L84" i="75"/>
  <c r="X84" i="75"/>
  <c r="AJ84" i="75"/>
  <c r="AV84" i="75"/>
  <c r="M86" i="75"/>
  <c r="Y86" i="75"/>
  <c r="AK86" i="75"/>
  <c r="AW86" i="75"/>
  <c r="O87" i="75"/>
  <c r="AA87" i="75"/>
  <c r="AM87" i="75"/>
  <c r="AY87" i="75"/>
  <c r="R88" i="75"/>
  <c r="AD88" i="75"/>
  <c r="AP88" i="75"/>
  <c r="BB88" i="75"/>
  <c r="V89" i="75"/>
  <c r="AH89" i="75"/>
  <c r="AT89" i="75"/>
  <c r="O90" i="75"/>
  <c r="AA90" i="75"/>
  <c r="AM90" i="75"/>
  <c r="AY90" i="75"/>
  <c r="U91" i="75"/>
  <c r="AG91" i="75"/>
  <c r="AS91" i="75"/>
  <c r="P92" i="75"/>
  <c r="AB92" i="75"/>
  <c r="AN92" i="75"/>
  <c r="AZ92" i="75"/>
  <c r="S95" i="75"/>
  <c r="AE95" i="75"/>
  <c r="AQ95" i="75"/>
  <c r="R96" i="75"/>
  <c r="AD96" i="75"/>
  <c r="AP96" i="75"/>
  <c r="BB96" i="75"/>
  <c r="AD97" i="75"/>
  <c r="AP97" i="75"/>
  <c r="BB97" i="75"/>
  <c r="AE98" i="75"/>
  <c r="AQ98" i="75"/>
  <c r="U99" i="75"/>
  <c r="AG99" i="75"/>
  <c r="AS99" i="75"/>
  <c r="X100" i="75"/>
  <c r="AJ100" i="75"/>
  <c r="AV100" i="75"/>
  <c r="AA103" i="75"/>
  <c r="AM103" i="75"/>
  <c r="AY103" i="75"/>
  <c r="AH104" i="75"/>
  <c r="AT104" i="75"/>
  <c r="AD105" i="75"/>
  <c r="AP105" i="75"/>
  <c r="BB105" i="75"/>
  <c r="AM106" i="75"/>
  <c r="AY106" i="75"/>
  <c r="AN104" i="75"/>
  <c r="M84" i="75"/>
  <c r="Y84" i="75"/>
  <c r="AK84" i="75"/>
  <c r="AW84" i="75"/>
  <c r="N86" i="75"/>
  <c r="Z86" i="75"/>
  <c r="AL86" i="75"/>
  <c r="AX86" i="75"/>
  <c r="P87" i="75"/>
  <c r="AB87" i="75"/>
  <c r="AN87" i="75"/>
  <c r="AZ87" i="75"/>
  <c r="S88" i="75"/>
  <c r="AE88" i="75"/>
  <c r="AQ88" i="75"/>
  <c r="K89" i="75"/>
  <c r="W89" i="75"/>
  <c r="AI89" i="75"/>
  <c r="AU89" i="75"/>
  <c r="P90" i="75"/>
  <c r="AB90" i="75"/>
  <c r="AN90" i="75"/>
  <c r="AZ90" i="75"/>
  <c r="V91" i="75"/>
  <c r="AH91" i="75"/>
  <c r="AT91" i="75"/>
  <c r="Q92" i="75"/>
  <c r="AC92" i="75"/>
  <c r="AO92" i="75"/>
  <c r="BA92" i="75"/>
  <c r="T95" i="75"/>
  <c r="AF95" i="75"/>
  <c r="AR95" i="75"/>
  <c r="S96" i="75"/>
  <c r="AE96" i="75"/>
  <c r="AQ96" i="75"/>
  <c r="S97" i="75"/>
  <c r="AE97" i="75"/>
  <c r="AQ97" i="75"/>
  <c r="T98" i="75"/>
  <c r="AF98" i="75"/>
  <c r="AR98" i="75"/>
  <c r="V99" i="75"/>
  <c r="AH99" i="75"/>
  <c r="AT99" i="75"/>
  <c r="Y100" i="75"/>
  <c r="AK100" i="75"/>
  <c r="AW100" i="75"/>
  <c r="AB103" i="75"/>
  <c r="AN103" i="75"/>
  <c r="AZ103" i="75"/>
  <c r="AI104" i="75"/>
  <c r="AU104" i="75"/>
  <c r="AE105" i="75"/>
  <c r="AQ105" i="75"/>
  <c r="AB106" i="75"/>
  <c r="AN106" i="75"/>
  <c r="AZ106" i="75"/>
  <c r="N84" i="75"/>
  <c r="Z84" i="75"/>
  <c r="AL84" i="75"/>
  <c r="AX84" i="75"/>
  <c r="O86" i="75"/>
  <c r="AA86" i="75"/>
  <c r="AM86" i="75"/>
  <c r="AY86" i="75"/>
  <c r="Q87" i="75"/>
  <c r="AC87" i="75"/>
  <c r="AO87" i="75"/>
  <c r="BA87" i="75"/>
  <c r="T88" i="75"/>
  <c r="AF88" i="75"/>
  <c r="AR88" i="75"/>
  <c r="L89" i="75"/>
  <c r="X89" i="75"/>
  <c r="AJ89" i="75"/>
  <c r="AV89" i="75"/>
  <c r="Q90" i="75"/>
  <c r="AC90" i="75"/>
  <c r="AO90" i="75"/>
  <c r="BA90" i="75"/>
  <c r="W91" i="75"/>
  <c r="AI91" i="75"/>
  <c r="AU91" i="75"/>
  <c r="R92" i="75"/>
  <c r="AD92" i="75"/>
  <c r="AP92" i="75"/>
  <c r="BB92" i="75"/>
  <c r="U95" i="75"/>
  <c r="AG95" i="75"/>
  <c r="AS95" i="75"/>
  <c r="T96" i="75"/>
  <c r="AF96" i="75"/>
  <c r="AR96" i="75"/>
  <c r="T97" i="75"/>
  <c r="AF97" i="75"/>
  <c r="AR97" i="75"/>
  <c r="U98" i="75"/>
  <c r="AG98" i="75"/>
  <c r="AS98" i="75"/>
  <c r="W99" i="75"/>
  <c r="AI99" i="75"/>
  <c r="AU99" i="75"/>
  <c r="Z100" i="75"/>
  <c r="AL100" i="75"/>
  <c r="AX100" i="75"/>
  <c r="AC103" i="75"/>
  <c r="AO103" i="75"/>
  <c r="BA103" i="75"/>
  <c r="AJ104" i="75"/>
  <c r="AV104" i="75"/>
  <c r="AF105" i="75"/>
  <c r="AR105" i="75"/>
  <c r="AC106" i="75"/>
  <c r="AO106" i="75"/>
  <c r="BA106" i="75"/>
  <c r="O84" i="75"/>
  <c r="AA84" i="75"/>
  <c r="AM84" i="75"/>
  <c r="P86" i="75"/>
  <c r="AB86" i="75"/>
  <c r="AN86" i="75"/>
  <c r="R87" i="75"/>
  <c r="AD87" i="75"/>
  <c r="AP87" i="75"/>
  <c r="U88" i="75"/>
  <c r="AG88" i="75"/>
  <c r="M89" i="75"/>
  <c r="Y89" i="75"/>
  <c r="AK89" i="75"/>
  <c r="R90" i="75"/>
  <c r="AD90" i="75"/>
  <c r="AP90" i="75"/>
  <c r="X91" i="75"/>
  <c r="AJ91" i="75"/>
  <c r="S92" i="75"/>
  <c r="AE92" i="75"/>
  <c r="V95" i="75"/>
  <c r="AH95" i="75"/>
  <c r="U96" i="75"/>
  <c r="AG96" i="75"/>
  <c r="U97" i="75"/>
  <c r="AG97" i="75"/>
  <c r="V98" i="75"/>
  <c r="AH98" i="75"/>
  <c r="X99" i="75"/>
  <c r="AJ99" i="75"/>
  <c r="AA100" i="75"/>
  <c r="AM100" i="75"/>
  <c r="AD103" i="75"/>
  <c r="AP103" i="75"/>
  <c r="AK104" i="75"/>
  <c r="AG105" i="75"/>
  <c r="AD106" i="75"/>
  <c r="AP106" i="75"/>
  <c r="AZ106" i="74"/>
  <c r="AN106" i="74"/>
  <c r="AB106" i="74"/>
  <c r="AY106" i="74"/>
  <c r="AM106" i="74"/>
  <c r="AX106" i="74"/>
  <c r="AL106" i="74"/>
  <c r="AW106" i="74"/>
  <c r="AK106" i="74"/>
  <c r="AV106" i="74"/>
  <c r="AJ106" i="74"/>
  <c r="AU106" i="74"/>
  <c r="AI106" i="74"/>
  <c r="AT106" i="74"/>
  <c r="AH106" i="74"/>
  <c r="AS106" i="74"/>
  <c r="AG106" i="74"/>
  <c r="AR106" i="74"/>
  <c r="AF106" i="74"/>
  <c r="AQ106" i="74"/>
  <c r="AE106" i="74"/>
  <c r="BB106" i="74"/>
  <c r="AP106" i="74"/>
  <c r="AD106" i="74"/>
  <c r="BA106" i="74"/>
  <c r="AO106" i="74"/>
  <c r="AC106" i="74"/>
  <c r="AQ88" i="74"/>
  <c r="AE88" i="74"/>
  <c r="S88" i="74"/>
  <c r="BB88" i="74"/>
  <c r="AP88" i="74"/>
  <c r="AD88" i="74"/>
  <c r="R88" i="74"/>
  <c r="BA88" i="74"/>
  <c r="AO88" i="74"/>
  <c r="AC88" i="74"/>
  <c r="Q88" i="74"/>
  <c r="AK88" i="74"/>
  <c r="AZ88" i="74"/>
  <c r="AN88" i="74"/>
  <c r="AB88" i="74"/>
  <c r="P88" i="74"/>
  <c r="AY88" i="74"/>
  <c r="AM88" i="74"/>
  <c r="AA88" i="74"/>
  <c r="O88" i="74"/>
  <c r="I83" i="74"/>
  <c r="Y88" i="74"/>
  <c r="AX88" i="74"/>
  <c r="AL88" i="74"/>
  <c r="Z88" i="74"/>
  <c r="N88" i="74"/>
  <c r="AV88" i="74"/>
  <c r="AJ88" i="74"/>
  <c r="X88" i="74"/>
  <c r="L88" i="74"/>
  <c r="AU88" i="74"/>
  <c r="AI88" i="74"/>
  <c r="W88" i="74"/>
  <c r="K88" i="74"/>
  <c r="AS88" i="74"/>
  <c r="AG88" i="74"/>
  <c r="U88" i="74"/>
  <c r="AW88" i="74"/>
  <c r="M88" i="74"/>
  <c r="AR88" i="74"/>
  <c r="AF88" i="74"/>
  <c r="T88" i="74"/>
  <c r="AT88" i="74"/>
  <c r="AZ87" i="74"/>
  <c r="AN87" i="74"/>
  <c r="AB87" i="74"/>
  <c r="P87" i="74"/>
  <c r="AY87" i="74"/>
  <c r="AM87" i="74"/>
  <c r="AA87" i="74"/>
  <c r="O87" i="74"/>
  <c r="V87" i="74"/>
  <c r="AX87" i="74"/>
  <c r="AL87" i="74"/>
  <c r="Z87" i="74"/>
  <c r="N87" i="74"/>
  <c r="AW87" i="74"/>
  <c r="AK87" i="74"/>
  <c r="Y87" i="74"/>
  <c r="M87" i="74"/>
  <c r="AT87" i="74"/>
  <c r="AV87" i="74"/>
  <c r="AJ87" i="74"/>
  <c r="X87" i="74"/>
  <c r="L87" i="74"/>
  <c r="AU87" i="74"/>
  <c r="AI87" i="74"/>
  <c r="W87" i="74"/>
  <c r="K87" i="74"/>
  <c r="H83" i="74"/>
  <c r="AS87" i="74"/>
  <c r="AG87" i="74"/>
  <c r="U87" i="74"/>
  <c r="I87" i="74"/>
  <c r="AR87" i="74"/>
  <c r="AF87" i="74"/>
  <c r="T87" i="74"/>
  <c r="BB87" i="74"/>
  <c r="AP87" i="74"/>
  <c r="AD87" i="74"/>
  <c r="R87" i="74"/>
  <c r="J87" i="74"/>
  <c r="BA87" i="74"/>
  <c r="AO87" i="74"/>
  <c r="AC87" i="74"/>
  <c r="Q87" i="74"/>
  <c r="AH87" i="74"/>
  <c r="AZ103" i="74"/>
  <c r="AN103" i="74"/>
  <c r="AB103" i="74"/>
  <c r="AY103" i="74"/>
  <c r="AM103" i="74"/>
  <c r="AA103" i="74"/>
  <c r="X83" i="74"/>
  <c r="AX103" i="74"/>
  <c r="AL103" i="74"/>
  <c r="Z103" i="74"/>
  <c r="AW103" i="74"/>
  <c r="AK103" i="74"/>
  <c r="Y103" i="74"/>
  <c r="AV103" i="74"/>
  <c r="AJ103" i="74"/>
  <c r="AU103" i="74"/>
  <c r="AI103" i="74"/>
  <c r="AT103" i="74"/>
  <c r="AH103" i="74"/>
  <c r="AS103" i="74"/>
  <c r="AG103" i="74"/>
  <c r="AR103" i="74"/>
  <c r="AF103" i="74"/>
  <c r="AQ103" i="74"/>
  <c r="AE103" i="74"/>
  <c r="BB103" i="74"/>
  <c r="AP103" i="74"/>
  <c r="AD103" i="74"/>
  <c r="BA103" i="74"/>
  <c r="AO103" i="74"/>
  <c r="AC103" i="74"/>
  <c r="AU89" i="74"/>
  <c r="AI89" i="74"/>
  <c r="W89" i="74"/>
  <c r="K89" i="74"/>
  <c r="AC89" i="74"/>
  <c r="AT89" i="74"/>
  <c r="AH89" i="74"/>
  <c r="V89" i="74"/>
  <c r="AS89" i="74"/>
  <c r="AG89" i="74"/>
  <c r="U89" i="74"/>
  <c r="AR89" i="74"/>
  <c r="AF89" i="74"/>
  <c r="T89" i="74"/>
  <c r="AQ89" i="74"/>
  <c r="AE89" i="74"/>
  <c r="S89" i="74"/>
  <c r="BB89" i="74"/>
  <c r="AP89" i="74"/>
  <c r="AD89" i="74"/>
  <c r="R89" i="74"/>
  <c r="Q89" i="74"/>
  <c r="AZ89" i="74"/>
  <c r="AN89" i="74"/>
  <c r="AB89" i="74"/>
  <c r="P89" i="74"/>
  <c r="AY89" i="74"/>
  <c r="AM89" i="74"/>
  <c r="AA89" i="74"/>
  <c r="O89" i="74"/>
  <c r="AW89" i="74"/>
  <c r="AK89" i="74"/>
  <c r="Y89" i="74"/>
  <c r="M89" i="74"/>
  <c r="BA89" i="74"/>
  <c r="AO89" i="74"/>
  <c r="AV89" i="74"/>
  <c r="AJ89" i="74"/>
  <c r="X89" i="74"/>
  <c r="L89" i="74"/>
  <c r="N89" i="74"/>
  <c r="P85" i="74"/>
  <c r="AL89" i="74"/>
  <c r="AH96" i="74"/>
  <c r="AZ90" i="74"/>
  <c r="AN90" i="74"/>
  <c r="AB90" i="74"/>
  <c r="P90" i="74"/>
  <c r="AY90" i="74"/>
  <c r="AM90" i="74"/>
  <c r="AA90" i="74"/>
  <c r="O90" i="74"/>
  <c r="AX90" i="74"/>
  <c r="AL90" i="74"/>
  <c r="Z90" i="74"/>
  <c r="N90" i="74"/>
  <c r="AW90" i="74"/>
  <c r="AK90" i="74"/>
  <c r="Y90" i="74"/>
  <c r="M90" i="74"/>
  <c r="AV90" i="74"/>
  <c r="AJ90" i="74"/>
  <c r="X90" i="74"/>
  <c r="L90" i="74"/>
  <c r="AH90" i="74"/>
  <c r="AU90" i="74"/>
  <c r="AI90" i="74"/>
  <c r="W90" i="74"/>
  <c r="AS90" i="74"/>
  <c r="AG90" i="74"/>
  <c r="U90" i="74"/>
  <c r="AR90" i="74"/>
  <c r="AF90" i="74"/>
  <c r="T90" i="74"/>
  <c r="BB90" i="74"/>
  <c r="AP90" i="74"/>
  <c r="AD90" i="74"/>
  <c r="R90" i="74"/>
  <c r="V90" i="74"/>
  <c r="BA90" i="74"/>
  <c r="AO90" i="74"/>
  <c r="AC90" i="74"/>
  <c r="Q90" i="74"/>
  <c r="AT90" i="74"/>
  <c r="AU104" i="74"/>
  <c r="AI104" i="74"/>
  <c r="Y83" i="74"/>
  <c r="AT104" i="74"/>
  <c r="AH104" i="74"/>
  <c r="AS104" i="74"/>
  <c r="AG104" i="74"/>
  <c r="AR104" i="74"/>
  <c r="AF104" i="74"/>
  <c r="AQ104" i="74"/>
  <c r="AE104" i="74"/>
  <c r="BB104" i="74"/>
  <c r="AP104" i="74"/>
  <c r="AD104" i="74"/>
  <c r="BA104" i="74"/>
  <c r="AO104" i="74"/>
  <c r="AC104" i="74"/>
  <c r="AZ104" i="74"/>
  <c r="AN104" i="74"/>
  <c r="AB104" i="74"/>
  <c r="AY104" i="74"/>
  <c r="AM104" i="74"/>
  <c r="AA104" i="74"/>
  <c r="AX104" i="74"/>
  <c r="AL104" i="74"/>
  <c r="Z104" i="74"/>
  <c r="AW104" i="74"/>
  <c r="AK104" i="74"/>
  <c r="AV104" i="74"/>
  <c r="AJ104" i="74"/>
  <c r="S85" i="74"/>
  <c r="AX89" i="74"/>
  <c r="AB85" i="74"/>
  <c r="S90" i="74"/>
  <c r="AT94" i="74"/>
  <c r="AH94" i="74"/>
  <c r="V94" i="74"/>
  <c r="AS94" i="74"/>
  <c r="AG94" i="74"/>
  <c r="U94" i="74"/>
  <c r="AR94" i="74"/>
  <c r="AF94" i="74"/>
  <c r="T94" i="74"/>
  <c r="AQ94" i="74"/>
  <c r="AE94" i="74"/>
  <c r="S94" i="74"/>
  <c r="BB94" i="74"/>
  <c r="AP94" i="74"/>
  <c r="AD94" i="74"/>
  <c r="R94" i="74"/>
  <c r="BA94" i="74"/>
  <c r="AO94" i="74"/>
  <c r="AC94" i="74"/>
  <c r="Q94" i="74"/>
  <c r="AY94" i="74"/>
  <c r="AM94" i="74"/>
  <c r="AA94" i="74"/>
  <c r="AX94" i="74"/>
  <c r="AL94" i="74"/>
  <c r="Z94" i="74"/>
  <c r="AV94" i="74"/>
  <c r="AJ94" i="74"/>
  <c r="X94" i="74"/>
  <c r="AZ94" i="74"/>
  <c r="AN94" i="74"/>
  <c r="AB94" i="74"/>
  <c r="P94" i="74"/>
  <c r="AU94" i="74"/>
  <c r="AI94" i="74"/>
  <c r="W94" i="74"/>
  <c r="AE85" i="74"/>
  <c r="S87" i="74"/>
  <c r="AE90" i="74"/>
  <c r="AK94" i="74"/>
  <c r="AN85" i="74"/>
  <c r="AE87" i="74"/>
  <c r="AQ90" i="74"/>
  <c r="AW94" i="74"/>
  <c r="AQ96" i="74"/>
  <c r="AE96" i="74"/>
  <c r="S96" i="74"/>
  <c r="BB96" i="74"/>
  <c r="AP96" i="74"/>
  <c r="AD96" i="74"/>
  <c r="R96" i="74"/>
  <c r="BA96" i="74"/>
  <c r="AO96" i="74"/>
  <c r="AC96" i="74"/>
  <c r="Q83" i="74"/>
  <c r="AZ96" i="74"/>
  <c r="AN96" i="74"/>
  <c r="AB96" i="74"/>
  <c r="AY96" i="74"/>
  <c r="AM96" i="74"/>
  <c r="AA96" i="74"/>
  <c r="AX96" i="74"/>
  <c r="AL96" i="74"/>
  <c r="Z96" i="74"/>
  <c r="AW96" i="74"/>
  <c r="AK96" i="74"/>
  <c r="Y96" i="74"/>
  <c r="AV96" i="74"/>
  <c r="AJ96" i="74"/>
  <c r="X96" i="74"/>
  <c r="AU96" i="74"/>
  <c r="AI96" i="74"/>
  <c r="W96" i="74"/>
  <c r="AS96" i="74"/>
  <c r="AG96" i="74"/>
  <c r="U96" i="74"/>
  <c r="AR96" i="74"/>
  <c r="AF96" i="74"/>
  <c r="T96" i="74"/>
  <c r="AQ87" i="74"/>
  <c r="AW85" i="74"/>
  <c r="AK85" i="74"/>
  <c r="Y85" i="74"/>
  <c r="M85" i="74"/>
  <c r="AV85" i="74"/>
  <c r="AJ85" i="74"/>
  <c r="X85" i="74"/>
  <c r="L85" i="74"/>
  <c r="AU85" i="74"/>
  <c r="AI85" i="74"/>
  <c r="W85" i="74"/>
  <c r="K85" i="74"/>
  <c r="AT85" i="74"/>
  <c r="AH85" i="74"/>
  <c r="V85" i="74"/>
  <c r="J85" i="74"/>
  <c r="AS85" i="74"/>
  <c r="AG85" i="74"/>
  <c r="U85" i="74"/>
  <c r="I85" i="74"/>
  <c r="AR85" i="74"/>
  <c r="AF85" i="74"/>
  <c r="T85" i="74"/>
  <c r="H85" i="74"/>
  <c r="BB85" i="74"/>
  <c r="AP85" i="74"/>
  <c r="AD85" i="74"/>
  <c r="R85" i="74"/>
  <c r="BA85" i="74"/>
  <c r="AO85" i="74"/>
  <c r="AC85" i="74"/>
  <c r="Q85" i="74"/>
  <c r="AY85" i="74"/>
  <c r="AM85" i="74"/>
  <c r="AA85" i="74"/>
  <c r="O85" i="74"/>
  <c r="AX85" i="74"/>
  <c r="AL85" i="74"/>
  <c r="Z85" i="74"/>
  <c r="N85" i="74"/>
  <c r="AQ97" i="74"/>
  <c r="AE97" i="74"/>
  <c r="S97" i="74"/>
  <c r="BB97" i="74"/>
  <c r="AP97" i="74"/>
  <c r="AD97" i="74"/>
  <c r="BA97" i="74"/>
  <c r="AO97" i="74"/>
  <c r="AC97" i="74"/>
  <c r="AZ97" i="74"/>
  <c r="AN97" i="74"/>
  <c r="AB97" i="74"/>
  <c r="AY97" i="74"/>
  <c r="AM97" i="74"/>
  <c r="AA97" i="74"/>
  <c r="AX97" i="74"/>
  <c r="AL97" i="74"/>
  <c r="Z97" i="74"/>
  <c r="AW97" i="74"/>
  <c r="AK97" i="74"/>
  <c r="Y97" i="74"/>
  <c r="AV97" i="74"/>
  <c r="AJ97" i="74"/>
  <c r="X97" i="74"/>
  <c r="AU97" i="74"/>
  <c r="AI97" i="74"/>
  <c r="W97" i="74"/>
  <c r="AT97" i="74"/>
  <c r="AH97" i="74"/>
  <c r="AS97" i="74"/>
  <c r="AG97" i="74"/>
  <c r="U97" i="74"/>
  <c r="AR97" i="74"/>
  <c r="AF97" i="74"/>
  <c r="T97" i="74"/>
  <c r="AZ85" i="74"/>
  <c r="J88" i="74"/>
  <c r="AR98" i="74"/>
  <c r="AF98" i="74"/>
  <c r="T98" i="74"/>
  <c r="AX98" i="74"/>
  <c r="AQ98" i="74"/>
  <c r="AE98" i="74"/>
  <c r="BB98" i="74"/>
  <c r="AP98" i="74"/>
  <c r="AD98" i="74"/>
  <c r="BA98" i="74"/>
  <c r="AO98" i="74"/>
  <c r="AC98" i="74"/>
  <c r="AZ98" i="74"/>
  <c r="AN98" i="74"/>
  <c r="AB98" i="74"/>
  <c r="AY98" i="74"/>
  <c r="AM98" i="74"/>
  <c r="AA98" i="74"/>
  <c r="AL98" i="74"/>
  <c r="Z98" i="74"/>
  <c r="AW98" i="74"/>
  <c r="AK98" i="74"/>
  <c r="Y98" i="74"/>
  <c r="AV98" i="74"/>
  <c r="AJ98" i="74"/>
  <c r="X98" i="74"/>
  <c r="AU98" i="74"/>
  <c r="AI98" i="74"/>
  <c r="W98" i="74"/>
  <c r="AT98" i="74"/>
  <c r="AH98" i="74"/>
  <c r="V98" i="74"/>
  <c r="AS98" i="74"/>
  <c r="AG98" i="74"/>
  <c r="U98" i="74"/>
  <c r="V88" i="74"/>
  <c r="N84" i="74"/>
  <c r="Z84" i="74"/>
  <c r="AL84" i="74"/>
  <c r="AX84" i="74"/>
  <c r="O86" i="74"/>
  <c r="AA86" i="74"/>
  <c r="AM86" i="74"/>
  <c r="AY86" i="74"/>
  <c r="W91" i="74"/>
  <c r="AI91" i="74"/>
  <c r="AU91" i="74"/>
  <c r="R92" i="74"/>
  <c r="AD92" i="74"/>
  <c r="AP92" i="74"/>
  <c r="BB92" i="74"/>
  <c r="Z93" i="74"/>
  <c r="AL93" i="74"/>
  <c r="AX93" i="74"/>
  <c r="U95" i="74"/>
  <c r="AG95" i="74"/>
  <c r="AS95" i="74"/>
  <c r="W99" i="74"/>
  <c r="AI99" i="74"/>
  <c r="AU99" i="74"/>
  <c r="Z100" i="74"/>
  <c r="AL100" i="74"/>
  <c r="AX100" i="74"/>
  <c r="AD101" i="74"/>
  <c r="AP101" i="74"/>
  <c r="BB101" i="74"/>
  <c r="AI102" i="74"/>
  <c r="AU102" i="74"/>
  <c r="AF105" i="74"/>
  <c r="AR105" i="74"/>
  <c r="O84" i="74"/>
  <c r="AA84" i="74"/>
  <c r="AM84" i="74"/>
  <c r="AY84" i="74"/>
  <c r="P86" i="74"/>
  <c r="AB86" i="74"/>
  <c r="AN86" i="74"/>
  <c r="AZ86" i="74"/>
  <c r="X91" i="74"/>
  <c r="AJ91" i="74"/>
  <c r="AV91" i="74"/>
  <c r="S92" i="74"/>
  <c r="AE92" i="74"/>
  <c r="AQ92" i="74"/>
  <c r="O93" i="74"/>
  <c r="AA93" i="74"/>
  <c r="AM93" i="74"/>
  <c r="AY93" i="74"/>
  <c r="V95" i="74"/>
  <c r="AH95" i="74"/>
  <c r="AT95" i="74"/>
  <c r="X99" i="74"/>
  <c r="AJ99" i="74"/>
  <c r="AV99" i="74"/>
  <c r="AA100" i="74"/>
  <c r="AM100" i="74"/>
  <c r="AY100" i="74"/>
  <c r="AE101" i="74"/>
  <c r="AQ101" i="74"/>
  <c r="X102" i="74"/>
  <c r="AJ102" i="74"/>
  <c r="AV102" i="74"/>
  <c r="AG105" i="74"/>
  <c r="AS105" i="74"/>
  <c r="Q84" i="74"/>
  <c r="AC84" i="74"/>
  <c r="AO84" i="74"/>
  <c r="BA84" i="74"/>
  <c r="R86" i="74"/>
  <c r="AD86" i="74"/>
  <c r="AP86" i="74"/>
  <c r="BB86" i="74"/>
  <c r="N91" i="74"/>
  <c r="Z91" i="74"/>
  <c r="AL91" i="74"/>
  <c r="AX91" i="74"/>
  <c r="U92" i="74"/>
  <c r="AG92" i="74"/>
  <c r="AS92" i="74"/>
  <c r="Q93" i="74"/>
  <c r="AC93" i="74"/>
  <c r="AO93" i="74"/>
  <c r="BA93" i="74"/>
  <c r="X95" i="74"/>
  <c r="AJ95" i="74"/>
  <c r="AV95" i="74"/>
  <c r="Z99" i="74"/>
  <c r="AL99" i="74"/>
  <c r="AX99" i="74"/>
  <c r="AC100" i="74"/>
  <c r="AO100" i="74"/>
  <c r="BA100" i="74"/>
  <c r="AG101" i="74"/>
  <c r="AS101" i="74"/>
  <c r="Z102" i="74"/>
  <c r="AL102" i="74"/>
  <c r="AX102" i="74"/>
  <c r="AI105" i="74"/>
  <c r="AU105" i="74"/>
  <c r="F84" i="74"/>
  <c r="R84" i="74"/>
  <c r="AD84" i="74"/>
  <c r="AP84" i="74"/>
  <c r="BB84" i="74"/>
  <c r="S86" i="74"/>
  <c r="AE86" i="74"/>
  <c r="AQ86" i="74"/>
  <c r="O91" i="74"/>
  <c r="AA91" i="74"/>
  <c r="AM91" i="74"/>
  <c r="AY91" i="74"/>
  <c r="V92" i="74"/>
  <c r="AH92" i="74"/>
  <c r="AT92" i="74"/>
  <c r="R93" i="74"/>
  <c r="AD93" i="74"/>
  <c r="AP93" i="74"/>
  <c r="BB93" i="74"/>
  <c r="Y95" i="74"/>
  <c r="AK95" i="74"/>
  <c r="AW95" i="74"/>
  <c r="AA99" i="74"/>
  <c r="AM99" i="74"/>
  <c r="AY99" i="74"/>
  <c r="AD100" i="74"/>
  <c r="AP100" i="74"/>
  <c r="BB100" i="74"/>
  <c r="AH101" i="74"/>
  <c r="AT101" i="74"/>
  <c r="AA102" i="74"/>
  <c r="AM102" i="74"/>
  <c r="AY102" i="74"/>
  <c r="AJ105" i="74"/>
  <c r="AV105" i="74"/>
  <c r="AI101" i="74"/>
  <c r="AU101" i="74"/>
  <c r="AB102" i="74"/>
  <c r="AN102" i="74"/>
  <c r="AZ102" i="74"/>
  <c r="AK105" i="74"/>
  <c r="AW105" i="74"/>
  <c r="H84" i="74"/>
  <c r="T84" i="74"/>
  <c r="AF84" i="74"/>
  <c r="AR84" i="74"/>
  <c r="I86" i="74"/>
  <c r="U86" i="74"/>
  <c r="AG86" i="74"/>
  <c r="AS86" i="74"/>
  <c r="Q91" i="74"/>
  <c r="AC91" i="74"/>
  <c r="AO91" i="74"/>
  <c r="BA91" i="74"/>
  <c r="X92" i="74"/>
  <c r="AJ92" i="74"/>
  <c r="AV92" i="74"/>
  <c r="T93" i="74"/>
  <c r="AF93" i="74"/>
  <c r="AR93" i="74"/>
  <c r="AA95" i="74"/>
  <c r="AM95" i="74"/>
  <c r="AY95" i="74"/>
  <c r="AC99" i="74"/>
  <c r="AO99" i="74"/>
  <c r="BA99" i="74"/>
  <c r="AF100" i="74"/>
  <c r="AR100" i="74"/>
  <c r="X101" i="74"/>
  <c r="AJ101" i="74"/>
  <c r="AV101" i="74"/>
  <c r="AC102" i="74"/>
  <c r="AO102" i="74"/>
  <c r="BA102" i="74"/>
  <c r="AL105" i="74"/>
  <c r="AX105" i="74"/>
  <c r="I84" i="74"/>
  <c r="U84" i="74"/>
  <c r="AG84" i="74"/>
  <c r="AS84" i="74"/>
  <c r="J86" i="74"/>
  <c r="V86" i="74"/>
  <c r="AH86" i="74"/>
  <c r="AT86" i="74"/>
  <c r="R91" i="74"/>
  <c r="AD91" i="74"/>
  <c r="AP91" i="74"/>
  <c r="BB91" i="74"/>
  <c r="Y92" i="74"/>
  <c r="AK92" i="74"/>
  <c r="AW92" i="74"/>
  <c r="U93" i="74"/>
  <c r="AG93" i="74"/>
  <c r="AS93" i="74"/>
  <c r="AB95" i="74"/>
  <c r="AN95" i="74"/>
  <c r="AZ95" i="74"/>
  <c r="AD99" i="74"/>
  <c r="AP99" i="74"/>
  <c r="BB99" i="74"/>
  <c r="AG100" i="74"/>
  <c r="AS100" i="74"/>
  <c r="Y101" i="74"/>
  <c r="AK101" i="74"/>
  <c r="AW101" i="74"/>
  <c r="AD102" i="74"/>
  <c r="AP102" i="74"/>
  <c r="BB102" i="74"/>
  <c r="AA105" i="74"/>
  <c r="AM105" i="74"/>
  <c r="AY105" i="74"/>
  <c r="P83" i="74"/>
  <c r="J84" i="74"/>
  <c r="V84" i="74"/>
  <c r="AH84" i="74"/>
  <c r="AT84" i="74"/>
  <c r="K86" i="74"/>
  <c r="W86" i="74"/>
  <c r="AI86" i="74"/>
  <c r="AU86" i="74"/>
  <c r="S91" i="74"/>
  <c r="AE91" i="74"/>
  <c r="AQ91" i="74"/>
  <c r="N92" i="74"/>
  <c r="Z92" i="74"/>
  <c r="AL92" i="74"/>
  <c r="AX92" i="74"/>
  <c r="V93" i="74"/>
  <c r="AH93" i="74"/>
  <c r="AT93" i="74"/>
  <c r="Q95" i="74"/>
  <c r="AC95" i="74"/>
  <c r="AO95" i="74"/>
  <c r="BA95" i="74"/>
  <c r="AE99" i="74"/>
  <c r="AQ99" i="74"/>
  <c r="V100" i="74"/>
  <c r="AH100" i="74"/>
  <c r="AT100" i="74"/>
  <c r="Z101" i="74"/>
  <c r="AL101" i="74"/>
  <c r="AX101" i="74"/>
  <c r="AE102" i="74"/>
  <c r="AQ102" i="74"/>
  <c r="AB105" i="74"/>
  <c r="AN105" i="74"/>
  <c r="AZ105" i="74"/>
  <c r="K84" i="74"/>
  <c r="W84" i="74"/>
  <c r="AI84" i="74"/>
  <c r="AU84" i="74"/>
  <c r="L86" i="74"/>
  <c r="X86" i="74"/>
  <c r="AJ86" i="74"/>
  <c r="AV86" i="74"/>
  <c r="T91" i="74"/>
  <c r="AF91" i="74"/>
  <c r="AR91" i="74"/>
  <c r="O92" i="74"/>
  <c r="AA92" i="74"/>
  <c r="AM92" i="74"/>
  <c r="AY92" i="74"/>
  <c r="W93" i="74"/>
  <c r="AI93" i="74"/>
  <c r="AU93" i="74"/>
  <c r="R95" i="74"/>
  <c r="AD95" i="74"/>
  <c r="AP95" i="74"/>
  <c r="BB95" i="74"/>
  <c r="AF99" i="74"/>
  <c r="AR99" i="74"/>
  <c r="W100" i="74"/>
  <c r="AI100" i="74"/>
  <c r="AU100" i="74"/>
  <c r="AA101" i="74"/>
  <c r="AM101" i="74"/>
  <c r="AY101" i="74"/>
  <c r="AF102" i="74"/>
  <c r="AR102" i="74"/>
  <c r="AC105" i="74"/>
  <c r="AO105" i="74"/>
  <c r="BA105" i="74"/>
  <c r="L84" i="74"/>
  <c r="X84" i="74"/>
  <c r="AJ84" i="74"/>
  <c r="AV84" i="74"/>
  <c r="M86" i="74"/>
  <c r="Y86" i="74"/>
  <c r="AK86" i="74"/>
  <c r="AW86" i="74"/>
  <c r="U91" i="74"/>
  <c r="AG91" i="74"/>
  <c r="AS91" i="74"/>
  <c r="P92" i="74"/>
  <c r="AB92" i="74"/>
  <c r="AN92" i="74"/>
  <c r="AZ92" i="74"/>
  <c r="X93" i="74"/>
  <c r="AJ93" i="74"/>
  <c r="AV93" i="74"/>
  <c r="S95" i="74"/>
  <c r="AE95" i="74"/>
  <c r="AQ95" i="74"/>
  <c r="U99" i="74"/>
  <c r="AG99" i="74"/>
  <c r="AS99" i="74"/>
  <c r="X100" i="74"/>
  <c r="AJ100" i="74"/>
  <c r="AV100" i="74"/>
  <c r="AB101" i="74"/>
  <c r="AN101" i="74"/>
  <c r="AZ101" i="74"/>
  <c r="AG102" i="74"/>
  <c r="AS102" i="74"/>
  <c r="AD105" i="74"/>
  <c r="AP105" i="74"/>
  <c r="BB105" i="74"/>
  <c r="M84" i="74"/>
  <c r="Y84" i="74"/>
  <c r="AK84" i="74"/>
  <c r="N86" i="74"/>
  <c r="Z86" i="74"/>
  <c r="AL86" i="74"/>
  <c r="V91" i="74"/>
  <c r="AH91" i="74"/>
  <c r="Q92" i="74"/>
  <c r="AC92" i="74"/>
  <c r="AO92" i="74"/>
  <c r="Y93" i="74"/>
  <c r="AK93" i="74"/>
  <c r="T95" i="74"/>
  <c r="AF95" i="74"/>
  <c r="V99" i="74"/>
  <c r="AH99" i="74"/>
  <c r="Y100" i="74"/>
  <c r="AK100" i="74"/>
  <c r="AC101" i="74"/>
  <c r="AO101" i="74"/>
  <c r="AH102" i="74"/>
  <c r="AE105" i="74"/>
  <c r="BA97" i="73"/>
  <c r="AO97" i="73"/>
  <c r="AC97" i="73"/>
  <c r="AZ97" i="73"/>
  <c r="AN97" i="73"/>
  <c r="AB97" i="73"/>
  <c r="AY97" i="73"/>
  <c r="AM97" i="73"/>
  <c r="AA97" i="73"/>
  <c r="AX97" i="73"/>
  <c r="AL97" i="73"/>
  <c r="Z97" i="73"/>
  <c r="AG97" i="73"/>
  <c r="AF97" i="73"/>
  <c r="AW97" i="73"/>
  <c r="AK97" i="73"/>
  <c r="Y97" i="73"/>
  <c r="AR97" i="73"/>
  <c r="AV97" i="73"/>
  <c r="AJ97" i="73"/>
  <c r="X97" i="73"/>
  <c r="T97" i="73"/>
  <c r="AU97" i="73"/>
  <c r="AI97" i="73"/>
  <c r="W97" i="73"/>
  <c r="AT97" i="73"/>
  <c r="AH97" i="73"/>
  <c r="V97" i="73"/>
  <c r="AQ97" i="73"/>
  <c r="AE97" i="73"/>
  <c r="S97" i="73"/>
  <c r="AS97" i="73"/>
  <c r="BB97" i="73"/>
  <c r="AP97" i="73"/>
  <c r="AD97" i="73"/>
  <c r="U97" i="73"/>
  <c r="AS89" i="73"/>
  <c r="AG89" i="73"/>
  <c r="U89" i="73"/>
  <c r="AR89" i="73"/>
  <c r="AF89" i="73"/>
  <c r="T89" i="73"/>
  <c r="AQ89" i="73"/>
  <c r="AE89" i="73"/>
  <c r="S89" i="73"/>
  <c r="BB89" i="73"/>
  <c r="AP89" i="73"/>
  <c r="AD89" i="73"/>
  <c r="R89" i="73"/>
  <c r="AW89" i="73"/>
  <c r="AK89" i="73"/>
  <c r="BA89" i="73"/>
  <c r="AO89" i="73"/>
  <c r="AC89" i="73"/>
  <c r="Q89" i="73"/>
  <c r="M89" i="73"/>
  <c r="AZ89" i="73"/>
  <c r="AN89" i="73"/>
  <c r="AB89" i="73"/>
  <c r="P89" i="73"/>
  <c r="Y89" i="73"/>
  <c r="AY89" i="73"/>
  <c r="AM89" i="73"/>
  <c r="AA89" i="73"/>
  <c r="O89" i="73"/>
  <c r="AX89" i="73"/>
  <c r="AL89" i="73"/>
  <c r="Z89" i="73"/>
  <c r="N89" i="73"/>
  <c r="AU89" i="73"/>
  <c r="AI89" i="73"/>
  <c r="W89" i="73"/>
  <c r="K89" i="73"/>
  <c r="AT89" i="73"/>
  <c r="AH89" i="73"/>
  <c r="V89" i="73"/>
  <c r="AR91" i="73"/>
  <c r="AF91" i="73"/>
  <c r="T91" i="73"/>
  <c r="AQ91" i="73"/>
  <c r="AE91" i="73"/>
  <c r="S91" i="73"/>
  <c r="BB91" i="73"/>
  <c r="AP91" i="73"/>
  <c r="AD91" i="73"/>
  <c r="R91" i="73"/>
  <c r="BA91" i="73"/>
  <c r="AO91" i="73"/>
  <c r="AC91" i="73"/>
  <c r="Q91" i="73"/>
  <c r="AJ91" i="73"/>
  <c r="AU91" i="73"/>
  <c r="AZ91" i="73"/>
  <c r="AN91" i="73"/>
  <c r="AB91" i="73"/>
  <c r="P91" i="73"/>
  <c r="AV91" i="73"/>
  <c r="W91" i="73"/>
  <c r="AY91" i="73"/>
  <c r="AM91" i="73"/>
  <c r="AA91" i="73"/>
  <c r="O91" i="73"/>
  <c r="X91" i="73"/>
  <c r="AI91" i="73"/>
  <c r="AX91" i="73"/>
  <c r="AL91" i="73"/>
  <c r="Z91" i="73"/>
  <c r="N91" i="73"/>
  <c r="AW91" i="73"/>
  <c r="AK91" i="73"/>
  <c r="Y91" i="73"/>
  <c r="M91" i="73"/>
  <c r="AT91" i="73"/>
  <c r="AH91" i="73"/>
  <c r="V91" i="73"/>
  <c r="AS91" i="73"/>
  <c r="AG91" i="73"/>
  <c r="U91" i="73"/>
  <c r="AX103" i="73"/>
  <c r="AL103" i="73"/>
  <c r="Z103" i="73"/>
  <c r="AW103" i="73"/>
  <c r="AK103" i="73"/>
  <c r="Y103" i="73"/>
  <c r="AV103" i="73"/>
  <c r="AJ103" i="73"/>
  <c r="AU103" i="73"/>
  <c r="AI103" i="73"/>
  <c r="AD103" i="73"/>
  <c r="AT103" i="73"/>
  <c r="AH103" i="73"/>
  <c r="BB103" i="73"/>
  <c r="AO103" i="73"/>
  <c r="AS103" i="73"/>
  <c r="AG103" i="73"/>
  <c r="AP103" i="73"/>
  <c r="BA103" i="73"/>
  <c r="AC103" i="73"/>
  <c r="AR103" i="73"/>
  <c r="AF103" i="73"/>
  <c r="AQ103" i="73"/>
  <c r="AE103" i="73"/>
  <c r="AZ103" i="73"/>
  <c r="AN103" i="73"/>
  <c r="AB103" i="73"/>
  <c r="AY103" i="73"/>
  <c r="AM103" i="73"/>
  <c r="AA103" i="73"/>
  <c r="BA105" i="73"/>
  <c r="AO105" i="73"/>
  <c r="AC105" i="73"/>
  <c r="AZ105" i="73"/>
  <c r="AN105" i="73"/>
  <c r="AB105" i="73"/>
  <c r="AY105" i="73"/>
  <c r="AM105" i="73"/>
  <c r="AA105" i="73"/>
  <c r="AX105" i="73"/>
  <c r="AL105" i="73"/>
  <c r="AW105" i="73"/>
  <c r="AK105" i="73"/>
  <c r="AS105" i="73"/>
  <c r="AR105" i="73"/>
  <c r="AV105" i="73"/>
  <c r="AJ105" i="73"/>
  <c r="AG105" i="73"/>
  <c r="AF105" i="73"/>
  <c r="AU105" i="73"/>
  <c r="AI105" i="73"/>
  <c r="AT105" i="73"/>
  <c r="AH105" i="73"/>
  <c r="AQ105" i="73"/>
  <c r="AE105" i="73"/>
  <c r="BB105" i="73"/>
  <c r="AP105" i="73"/>
  <c r="AD105" i="73"/>
  <c r="L89" i="73"/>
  <c r="L84" i="73"/>
  <c r="X84" i="73"/>
  <c r="AJ84" i="73"/>
  <c r="AV84" i="73"/>
  <c r="L85" i="73"/>
  <c r="X85" i="73"/>
  <c r="AJ85" i="73"/>
  <c r="AV85" i="73"/>
  <c r="M86" i="73"/>
  <c r="Y86" i="73"/>
  <c r="AK86" i="73"/>
  <c r="AW86" i="73"/>
  <c r="O87" i="73"/>
  <c r="AA87" i="73"/>
  <c r="AM87" i="73"/>
  <c r="AY87" i="73"/>
  <c r="R88" i="73"/>
  <c r="AD88" i="73"/>
  <c r="AP88" i="73"/>
  <c r="BB88" i="73"/>
  <c r="O90" i="73"/>
  <c r="AA90" i="73"/>
  <c r="AM90" i="73"/>
  <c r="AY90" i="73"/>
  <c r="P92" i="73"/>
  <c r="AB92" i="73"/>
  <c r="AN92" i="73"/>
  <c r="AZ92" i="73"/>
  <c r="X93" i="73"/>
  <c r="AJ93" i="73"/>
  <c r="AV93" i="73"/>
  <c r="U94" i="73"/>
  <c r="AG94" i="73"/>
  <c r="AS94" i="73"/>
  <c r="S95" i="73"/>
  <c r="AE95" i="73"/>
  <c r="AQ95" i="73"/>
  <c r="R96" i="73"/>
  <c r="AD96" i="73"/>
  <c r="AP96" i="73"/>
  <c r="BB96" i="73"/>
  <c r="AE98" i="73"/>
  <c r="AQ98" i="73"/>
  <c r="U99" i="73"/>
  <c r="AG99" i="73"/>
  <c r="AS99" i="73"/>
  <c r="X100" i="73"/>
  <c r="AJ100" i="73"/>
  <c r="AV100" i="73"/>
  <c r="AB101" i="73"/>
  <c r="AN101" i="73"/>
  <c r="AZ101" i="73"/>
  <c r="AG102" i="73"/>
  <c r="AS102" i="73"/>
  <c r="AH104" i="73"/>
  <c r="AT104" i="73"/>
  <c r="AM106" i="73"/>
  <c r="AY106" i="73"/>
  <c r="M84" i="73"/>
  <c r="Y84" i="73"/>
  <c r="AK84" i="73"/>
  <c r="AW84" i="73"/>
  <c r="M85" i="73"/>
  <c r="Y85" i="73"/>
  <c r="AK85" i="73"/>
  <c r="AW85" i="73"/>
  <c r="N86" i="73"/>
  <c r="Z86" i="73"/>
  <c r="AL86" i="73"/>
  <c r="AX86" i="73"/>
  <c r="P87" i="73"/>
  <c r="AB87" i="73"/>
  <c r="AN87" i="73"/>
  <c r="AZ87" i="73"/>
  <c r="S88" i="73"/>
  <c r="AE88" i="73"/>
  <c r="AQ88" i="73"/>
  <c r="P90" i="73"/>
  <c r="AB90" i="73"/>
  <c r="AN90" i="73"/>
  <c r="AZ90" i="73"/>
  <c r="Q92" i="73"/>
  <c r="AC92" i="73"/>
  <c r="AO92" i="73"/>
  <c r="BA92" i="73"/>
  <c r="Y93" i="73"/>
  <c r="AK93" i="73"/>
  <c r="AW93" i="73"/>
  <c r="V94" i="73"/>
  <c r="AH94" i="73"/>
  <c r="AT94" i="73"/>
  <c r="T95" i="73"/>
  <c r="AF95" i="73"/>
  <c r="AR95" i="73"/>
  <c r="S96" i="73"/>
  <c r="AE96" i="73"/>
  <c r="AQ96" i="73"/>
  <c r="T98" i="73"/>
  <c r="AF98" i="73"/>
  <c r="AR98" i="73"/>
  <c r="V99" i="73"/>
  <c r="AH99" i="73"/>
  <c r="AT99" i="73"/>
  <c r="Y100" i="73"/>
  <c r="AK100" i="73"/>
  <c r="AW100" i="73"/>
  <c r="AC101" i="73"/>
  <c r="AO101" i="73"/>
  <c r="BA101" i="73"/>
  <c r="AH102" i="73"/>
  <c r="AT102" i="73"/>
  <c r="AI104" i="73"/>
  <c r="AU104" i="73"/>
  <c r="AB106" i="73"/>
  <c r="AN106" i="73"/>
  <c r="AZ106" i="73"/>
  <c r="P84" i="73"/>
  <c r="AB84" i="73"/>
  <c r="AN84" i="73"/>
  <c r="AZ84" i="73"/>
  <c r="P85" i="73"/>
  <c r="AB85" i="73"/>
  <c r="AN85" i="73"/>
  <c r="AZ85" i="73"/>
  <c r="Q86" i="73"/>
  <c r="AC86" i="73"/>
  <c r="AO86" i="73"/>
  <c r="BA86" i="73"/>
  <c r="S87" i="73"/>
  <c r="AE87" i="73"/>
  <c r="AQ87" i="73"/>
  <c r="J88" i="73"/>
  <c r="V88" i="73"/>
  <c r="AH88" i="73"/>
  <c r="AT88" i="73"/>
  <c r="S90" i="73"/>
  <c r="AE90" i="73"/>
  <c r="AQ90" i="73"/>
  <c r="T92" i="73"/>
  <c r="AF92" i="73"/>
  <c r="AR92" i="73"/>
  <c r="P93" i="73"/>
  <c r="AB93" i="73"/>
  <c r="AN93" i="73"/>
  <c r="AZ93" i="73"/>
  <c r="Y94" i="73"/>
  <c r="AK94" i="73"/>
  <c r="AW94" i="73"/>
  <c r="W95" i="73"/>
  <c r="AI95" i="73"/>
  <c r="AU95" i="73"/>
  <c r="V96" i="73"/>
  <c r="AH96" i="73"/>
  <c r="AT96" i="73"/>
  <c r="W98" i="73"/>
  <c r="AI98" i="73"/>
  <c r="AU98" i="73"/>
  <c r="Y99" i="73"/>
  <c r="AK99" i="73"/>
  <c r="AW99" i="73"/>
  <c r="AB100" i="73"/>
  <c r="AN100" i="73"/>
  <c r="AZ100" i="73"/>
  <c r="AF101" i="73"/>
  <c r="AR101" i="73"/>
  <c r="Y102" i="73"/>
  <c r="AK102" i="73"/>
  <c r="AW102" i="73"/>
  <c r="Z104" i="73"/>
  <c r="AL104" i="73"/>
  <c r="AX104" i="73"/>
  <c r="AE106" i="73"/>
  <c r="AQ106" i="73"/>
  <c r="Q84" i="73"/>
  <c r="AC84" i="73"/>
  <c r="AO84" i="73"/>
  <c r="BA84" i="73"/>
  <c r="Q85" i="73"/>
  <c r="AC85" i="73"/>
  <c r="AO85" i="73"/>
  <c r="BA85" i="73"/>
  <c r="R86" i="73"/>
  <c r="AD86" i="73"/>
  <c r="AP86" i="73"/>
  <c r="BB86" i="73"/>
  <c r="T87" i="73"/>
  <c r="AF87" i="73"/>
  <c r="AR87" i="73"/>
  <c r="K88" i="73"/>
  <c r="W88" i="73"/>
  <c r="AI88" i="73"/>
  <c r="AU88" i="73"/>
  <c r="T90" i="73"/>
  <c r="AF90" i="73"/>
  <c r="AR90" i="73"/>
  <c r="U92" i="73"/>
  <c r="AG92" i="73"/>
  <c r="AS92" i="73"/>
  <c r="Q93" i="73"/>
  <c r="AC93" i="73"/>
  <c r="AO93" i="73"/>
  <c r="BA93" i="73"/>
  <c r="Z94" i="73"/>
  <c r="AL94" i="73"/>
  <c r="AX94" i="73"/>
  <c r="X95" i="73"/>
  <c r="AJ95" i="73"/>
  <c r="AV95" i="73"/>
  <c r="W96" i="73"/>
  <c r="AI96" i="73"/>
  <c r="AU96" i="73"/>
  <c r="X98" i="73"/>
  <c r="AJ98" i="73"/>
  <c r="AV98" i="73"/>
  <c r="Z99" i="73"/>
  <c r="AL99" i="73"/>
  <c r="AX99" i="73"/>
  <c r="AC100" i="73"/>
  <c r="AO100" i="73"/>
  <c r="BA100" i="73"/>
  <c r="AG101" i="73"/>
  <c r="AS101" i="73"/>
  <c r="Z102" i="73"/>
  <c r="AL102" i="73"/>
  <c r="AX102" i="73"/>
  <c r="AA104" i="73"/>
  <c r="AM104" i="73"/>
  <c r="AY104" i="73"/>
  <c r="AF106" i="73"/>
  <c r="AR106" i="73"/>
  <c r="S92" i="73"/>
  <c r="AK104" i="73"/>
  <c r="F84" i="73"/>
  <c r="R84" i="73"/>
  <c r="AD84" i="73"/>
  <c r="AP84" i="73"/>
  <c r="BB84" i="73"/>
  <c r="R85" i="73"/>
  <c r="AD85" i="73"/>
  <c r="AP85" i="73"/>
  <c r="BB85" i="73"/>
  <c r="S86" i="73"/>
  <c r="AE86" i="73"/>
  <c r="AQ86" i="73"/>
  <c r="I87" i="73"/>
  <c r="U87" i="73"/>
  <c r="AG87" i="73"/>
  <c r="AS87" i="73"/>
  <c r="L88" i="73"/>
  <c r="X88" i="73"/>
  <c r="AJ88" i="73"/>
  <c r="AV88" i="73"/>
  <c r="U90" i="73"/>
  <c r="AG90" i="73"/>
  <c r="AS90" i="73"/>
  <c r="V92" i="73"/>
  <c r="AH92" i="73"/>
  <c r="AT92" i="73"/>
  <c r="R93" i="73"/>
  <c r="AD93" i="73"/>
  <c r="AP93" i="73"/>
  <c r="BB93" i="73"/>
  <c r="AA94" i="73"/>
  <c r="AM94" i="73"/>
  <c r="AY94" i="73"/>
  <c r="Y95" i="73"/>
  <c r="AK95" i="73"/>
  <c r="AW95" i="73"/>
  <c r="X96" i="73"/>
  <c r="AJ96" i="73"/>
  <c r="AV96" i="73"/>
  <c r="Y98" i="73"/>
  <c r="AK98" i="73"/>
  <c r="AW98" i="73"/>
  <c r="AA99" i="73"/>
  <c r="AM99" i="73"/>
  <c r="AY99" i="73"/>
  <c r="AD100" i="73"/>
  <c r="AP100" i="73"/>
  <c r="BB100" i="73"/>
  <c r="AH101" i="73"/>
  <c r="AT101" i="73"/>
  <c r="AA102" i="73"/>
  <c r="AM102" i="73"/>
  <c r="AY102" i="73"/>
  <c r="AB104" i="73"/>
  <c r="AN104" i="73"/>
  <c r="AZ104" i="73"/>
  <c r="AG106" i="73"/>
  <c r="AS106" i="73"/>
  <c r="AQ92" i="73"/>
  <c r="G84" i="73"/>
  <c r="S84" i="73"/>
  <c r="AE84" i="73"/>
  <c r="AQ84" i="73"/>
  <c r="G85" i="73"/>
  <c r="S85" i="73"/>
  <c r="AE85" i="73"/>
  <c r="AQ85" i="73"/>
  <c r="H86" i="73"/>
  <c r="T86" i="73"/>
  <c r="AF86" i="73"/>
  <c r="AR86" i="73"/>
  <c r="J87" i="73"/>
  <c r="V87" i="73"/>
  <c r="AH87" i="73"/>
  <c r="AT87" i="73"/>
  <c r="M88" i="73"/>
  <c r="Y88" i="73"/>
  <c r="AK88" i="73"/>
  <c r="AW88" i="73"/>
  <c r="V90" i="73"/>
  <c r="AH90" i="73"/>
  <c r="AT90" i="73"/>
  <c r="W92" i="73"/>
  <c r="AI92" i="73"/>
  <c r="AU92" i="73"/>
  <c r="S93" i="73"/>
  <c r="AE93" i="73"/>
  <c r="AQ93" i="73"/>
  <c r="P94" i="73"/>
  <c r="AB94" i="73"/>
  <c r="AN94" i="73"/>
  <c r="AZ94" i="73"/>
  <c r="Z95" i="73"/>
  <c r="AL95" i="73"/>
  <c r="AX95" i="73"/>
  <c r="Y96" i="73"/>
  <c r="AK96" i="73"/>
  <c r="AW96" i="73"/>
  <c r="Z98" i="73"/>
  <c r="AL98" i="73"/>
  <c r="AX98" i="73"/>
  <c r="AB99" i="73"/>
  <c r="AN99" i="73"/>
  <c r="AZ99" i="73"/>
  <c r="AE100" i="73"/>
  <c r="AQ100" i="73"/>
  <c r="W101" i="73"/>
  <c r="AI101" i="73"/>
  <c r="AU101" i="73"/>
  <c r="AB102" i="73"/>
  <c r="AN102" i="73"/>
  <c r="AZ102" i="73"/>
  <c r="AC104" i="73"/>
  <c r="AO104" i="73"/>
  <c r="BA104" i="73"/>
  <c r="AH106" i="73"/>
  <c r="AT106" i="73"/>
  <c r="AE92" i="73"/>
  <c r="AW104" i="73"/>
  <c r="H84" i="73"/>
  <c r="T84" i="73"/>
  <c r="AF84" i="73"/>
  <c r="AR84" i="73"/>
  <c r="H85" i="73"/>
  <c r="T85" i="73"/>
  <c r="AF85" i="73"/>
  <c r="AR85" i="73"/>
  <c r="I86" i="73"/>
  <c r="U86" i="73"/>
  <c r="AG86" i="73"/>
  <c r="AS86" i="73"/>
  <c r="K87" i="73"/>
  <c r="W87" i="73"/>
  <c r="AI87" i="73"/>
  <c r="AU87" i="73"/>
  <c r="N88" i="73"/>
  <c r="Z88" i="73"/>
  <c r="AL88" i="73"/>
  <c r="AX88" i="73"/>
  <c r="W90" i="73"/>
  <c r="AI90" i="73"/>
  <c r="AU90" i="73"/>
  <c r="X92" i="73"/>
  <c r="AJ92" i="73"/>
  <c r="AV92" i="73"/>
  <c r="T93" i="73"/>
  <c r="AF93" i="73"/>
  <c r="AR93" i="73"/>
  <c r="Q94" i="73"/>
  <c r="AC94" i="73"/>
  <c r="AO94" i="73"/>
  <c r="BA94" i="73"/>
  <c r="AA95" i="73"/>
  <c r="AM95" i="73"/>
  <c r="AY95" i="73"/>
  <c r="Z96" i="73"/>
  <c r="AL96" i="73"/>
  <c r="AX96" i="73"/>
  <c r="AA98" i="73"/>
  <c r="AM98" i="73"/>
  <c r="AY98" i="73"/>
  <c r="AC99" i="73"/>
  <c r="AO99" i="73"/>
  <c r="BA99" i="73"/>
  <c r="AF100" i="73"/>
  <c r="AR100" i="73"/>
  <c r="X101" i="73"/>
  <c r="AJ101" i="73"/>
  <c r="AV101" i="73"/>
  <c r="AC102" i="73"/>
  <c r="AO102" i="73"/>
  <c r="BA102" i="73"/>
  <c r="AD104" i="73"/>
  <c r="AP104" i="73"/>
  <c r="BB104" i="73"/>
  <c r="AI106" i="73"/>
  <c r="AU106" i="73"/>
  <c r="I84" i="73"/>
  <c r="U84" i="73"/>
  <c r="AG84" i="73"/>
  <c r="AS84" i="73"/>
  <c r="I85" i="73"/>
  <c r="U85" i="73"/>
  <c r="AG85" i="73"/>
  <c r="AS85" i="73"/>
  <c r="J86" i="73"/>
  <c r="V86" i="73"/>
  <c r="AH86" i="73"/>
  <c r="AT86" i="73"/>
  <c r="L87" i="73"/>
  <c r="X87" i="73"/>
  <c r="AJ87" i="73"/>
  <c r="AV87" i="73"/>
  <c r="O88" i="73"/>
  <c r="AA88" i="73"/>
  <c r="AM88" i="73"/>
  <c r="AY88" i="73"/>
  <c r="L90" i="73"/>
  <c r="X90" i="73"/>
  <c r="AJ90" i="73"/>
  <c r="AV90" i="73"/>
  <c r="Y92" i="73"/>
  <c r="AK92" i="73"/>
  <c r="AW92" i="73"/>
  <c r="U93" i="73"/>
  <c r="AG93" i="73"/>
  <c r="AS93" i="73"/>
  <c r="R94" i="73"/>
  <c r="AD94" i="73"/>
  <c r="AP94" i="73"/>
  <c r="BB94" i="73"/>
  <c r="AB95" i="73"/>
  <c r="AN95" i="73"/>
  <c r="AZ95" i="73"/>
  <c r="AA96" i="73"/>
  <c r="AM96" i="73"/>
  <c r="AY96" i="73"/>
  <c r="AB98" i="73"/>
  <c r="AN98" i="73"/>
  <c r="AZ98" i="73"/>
  <c r="AD99" i="73"/>
  <c r="AP99" i="73"/>
  <c r="BB99" i="73"/>
  <c r="AG100" i="73"/>
  <c r="AS100" i="73"/>
  <c r="Y101" i="73"/>
  <c r="AK101" i="73"/>
  <c r="AW101" i="73"/>
  <c r="AD102" i="73"/>
  <c r="AP102" i="73"/>
  <c r="BB102" i="73"/>
  <c r="AE104" i="73"/>
  <c r="AQ104" i="73"/>
  <c r="AJ106" i="73"/>
  <c r="AV106" i="73"/>
  <c r="J84" i="73"/>
  <c r="V84" i="73"/>
  <c r="AH84" i="73"/>
  <c r="AT84" i="73"/>
  <c r="J85" i="73"/>
  <c r="V85" i="73"/>
  <c r="AH85" i="73"/>
  <c r="AT85" i="73"/>
  <c r="K86" i="73"/>
  <c r="W86" i="73"/>
  <c r="AI86" i="73"/>
  <c r="AU86" i="73"/>
  <c r="M87" i="73"/>
  <c r="Y87" i="73"/>
  <c r="AK87" i="73"/>
  <c r="AW87" i="73"/>
  <c r="P88" i="73"/>
  <c r="AB88" i="73"/>
  <c r="AN88" i="73"/>
  <c r="AZ88" i="73"/>
  <c r="M90" i="73"/>
  <c r="Y90" i="73"/>
  <c r="AK90" i="73"/>
  <c r="AW90" i="73"/>
  <c r="N92" i="73"/>
  <c r="Z92" i="73"/>
  <c r="AL92" i="73"/>
  <c r="AX92" i="73"/>
  <c r="V93" i="73"/>
  <c r="AH93" i="73"/>
  <c r="AT93" i="73"/>
  <c r="S94" i="73"/>
  <c r="AE94" i="73"/>
  <c r="AQ94" i="73"/>
  <c r="Q95" i="73"/>
  <c r="AC95" i="73"/>
  <c r="AO95" i="73"/>
  <c r="BA95" i="73"/>
  <c r="AB96" i="73"/>
  <c r="AN96" i="73"/>
  <c r="AZ96" i="73"/>
  <c r="AC98" i="73"/>
  <c r="AO98" i="73"/>
  <c r="BA98" i="73"/>
  <c r="AE99" i="73"/>
  <c r="AQ99" i="73"/>
  <c r="V100" i="73"/>
  <c r="AH100" i="73"/>
  <c r="AT100" i="73"/>
  <c r="Z101" i="73"/>
  <c r="AL101" i="73"/>
  <c r="AX101" i="73"/>
  <c r="AE102" i="73"/>
  <c r="AQ102" i="73"/>
  <c r="AF104" i="73"/>
  <c r="AR104" i="73"/>
  <c r="AK106" i="73"/>
  <c r="AW106" i="73"/>
  <c r="K84" i="73"/>
  <c r="W84" i="73"/>
  <c r="AI84" i="73"/>
  <c r="K85" i="73"/>
  <c r="W85" i="73"/>
  <c r="AI85" i="73"/>
  <c r="L86" i="73"/>
  <c r="X86" i="73"/>
  <c r="AJ86" i="73"/>
  <c r="N87" i="73"/>
  <c r="Z87" i="73"/>
  <c r="AL87" i="73"/>
  <c r="Q88" i="73"/>
  <c r="AC88" i="73"/>
  <c r="AO88" i="73"/>
  <c r="N90" i="73"/>
  <c r="Z90" i="73"/>
  <c r="AL90" i="73"/>
  <c r="O92" i="73"/>
  <c r="AA92" i="73"/>
  <c r="AM92" i="73"/>
  <c r="W93" i="73"/>
  <c r="AI93" i="73"/>
  <c r="T94" i="73"/>
  <c r="AF94" i="73"/>
  <c r="R95" i="73"/>
  <c r="AD95" i="73"/>
  <c r="AP95" i="73"/>
  <c r="AC96" i="73"/>
  <c r="AO96" i="73"/>
  <c r="AD98" i="73"/>
  <c r="AP98" i="73"/>
  <c r="AF99" i="73"/>
  <c r="W100" i="73"/>
  <c r="AI100" i="73"/>
  <c r="AA101" i="73"/>
  <c r="AM101" i="73"/>
  <c r="AF102" i="73"/>
  <c r="AG104" i="73"/>
  <c r="AL106" i="73"/>
  <c r="AW92" i="72"/>
  <c r="AK92" i="72"/>
  <c r="Y92" i="72"/>
  <c r="AV92" i="72"/>
  <c r="AJ92" i="72"/>
  <c r="X92" i="72"/>
  <c r="AU92" i="72"/>
  <c r="AI92" i="72"/>
  <c r="W92" i="72"/>
  <c r="AT92" i="72"/>
  <c r="AH92" i="72"/>
  <c r="V92" i="72"/>
  <c r="AS92" i="72"/>
  <c r="AG92" i="72"/>
  <c r="U92" i="72"/>
  <c r="AR92" i="72"/>
  <c r="AF92" i="72"/>
  <c r="T92" i="72"/>
  <c r="AQ92" i="72"/>
  <c r="AE92" i="72"/>
  <c r="S92" i="72"/>
  <c r="BB92" i="72"/>
  <c r="AP92" i="72"/>
  <c r="AD92" i="72"/>
  <c r="R92" i="72"/>
  <c r="BA92" i="72"/>
  <c r="AO92" i="72"/>
  <c r="AC92" i="72"/>
  <c r="Q92" i="72"/>
  <c r="AZ92" i="72"/>
  <c r="AN92" i="72"/>
  <c r="AB92" i="72"/>
  <c r="P92" i="72"/>
  <c r="AY92" i="72"/>
  <c r="AM92" i="72"/>
  <c r="AA92" i="72"/>
  <c r="O92" i="72"/>
  <c r="AX92" i="72"/>
  <c r="AL92" i="72"/>
  <c r="Z92" i="72"/>
  <c r="N92" i="72"/>
  <c r="AQ104" i="72"/>
  <c r="AE104" i="72"/>
  <c r="BB104" i="72"/>
  <c r="AP104" i="72"/>
  <c r="AD104" i="72"/>
  <c r="BA104" i="72"/>
  <c r="AO104" i="72"/>
  <c r="AC104" i="72"/>
  <c r="AZ104" i="72"/>
  <c r="AN104" i="72"/>
  <c r="AB104" i="72"/>
  <c r="AY104" i="72"/>
  <c r="AM104" i="72"/>
  <c r="AA104" i="72"/>
  <c r="AX104" i="72"/>
  <c r="AL104" i="72"/>
  <c r="Z104" i="72"/>
  <c r="AW104" i="72"/>
  <c r="AK104" i="72"/>
  <c r="AV104" i="72"/>
  <c r="AJ104" i="72"/>
  <c r="AU104" i="72"/>
  <c r="AI104" i="72"/>
  <c r="AT104" i="72"/>
  <c r="AH104" i="72"/>
  <c r="AS104" i="72"/>
  <c r="AG104" i="72"/>
  <c r="AR104" i="72"/>
  <c r="AF104" i="72"/>
  <c r="AY105" i="72"/>
  <c r="AM105" i="72"/>
  <c r="AA105" i="72"/>
  <c r="AX105" i="72"/>
  <c r="AL105" i="72"/>
  <c r="AW105" i="72"/>
  <c r="AK105" i="72"/>
  <c r="AV105" i="72"/>
  <c r="AJ105" i="72"/>
  <c r="AU105" i="72"/>
  <c r="AI105" i="72"/>
  <c r="AT105" i="72"/>
  <c r="AH105" i="72"/>
  <c r="AS105" i="72"/>
  <c r="AG105" i="72"/>
  <c r="AR105" i="72"/>
  <c r="AF105" i="72"/>
  <c r="AQ105" i="72"/>
  <c r="AE105" i="72"/>
  <c r="BB105" i="72"/>
  <c r="AP105" i="72"/>
  <c r="AD105" i="72"/>
  <c r="BA105" i="72"/>
  <c r="AO105" i="72"/>
  <c r="AC105" i="72"/>
  <c r="AZ105" i="72"/>
  <c r="AN105" i="72"/>
  <c r="AB105" i="72"/>
  <c r="AS84" i="72"/>
  <c r="AG84" i="72"/>
  <c r="U84" i="72"/>
  <c r="I84" i="72"/>
  <c r="AR84" i="72"/>
  <c r="AF84" i="72"/>
  <c r="T84" i="72"/>
  <c r="H84" i="72"/>
  <c r="AQ84" i="72"/>
  <c r="AE84" i="72"/>
  <c r="S84" i="72"/>
  <c r="G84" i="72"/>
  <c r="BB84" i="72"/>
  <c r="AP84" i="72"/>
  <c r="AD84" i="72"/>
  <c r="R84" i="72"/>
  <c r="F84" i="72"/>
  <c r="BA84" i="72"/>
  <c r="AO84" i="72"/>
  <c r="AC84" i="72"/>
  <c r="Q84" i="72"/>
  <c r="AZ84" i="72"/>
  <c r="AN84" i="72"/>
  <c r="AB84" i="72"/>
  <c r="P84" i="72"/>
  <c r="AY84" i="72"/>
  <c r="AM84" i="72"/>
  <c r="AA84" i="72"/>
  <c r="O84" i="72"/>
  <c r="AX84" i="72"/>
  <c r="AL84" i="72"/>
  <c r="Z84" i="72"/>
  <c r="N84" i="72"/>
  <c r="AW84" i="72"/>
  <c r="AK84" i="72"/>
  <c r="Y84" i="72"/>
  <c r="M84" i="72"/>
  <c r="AV84" i="72"/>
  <c r="AJ84" i="72"/>
  <c r="X84" i="72"/>
  <c r="L84" i="72"/>
  <c r="AU84" i="72"/>
  <c r="AI84" i="72"/>
  <c r="W84" i="72"/>
  <c r="K84" i="72"/>
  <c r="AT84" i="72"/>
  <c r="AH84" i="72"/>
  <c r="V84" i="72"/>
  <c r="J84" i="72"/>
  <c r="AY96" i="72"/>
  <c r="AM96" i="72"/>
  <c r="AA96" i="72"/>
  <c r="AX96" i="72"/>
  <c r="AL96" i="72"/>
  <c r="Z96" i="72"/>
  <c r="AW96" i="72"/>
  <c r="AK96" i="72"/>
  <c r="Y96" i="72"/>
  <c r="AV96" i="72"/>
  <c r="AJ96" i="72"/>
  <c r="X96" i="72"/>
  <c r="AU96" i="72"/>
  <c r="AI96" i="72"/>
  <c r="W96" i="72"/>
  <c r="AT96" i="72"/>
  <c r="AH96" i="72"/>
  <c r="V96" i="72"/>
  <c r="AS96" i="72"/>
  <c r="AG96" i="72"/>
  <c r="U96" i="72"/>
  <c r="AR96" i="72"/>
  <c r="AF96" i="72"/>
  <c r="T96" i="72"/>
  <c r="AQ96" i="72"/>
  <c r="AE96" i="72"/>
  <c r="S96" i="72"/>
  <c r="BB96" i="72"/>
  <c r="AP96" i="72"/>
  <c r="AD96" i="72"/>
  <c r="R96" i="72"/>
  <c r="BA96" i="72"/>
  <c r="AO96" i="72"/>
  <c r="AC96" i="72"/>
  <c r="AZ96" i="72"/>
  <c r="AN96" i="72"/>
  <c r="AB96" i="72"/>
  <c r="AY97" i="72"/>
  <c r="AM97" i="72"/>
  <c r="AA97" i="72"/>
  <c r="AX97" i="72"/>
  <c r="AL97" i="72"/>
  <c r="Z97" i="72"/>
  <c r="AW97" i="72"/>
  <c r="AK97" i="72"/>
  <c r="Y97" i="72"/>
  <c r="AV97" i="72"/>
  <c r="AJ97" i="72"/>
  <c r="X97" i="72"/>
  <c r="AU97" i="72"/>
  <c r="AI97" i="72"/>
  <c r="W97" i="72"/>
  <c r="AT97" i="72"/>
  <c r="AH97" i="72"/>
  <c r="V97" i="72"/>
  <c r="AS97" i="72"/>
  <c r="AG97" i="72"/>
  <c r="U97" i="72"/>
  <c r="AR97" i="72"/>
  <c r="AF97" i="72"/>
  <c r="T97" i="72"/>
  <c r="AQ97" i="72"/>
  <c r="AE97" i="72"/>
  <c r="S97" i="72"/>
  <c r="BB97" i="72"/>
  <c r="AP97" i="72"/>
  <c r="AD97" i="72"/>
  <c r="BA97" i="72"/>
  <c r="AO97" i="72"/>
  <c r="AC97" i="72"/>
  <c r="AZ97" i="72"/>
  <c r="AN97" i="72"/>
  <c r="AB97" i="72"/>
  <c r="AY88" i="72"/>
  <c r="AM88" i="72"/>
  <c r="AA88" i="72"/>
  <c r="O88" i="72"/>
  <c r="AX88" i="72"/>
  <c r="AL88" i="72"/>
  <c r="Z88" i="72"/>
  <c r="N88" i="72"/>
  <c r="AW88" i="72"/>
  <c r="AK88" i="72"/>
  <c r="Y88" i="72"/>
  <c r="M88" i="72"/>
  <c r="AV88" i="72"/>
  <c r="AJ88" i="72"/>
  <c r="X88" i="72"/>
  <c r="L88" i="72"/>
  <c r="AU88" i="72"/>
  <c r="AI88" i="72"/>
  <c r="W88" i="72"/>
  <c r="K88" i="72"/>
  <c r="AT88" i="72"/>
  <c r="AH88" i="72"/>
  <c r="V88" i="72"/>
  <c r="J88" i="72"/>
  <c r="AS88" i="72"/>
  <c r="AG88" i="72"/>
  <c r="U88" i="72"/>
  <c r="AR88" i="72"/>
  <c r="AF88" i="72"/>
  <c r="T88" i="72"/>
  <c r="AQ88" i="72"/>
  <c r="AE88" i="72"/>
  <c r="S88" i="72"/>
  <c r="BB88" i="72"/>
  <c r="AP88" i="72"/>
  <c r="AD88" i="72"/>
  <c r="R88" i="72"/>
  <c r="BA88" i="72"/>
  <c r="AO88" i="72"/>
  <c r="AC88" i="72"/>
  <c r="Q88" i="72"/>
  <c r="AZ88" i="72"/>
  <c r="AN88" i="72"/>
  <c r="AB88" i="72"/>
  <c r="P88" i="72"/>
  <c r="AS100" i="72"/>
  <c r="AG100" i="72"/>
  <c r="AR100" i="72"/>
  <c r="AF100" i="72"/>
  <c r="AQ100" i="72"/>
  <c r="AE100" i="72"/>
  <c r="BB100" i="72"/>
  <c r="AP100" i="72"/>
  <c r="AD100" i="72"/>
  <c r="BA100" i="72"/>
  <c r="AO100" i="72"/>
  <c r="AC100" i="72"/>
  <c r="AZ100" i="72"/>
  <c r="AN100" i="72"/>
  <c r="AB100" i="72"/>
  <c r="AY100" i="72"/>
  <c r="AM100" i="72"/>
  <c r="AA100" i="72"/>
  <c r="AX100" i="72"/>
  <c r="AL100" i="72"/>
  <c r="Z100" i="72"/>
  <c r="AW100" i="72"/>
  <c r="AK100" i="72"/>
  <c r="Y100" i="72"/>
  <c r="AV100" i="72"/>
  <c r="AJ100" i="72"/>
  <c r="X100" i="72"/>
  <c r="AU100" i="72"/>
  <c r="AI100" i="72"/>
  <c r="W100" i="72"/>
  <c r="AT100" i="72"/>
  <c r="AH100" i="72"/>
  <c r="V100" i="72"/>
  <c r="AQ89" i="72"/>
  <c r="AE89" i="72"/>
  <c r="S89" i="72"/>
  <c r="BB89" i="72"/>
  <c r="AP89" i="72"/>
  <c r="AD89" i="72"/>
  <c r="R89" i="72"/>
  <c r="BA89" i="72"/>
  <c r="AO89" i="72"/>
  <c r="AC89" i="72"/>
  <c r="Q89" i="72"/>
  <c r="AZ89" i="72"/>
  <c r="AN89" i="72"/>
  <c r="AB89" i="72"/>
  <c r="P89" i="72"/>
  <c r="AY89" i="72"/>
  <c r="AM89" i="72"/>
  <c r="AA89" i="72"/>
  <c r="O89" i="72"/>
  <c r="AX89" i="72"/>
  <c r="AL89" i="72"/>
  <c r="Z89" i="72"/>
  <c r="N89" i="72"/>
  <c r="AW89" i="72"/>
  <c r="AK89" i="72"/>
  <c r="Y89" i="72"/>
  <c r="M89" i="72"/>
  <c r="AV89" i="72"/>
  <c r="AJ89" i="72"/>
  <c r="X89" i="72"/>
  <c r="L89" i="72"/>
  <c r="AU89" i="72"/>
  <c r="AI89" i="72"/>
  <c r="W89" i="72"/>
  <c r="K89" i="72"/>
  <c r="AT89" i="72"/>
  <c r="AH89" i="72"/>
  <c r="V89" i="72"/>
  <c r="AS89" i="72"/>
  <c r="AG89" i="72"/>
  <c r="U89" i="72"/>
  <c r="AR89" i="72"/>
  <c r="AF89" i="72"/>
  <c r="T89" i="72"/>
  <c r="J85" i="72"/>
  <c r="V85" i="72"/>
  <c r="AH85" i="72"/>
  <c r="AT85" i="72"/>
  <c r="K86" i="72"/>
  <c r="W86" i="72"/>
  <c r="AI86" i="72"/>
  <c r="AU86" i="72"/>
  <c r="M87" i="72"/>
  <c r="Y87" i="72"/>
  <c r="AK87" i="72"/>
  <c r="AW87" i="72"/>
  <c r="M90" i="72"/>
  <c r="Y90" i="72"/>
  <c r="AK90" i="72"/>
  <c r="AW90" i="72"/>
  <c r="S91" i="72"/>
  <c r="AE91" i="72"/>
  <c r="AQ91" i="72"/>
  <c r="V93" i="72"/>
  <c r="AH93" i="72"/>
  <c r="AT93" i="72"/>
  <c r="S94" i="72"/>
  <c r="AE94" i="72"/>
  <c r="AQ94" i="72"/>
  <c r="Q95" i="72"/>
  <c r="AC95" i="72"/>
  <c r="AO95" i="72"/>
  <c r="BA95" i="72"/>
  <c r="AC98" i="72"/>
  <c r="AO98" i="72"/>
  <c r="BA98" i="72"/>
  <c r="AE99" i="72"/>
  <c r="AQ99" i="72"/>
  <c r="Z101" i="72"/>
  <c r="AL101" i="72"/>
  <c r="AX101" i="72"/>
  <c r="AE102" i="72"/>
  <c r="AQ102" i="72"/>
  <c r="Y103" i="72"/>
  <c r="AK103" i="72"/>
  <c r="AW103" i="72"/>
  <c r="AK106" i="72"/>
  <c r="AW106" i="72"/>
  <c r="K85" i="72"/>
  <c r="W85" i="72"/>
  <c r="AI85" i="72"/>
  <c r="AU85" i="72"/>
  <c r="L86" i="72"/>
  <c r="X86" i="72"/>
  <c r="AJ86" i="72"/>
  <c r="AV86" i="72"/>
  <c r="N87" i="72"/>
  <c r="Z87" i="72"/>
  <c r="AL87" i="72"/>
  <c r="AX87" i="72"/>
  <c r="N90" i="72"/>
  <c r="Z90" i="72"/>
  <c r="AL90" i="72"/>
  <c r="AX90" i="72"/>
  <c r="T91" i="72"/>
  <c r="AF91" i="72"/>
  <c r="AR91" i="72"/>
  <c r="W93" i="72"/>
  <c r="AI93" i="72"/>
  <c r="AU93" i="72"/>
  <c r="T94" i="72"/>
  <c r="AF94" i="72"/>
  <c r="AR94" i="72"/>
  <c r="R95" i="72"/>
  <c r="AD95" i="72"/>
  <c r="AP95" i="72"/>
  <c r="BB95" i="72"/>
  <c r="AD98" i="72"/>
  <c r="AP98" i="72"/>
  <c r="BB98" i="72"/>
  <c r="AF99" i="72"/>
  <c r="AR99" i="72"/>
  <c r="AA101" i="72"/>
  <c r="AM101" i="72"/>
  <c r="AY101" i="72"/>
  <c r="AF102" i="72"/>
  <c r="AR102" i="72"/>
  <c r="Z103" i="72"/>
  <c r="AL103" i="72"/>
  <c r="AX103" i="72"/>
  <c r="AL106" i="72"/>
  <c r="AX106" i="72"/>
  <c r="L85" i="72"/>
  <c r="X85" i="72"/>
  <c r="AJ85" i="72"/>
  <c r="AV85" i="72"/>
  <c r="M86" i="72"/>
  <c r="Y86" i="72"/>
  <c r="AK86" i="72"/>
  <c r="AW86" i="72"/>
  <c r="O87" i="72"/>
  <c r="AA87" i="72"/>
  <c r="AM87" i="72"/>
  <c r="AY87" i="72"/>
  <c r="O90" i="72"/>
  <c r="AA90" i="72"/>
  <c r="AM90" i="72"/>
  <c r="AY90" i="72"/>
  <c r="U91" i="72"/>
  <c r="AG91" i="72"/>
  <c r="AS91" i="72"/>
  <c r="X93" i="72"/>
  <c r="AJ93" i="72"/>
  <c r="AV93" i="72"/>
  <c r="U94" i="72"/>
  <c r="AG94" i="72"/>
  <c r="AS94" i="72"/>
  <c r="S95" i="72"/>
  <c r="AE95" i="72"/>
  <c r="AQ95" i="72"/>
  <c r="AE98" i="72"/>
  <c r="AQ98" i="72"/>
  <c r="U99" i="72"/>
  <c r="AG99" i="72"/>
  <c r="AS99" i="72"/>
  <c r="AB101" i="72"/>
  <c r="AN101" i="72"/>
  <c r="AZ101" i="72"/>
  <c r="AG102" i="72"/>
  <c r="AS102" i="72"/>
  <c r="AA103" i="72"/>
  <c r="AM103" i="72"/>
  <c r="AY103" i="72"/>
  <c r="AM106" i="72"/>
  <c r="AY106" i="72"/>
  <c r="M85" i="72"/>
  <c r="Y85" i="72"/>
  <c r="AK85" i="72"/>
  <c r="AW85" i="72"/>
  <c r="N86" i="72"/>
  <c r="Z86" i="72"/>
  <c r="AL86" i="72"/>
  <c r="AX86" i="72"/>
  <c r="P87" i="72"/>
  <c r="AB87" i="72"/>
  <c r="AN87" i="72"/>
  <c r="AZ87" i="72"/>
  <c r="P90" i="72"/>
  <c r="AB90" i="72"/>
  <c r="AN90" i="72"/>
  <c r="AZ90" i="72"/>
  <c r="V91" i="72"/>
  <c r="AH91" i="72"/>
  <c r="AT91" i="72"/>
  <c r="Y93" i="72"/>
  <c r="AK93" i="72"/>
  <c r="AW93" i="72"/>
  <c r="V94" i="72"/>
  <c r="AH94" i="72"/>
  <c r="AT94" i="72"/>
  <c r="T95" i="72"/>
  <c r="AF95" i="72"/>
  <c r="AR95" i="72"/>
  <c r="T98" i="72"/>
  <c r="AF98" i="72"/>
  <c r="AR98" i="72"/>
  <c r="V99" i="72"/>
  <c r="AH99" i="72"/>
  <c r="AT99" i="72"/>
  <c r="AC101" i="72"/>
  <c r="AO101" i="72"/>
  <c r="BA101" i="72"/>
  <c r="AH102" i="72"/>
  <c r="AT102" i="72"/>
  <c r="AB103" i="72"/>
  <c r="AN103" i="72"/>
  <c r="AZ103" i="72"/>
  <c r="AB106" i="72"/>
  <c r="AN106" i="72"/>
  <c r="AZ106" i="72"/>
  <c r="N85" i="72"/>
  <c r="Z85" i="72"/>
  <c r="AL85" i="72"/>
  <c r="AX85" i="72"/>
  <c r="O86" i="72"/>
  <c r="AA86" i="72"/>
  <c r="AM86" i="72"/>
  <c r="AY86" i="72"/>
  <c r="Q87" i="72"/>
  <c r="AC87" i="72"/>
  <c r="AO87" i="72"/>
  <c r="BA87" i="72"/>
  <c r="Q90" i="72"/>
  <c r="AC90" i="72"/>
  <c r="AO90" i="72"/>
  <c r="BA90" i="72"/>
  <c r="W91" i="72"/>
  <c r="AI91" i="72"/>
  <c r="AU91" i="72"/>
  <c r="Z93" i="72"/>
  <c r="AL93" i="72"/>
  <c r="AX93" i="72"/>
  <c r="W94" i="72"/>
  <c r="AI94" i="72"/>
  <c r="AU94" i="72"/>
  <c r="U95" i="72"/>
  <c r="AG95" i="72"/>
  <c r="AS95" i="72"/>
  <c r="U98" i="72"/>
  <c r="AG98" i="72"/>
  <c r="AS98" i="72"/>
  <c r="W99" i="72"/>
  <c r="AI99" i="72"/>
  <c r="AU99" i="72"/>
  <c r="AD101" i="72"/>
  <c r="AP101" i="72"/>
  <c r="BB101" i="72"/>
  <c r="AI102" i="72"/>
  <c r="AU102" i="72"/>
  <c r="AC103" i="72"/>
  <c r="AO103" i="72"/>
  <c r="BA103" i="72"/>
  <c r="AC106" i="72"/>
  <c r="AO106" i="72"/>
  <c r="BA106" i="72"/>
  <c r="O85" i="72"/>
  <c r="AA85" i="72"/>
  <c r="AM85" i="72"/>
  <c r="AY85" i="72"/>
  <c r="P86" i="72"/>
  <c r="AB86" i="72"/>
  <c r="AN86" i="72"/>
  <c r="AZ86" i="72"/>
  <c r="R87" i="72"/>
  <c r="AD87" i="72"/>
  <c r="AP87" i="72"/>
  <c r="BB87" i="72"/>
  <c r="R90" i="72"/>
  <c r="AD90" i="72"/>
  <c r="AP90" i="72"/>
  <c r="BB90" i="72"/>
  <c r="X91" i="72"/>
  <c r="AJ91" i="72"/>
  <c r="AV91" i="72"/>
  <c r="O93" i="72"/>
  <c r="AA93" i="72"/>
  <c r="AM93" i="72"/>
  <c r="AY93" i="72"/>
  <c r="X94" i="72"/>
  <c r="AJ94" i="72"/>
  <c r="AV94" i="72"/>
  <c r="V95" i="72"/>
  <c r="AH95" i="72"/>
  <c r="AT95" i="72"/>
  <c r="V98" i="72"/>
  <c r="AH98" i="72"/>
  <c r="AT98" i="72"/>
  <c r="X99" i="72"/>
  <c r="AJ99" i="72"/>
  <c r="AV99" i="72"/>
  <c r="AE101" i="72"/>
  <c r="AQ101" i="72"/>
  <c r="X102" i="72"/>
  <c r="AJ102" i="72"/>
  <c r="AV102" i="72"/>
  <c r="AD103" i="72"/>
  <c r="AP103" i="72"/>
  <c r="BB103" i="72"/>
  <c r="AD106" i="72"/>
  <c r="AP106" i="72"/>
  <c r="BB106" i="72"/>
  <c r="P85" i="72"/>
  <c r="AB85" i="72"/>
  <c r="AN85" i="72"/>
  <c r="AZ85" i="72"/>
  <c r="Q86" i="72"/>
  <c r="AC86" i="72"/>
  <c r="AO86" i="72"/>
  <c r="BA86" i="72"/>
  <c r="S87" i="72"/>
  <c r="AE87" i="72"/>
  <c r="AQ87" i="72"/>
  <c r="S90" i="72"/>
  <c r="AE90" i="72"/>
  <c r="AQ90" i="72"/>
  <c r="M91" i="72"/>
  <c r="Y91" i="72"/>
  <c r="AK91" i="72"/>
  <c r="AW91" i="72"/>
  <c r="P93" i="72"/>
  <c r="AB93" i="72"/>
  <c r="AN93" i="72"/>
  <c r="AZ93" i="72"/>
  <c r="Y94" i="72"/>
  <c r="AK94" i="72"/>
  <c r="AW94" i="72"/>
  <c r="W95" i="72"/>
  <c r="AI95" i="72"/>
  <c r="AU95" i="72"/>
  <c r="W98" i="72"/>
  <c r="AI98" i="72"/>
  <c r="AU98" i="72"/>
  <c r="Y99" i="72"/>
  <c r="AK99" i="72"/>
  <c r="AW99" i="72"/>
  <c r="AF101" i="72"/>
  <c r="AR101" i="72"/>
  <c r="Y102" i="72"/>
  <c r="AK102" i="72"/>
  <c r="AW102" i="72"/>
  <c r="AE103" i="72"/>
  <c r="AQ103" i="72"/>
  <c r="AE106" i="72"/>
  <c r="AQ106" i="72"/>
  <c r="Q85" i="72"/>
  <c r="AC85" i="72"/>
  <c r="AO85" i="72"/>
  <c r="BA85" i="72"/>
  <c r="R86" i="72"/>
  <c r="AD86" i="72"/>
  <c r="AP86" i="72"/>
  <c r="BB86" i="72"/>
  <c r="T87" i="72"/>
  <c r="AF87" i="72"/>
  <c r="AR87" i="72"/>
  <c r="T90" i="72"/>
  <c r="AF90" i="72"/>
  <c r="AR90" i="72"/>
  <c r="N91" i="72"/>
  <c r="Z91" i="72"/>
  <c r="AL91" i="72"/>
  <c r="AX91" i="72"/>
  <c r="Q93" i="72"/>
  <c r="AC93" i="72"/>
  <c r="AO93" i="72"/>
  <c r="BA93" i="72"/>
  <c r="Z94" i="72"/>
  <c r="AL94" i="72"/>
  <c r="AX94" i="72"/>
  <c r="X95" i="72"/>
  <c r="AJ95" i="72"/>
  <c r="AV95" i="72"/>
  <c r="X98" i="72"/>
  <c r="AJ98" i="72"/>
  <c r="AV98" i="72"/>
  <c r="Z99" i="72"/>
  <c r="AL99" i="72"/>
  <c r="AX99" i="72"/>
  <c r="AG101" i="72"/>
  <c r="AS101" i="72"/>
  <c r="Z102" i="72"/>
  <c r="AL102" i="72"/>
  <c r="AX102" i="72"/>
  <c r="AF103" i="72"/>
  <c r="AR103" i="72"/>
  <c r="AF106" i="72"/>
  <c r="AR106" i="72"/>
  <c r="R85" i="72"/>
  <c r="AD85" i="72"/>
  <c r="AP85" i="72"/>
  <c r="BB85" i="72"/>
  <c r="S86" i="72"/>
  <c r="AE86" i="72"/>
  <c r="AQ86" i="72"/>
  <c r="I87" i="72"/>
  <c r="U87" i="72"/>
  <c r="AG87" i="72"/>
  <c r="AS87" i="72"/>
  <c r="U90" i="72"/>
  <c r="AG90" i="72"/>
  <c r="AS90" i="72"/>
  <c r="O91" i="72"/>
  <c r="AA91" i="72"/>
  <c r="AM91" i="72"/>
  <c r="AY91" i="72"/>
  <c r="R93" i="72"/>
  <c r="AD93" i="72"/>
  <c r="AP93" i="72"/>
  <c r="BB93" i="72"/>
  <c r="AA94" i="72"/>
  <c r="AM94" i="72"/>
  <c r="AY94" i="72"/>
  <c r="Y95" i="72"/>
  <c r="AK95" i="72"/>
  <c r="AW95" i="72"/>
  <c r="Y98" i="72"/>
  <c r="AK98" i="72"/>
  <c r="AW98" i="72"/>
  <c r="AA99" i="72"/>
  <c r="AM99" i="72"/>
  <c r="AY99" i="72"/>
  <c r="AH101" i="72"/>
  <c r="AT101" i="72"/>
  <c r="AA102" i="72"/>
  <c r="AM102" i="72"/>
  <c r="AY102" i="72"/>
  <c r="AG103" i="72"/>
  <c r="AS103" i="72"/>
  <c r="AG106" i="72"/>
  <c r="AS106" i="72"/>
  <c r="G85" i="72"/>
  <c r="S85" i="72"/>
  <c r="AE85" i="72"/>
  <c r="AQ85" i="72"/>
  <c r="H86" i="72"/>
  <c r="T86" i="72"/>
  <c r="AF86" i="72"/>
  <c r="AR86" i="72"/>
  <c r="J87" i="72"/>
  <c r="V87" i="72"/>
  <c r="AH87" i="72"/>
  <c r="AT87" i="72"/>
  <c r="V90" i="72"/>
  <c r="AH90" i="72"/>
  <c r="AT90" i="72"/>
  <c r="P91" i="72"/>
  <c r="AB91" i="72"/>
  <c r="AN91" i="72"/>
  <c r="AZ91" i="72"/>
  <c r="S93" i="72"/>
  <c r="AE93" i="72"/>
  <c r="AQ93" i="72"/>
  <c r="P94" i="72"/>
  <c r="AB94" i="72"/>
  <c r="AN94" i="72"/>
  <c r="AZ94" i="72"/>
  <c r="Z95" i="72"/>
  <c r="AL95" i="72"/>
  <c r="AX95" i="72"/>
  <c r="Z98" i="72"/>
  <c r="AL98" i="72"/>
  <c r="AX98" i="72"/>
  <c r="AB99" i="72"/>
  <c r="AN99" i="72"/>
  <c r="AZ99" i="72"/>
  <c r="W101" i="72"/>
  <c r="AI101" i="72"/>
  <c r="AU101" i="72"/>
  <c r="AB102" i="72"/>
  <c r="AN102" i="72"/>
  <c r="AZ102" i="72"/>
  <c r="AH103" i="72"/>
  <c r="AT103" i="72"/>
  <c r="AH106" i="72"/>
  <c r="AT106" i="72"/>
  <c r="H85" i="72"/>
  <c r="T85" i="72"/>
  <c r="AF85" i="72"/>
  <c r="AR85" i="72"/>
  <c r="I86" i="72"/>
  <c r="U86" i="72"/>
  <c r="AG86" i="72"/>
  <c r="AS86" i="72"/>
  <c r="K87" i="72"/>
  <c r="W87" i="72"/>
  <c r="AI87" i="72"/>
  <c r="AU87" i="72"/>
  <c r="W90" i="72"/>
  <c r="AI90" i="72"/>
  <c r="AU90" i="72"/>
  <c r="Q91" i="72"/>
  <c r="AC91" i="72"/>
  <c r="AO91" i="72"/>
  <c r="BA91" i="72"/>
  <c r="T93" i="72"/>
  <c r="AF93" i="72"/>
  <c r="AR93" i="72"/>
  <c r="Q94" i="72"/>
  <c r="AC94" i="72"/>
  <c r="AO94" i="72"/>
  <c r="BA94" i="72"/>
  <c r="AA95" i="72"/>
  <c r="AM95" i="72"/>
  <c r="AY95" i="72"/>
  <c r="AA98" i="72"/>
  <c r="AM98" i="72"/>
  <c r="AY98" i="72"/>
  <c r="AC99" i="72"/>
  <c r="AO99" i="72"/>
  <c r="BA99" i="72"/>
  <c r="X101" i="72"/>
  <c r="AJ101" i="72"/>
  <c r="AV101" i="72"/>
  <c r="AC102" i="72"/>
  <c r="AO102" i="72"/>
  <c r="BA102" i="72"/>
  <c r="AI103" i="72"/>
  <c r="AU103" i="72"/>
  <c r="AI106" i="72"/>
  <c r="AU106" i="72"/>
  <c r="I85" i="72"/>
  <c r="U85" i="72"/>
  <c r="AG85" i="72"/>
  <c r="J86" i="72"/>
  <c r="V86" i="72"/>
  <c r="AH86" i="72"/>
  <c r="L87" i="72"/>
  <c r="X87" i="72"/>
  <c r="AJ87" i="72"/>
  <c r="L90" i="72"/>
  <c r="X90" i="72"/>
  <c r="AJ90" i="72"/>
  <c r="R91" i="72"/>
  <c r="AD91" i="72"/>
  <c r="AP91" i="72"/>
  <c r="U93" i="72"/>
  <c r="AG93" i="72"/>
  <c r="R94" i="72"/>
  <c r="AD94" i="72"/>
  <c r="AP94" i="72"/>
  <c r="AB95" i="72"/>
  <c r="AN95" i="72"/>
  <c r="AB98" i="72"/>
  <c r="AN98" i="72"/>
  <c r="AD99" i="72"/>
  <c r="AP99" i="72"/>
  <c r="Y101" i="72"/>
  <c r="AK101" i="72"/>
  <c r="AD102" i="72"/>
  <c r="AP102" i="72"/>
  <c r="AJ103" i="72"/>
  <c r="AJ106" i="72"/>
  <c r="AQ100" i="71"/>
  <c r="AE100" i="71"/>
  <c r="BB100" i="71"/>
  <c r="AP100" i="71"/>
  <c r="AD100" i="71"/>
  <c r="BA100" i="71"/>
  <c r="AO100" i="71"/>
  <c r="AC100" i="71"/>
  <c r="AZ100" i="71"/>
  <c r="AN100" i="71"/>
  <c r="AB100" i="71"/>
  <c r="AY100" i="71"/>
  <c r="AM100" i="71"/>
  <c r="AA100" i="71"/>
  <c r="AX100" i="71"/>
  <c r="AL100" i="71"/>
  <c r="Z100" i="71"/>
  <c r="AW100" i="71"/>
  <c r="AK100" i="71"/>
  <c r="Y100" i="71"/>
  <c r="AV100" i="71"/>
  <c r="AJ100" i="71"/>
  <c r="X100" i="71"/>
  <c r="AU100" i="71"/>
  <c r="AI100" i="71"/>
  <c r="W100" i="71"/>
  <c r="AT100" i="71"/>
  <c r="AH100" i="71"/>
  <c r="V100" i="71"/>
  <c r="AS100" i="71"/>
  <c r="AG100" i="71"/>
  <c r="AR100" i="71"/>
  <c r="AF100" i="71"/>
  <c r="AU101" i="71"/>
  <c r="AI101" i="71"/>
  <c r="W101" i="71"/>
  <c r="AT101" i="71"/>
  <c r="AH101" i="71"/>
  <c r="AS101" i="71"/>
  <c r="AG101" i="71"/>
  <c r="AR101" i="71"/>
  <c r="AF101" i="71"/>
  <c r="AQ101" i="71"/>
  <c r="AE101" i="71"/>
  <c r="BB101" i="71"/>
  <c r="AP101" i="71"/>
  <c r="AD101" i="71"/>
  <c r="BA101" i="71"/>
  <c r="AO101" i="71"/>
  <c r="AC101" i="71"/>
  <c r="AZ101" i="71"/>
  <c r="AN101" i="71"/>
  <c r="AB101" i="71"/>
  <c r="AY101" i="71"/>
  <c r="AM101" i="71"/>
  <c r="AA101" i="71"/>
  <c r="AX101" i="71"/>
  <c r="AL101" i="71"/>
  <c r="Z101" i="71"/>
  <c r="AW101" i="71"/>
  <c r="AK101" i="71"/>
  <c r="Y101" i="71"/>
  <c r="AV101" i="71"/>
  <c r="AJ101" i="71"/>
  <c r="X101" i="71"/>
  <c r="AU92" i="71"/>
  <c r="AI92" i="71"/>
  <c r="W92" i="71"/>
  <c r="AT92" i="71"/>
  <c r="AH92" i="71"/>
  <c r="V92" i="71"/>
  <c r="AS92" i="71"/>
  <c r="AG92" i="71"/>
  <c r="U92" i="71"/>
  <c r="AR92" i="71"/>
  <c r="AF92" i="71"/>
  <c r="T92" i="71"/>
  <c r="AQ92" i="71"/>
  <c r="AE92" i="71"/>
  <c r="S92" i="71"/>
  <c r="BB92" i="71"/>
  <c r="AP92" i="71"/>
  <c r="AD92" i="71"/>
  <c r="R92" i="71"/>
  <c r="BA92" i="71"/>
  <c r="AO92" i="71"/>
  <c r="AC92" i="71"/>
  <c r="Q92" i="71"/>
  <c r="AZ92" i="71"/>
  <c r="AN92" i="71"/>
  <c r="AB92" i="71"/>
  <c r="P92" i="71"/>
  <c r="AY92" i="71"/>
  <c r="AM92" i="71"/>
  <c r="AA92" i="71"/>
  <c r="O92" i="71"/>
  <c r="AX92" i="71"/>
  <c r="AL92" i="71"/>
  <c r="Z92" i="71"/>
  <c r="N92" i="71"/>
  <c r="AW92" i="71"/>
  <c r="AK92" i="71"/>
  <c r="Y92" i="71"/>
  <c r="AV92" i="71"/>
  <c r="AJ92" i="71"/>
  <c r="X92" i="71"/>
  <c r="AQ93" i="71"/>
  <c r="AE93" i="71"/>
  <c r="S93" i="71"/>
  <c r="BB93" i="71"/>
  <c r="AP93" i="71"/>
  <c r="AD93" i="71"/>
  <c r="R93" i="71"/>
  <c r="BA93" i="71"/>
  <c r="AO93" i="71"/>
  <c r="AC93" i="71"/>
  <c r="Q93" i="71"/>
  <c r="AZ93" i="71"/>
  <c r="AN93" i="71"/>
  <c r="AB93" i="71"/>
  <c r="P93" i="71"/>
  <c r="AY93" i="71"/>
  <c r="AM93" i="71"/>
  <c r="AA93" i="71"/>
  <c r="O93" i="71"/>
  <c r="AX93" i="71"/>
  <c r="AL93" i="71"/>
  <c r="Z93" i="71"/>
  <c r="AW93" i="71"/>
  <c r="AK93" i="71"/>
  <c r="Y93" i="71"/>
  <c r="AV93" i="71"/>
  <c r="AJ93" i="71"/>
  <c r="X93" i="71"/>
  <c r="AU93" i="71"/>
  <c r="AI93" i="71"/>
  <c r="W93" i="71"/>
  <c r="AT93" i="71"/>
  <c r="AH93" i="71"/>
  <c r="V93" i="71"/>
  <c r="AS93" i="71"/>
  <c r="AG93" i="71"/>
  <c r="U93" i="71"/>
  <c r="AR93" i="71"/>
  <c r="AF93" i="71"/>
  <c r="T93" i="71"/>
  <c r="AQ84" i="71"/>
  <c r="AE84" i="71"/>
  <c r="S84" i="71"/>
  <c r="G84" i="71"/>
  <c r="BB84" i="71"/>
  <c r="AP84" i="71"/>
  <c r="AD84" i="71"/>
  <c r="R84" i="71"/>
  <c r="F84" i="71"/>
  <c r="BA84" i="71"/>
  <c r="AO84" i="71"/>
  <c r="AC84" i="71"/>
  <c r="Q84" i="71"/>
  <c r="AZ84" i="71"/>
  <c r="AN84" i="71"/>
  <c r="AB84" i="71"/>
  <c r="P84" i="71"/>
  <c r="AY84" i="71"/>
  <c r="AM84" i="71"/>
  <c r="AA84" i="71"/>
  <c r="O84" i="71"/>
  <c r="AX84" i="71"/>
  <c r="AL84" i="71"/>
  <c r="Z84" i="71"/>
  <c r="N84" i="71"/>
  <c r="AW84" i="71"/>
  <c r="AK84" i="71"/>
  <c r="Y84" i="71"/>
  <c r="M84" i="71"/>
  <c r="AV84" i="71"/>
  <c r="AJ84" i="71"/>
  <c r="X84" i="71"/>
  <c r="L84" i="71"/>
  <c r="AU84" i="71"/>
  <c r="AI84" i="71"/>
  <c r="W84" i="71"/>
  <c r="K84" i="71"/>
  <c r="AT84" i="71"/>
  <c r="AH84" i="71"/>
  <c r="V84" i="71"/>
  <c r="J84" i="71"/>
  <c r="AS84" i="71"/>
  <c r="AG84" i="71"/>
  <c r="U84" i="71"/>
  <c r="I84" i="71"/>
  <c r="AR84" i="71"/>
  <c r="AF84" i="71"/>
  <c r="T84" i="71"/>
  <c r="H84" i="71"/>
  <c r="AQ85" i="71"/>
  <c r="AE85" i="71"/>
  <c r="S85" i="71"/>
  <c r="G85" i="71"/>
  <c r="BB85" i="71"/>
  <c r="AP85" i="71"/>
  <c r="AD85" i="71"/>
  <c r="R85" i="71"/>
  <c r="BA85" i="71"/>
  <c r="AO85" i="71"/>
  <c r="AC85" i="71"/>
  <c r="Q85" i="71"/>
  <c r="AZ85" i="71"/>
  <c r="AN85" i="71"/>
  <c r="AB85" i="71"/>
  <c r="P85" i="71"/>
  <c r="AY85" i="71"/>
  <c r="AM85" i="71"/>
  <c r="AA85" i="71"/>
  <c r="O85" i="71"/>
  <c r="AX85" i="71"/>
  <c r="AL85" i="71"/>
  <c r="Z85" i="71"/>
  <c r="N85" i="71"/>
  <c r="AW85" i="71"/>
  <c r="AK85" i="71"/>
  <c r="Y85" i="71"/>
  <c r="M85" i="71"/>
  <c r="AV85" i="71"/>
  <c r="AJ85" i="71"/>
  <c r="X85" i="71"/>
  <c r="L85" i="71"/>
  <c r="AU85" i="71"/>
  <c r="AI85" i="71"/>
  <c r="W85" i="71"/>
  <c r="K85" i="71"/>
  <c r="AT85" i="71"/>
  <c r="AH85" i="71"/>
  <c r="V85" i="71"/>
  <c r="J85" i="71"/>
  <c r="AS85" i="71"/>
  <c r="AG85" i="71"/>
  <c r="U85" i="71"/>
  <c r="I85" i="71"/>
  <c r="AR85" i="71"/>
  <c r="AF85" i="71"/>
  <c r="T85" i="71"/>
  <c r="H85" i="71"/>
  <c r="I86" i="71"/>
  <c r="U86" i="71"/>
  <c r="AG86" i="71"/>
  <c r="AS86" i="71"/>
  <c r="K87" i="71"/>
  <c r="W87" i="71"/>
  <c r="AI87" i="71"/>
  <c r="AU87" i="71"/>
  <c r="N88" i="71"/>
  <c r="Z88" i="71"/>
  <c r="AL88" i="71"/>
  <c r="AX88" i="71"/>
  <c r="R89" i="71"/>
  <c r="AD89" i="71"/>
  <c r="AP89" i="71"/>
  <c r="BB89" i="71"/>
  <c r="W90" i="71"/>
  <c r="AI90" i="71"/>
  <c r="AU90" i="71"/>
  <c r="Q91" i="71"/>
  <c r="AC91" i="71"/>
  <c r="AO91" i="71"/>
  <c r="BA91" i="71"/>
  <c r="Q94" i="71"/>
  <c r="AC94" i="71"/>
  <c r="AO94" i="71"/>
  <c r="BA94" i="71"/>
  <c r="AA95" i="71"/>
  <c r="AM95" i="71"/>
  <c r="AY95" i="71"/>
  <c r="Z96" i="71"/>
  <c r="AL96" i="71"/>
  <c r="AX96" i="71"/>
  <c r="Z97" i="71"/>
  <c r="AL97" i="71"/>
  <c r="AX97" i="71"/>
  <c r="AA98" i="71"/>
  <c r="AM98" i="71"/>
  <c r="AY98" i="71"/>
  <c r="AC99" i="71"/>
  <c r="AO99" i="71"/>
  <c r="BA99" i="71"/>
  <c r="AC102" i="71"/>
  <c r="AO102" i="71"/>
  <c r="BA102" i="71"/>
  <c r="AI103" i="71"/>
  <c r="AU103" i="71"/>
  <c r="AD104" i="71"/>
  <c r="AP104" i="71"/>
  <c r="BB104" i="71"/>
  <c r="AL105" i="71"/>
  <c r="AX105" i="71"/>
  <c r="AI106" i="71"/>
  <c r="AU106" i="71"/>
  <c r="J86" i="71"/>
  <c r="V86" i="71"/>
  <c r="AH86" i="71"/>
  <c r="AT86" i="71"/>
  <c r="L87" i="71"/>
  <c r="X87" i="71"/>
  <c r="AJ87" i="71"/>
  <c r="AV87" i="71"/>
  <c r="O88" i="71"/>
  <c r="AA88" i="71"/>
  <c r="AM88" i="71"/>
  <c r="AY88" i="71"/>
  <c r="S89" i="71"/>
  <c r="AE89" i="71"/>
  <c r="AQ89" i="71"/>
  <c r="L90" i="71"/>
  <c r="X90" i="71"/>
  <c r="AJ90" i="71"/>
  <c r="AV90" i="71"/>
  <c r="R91" i="71"/>
  <c r="AD91" i="71"/>
  <c r="AP91" i="71"/>
  <c r="BB91" i="71"/>
  <c r="R94" i="71"/>
  <c r="AD94" i="71"/>
  <c r="AP94" i="71"/>
  <c r="BB94" i="71"/>
  <c r="AB95" i="71"/>
  <c r="AN95" i="71"/>
  <c r="AZ95" i="71"/>
  <c r="AA96" i="71"/>
  <c r="AM96" i="71"/>
  <c r="AY96" i="71"/>
  <c r="AA97" i="71"/>
  <c r="AM97" i="71"/>
  <c r="AY97" i="71"/>
  <c r="AB98" i="71"/>
  <c r="AN98" i="71"/>
  <c r="AZ98" i="71"/>
  <c r="AD99" i="71"/>
  <c r="AP99" i="71"/>
  <c r="BB99" i="71"/>
  <c r="AD102" i="71"/>
  <c r="AP102" i="71"/>
  <c r="BB102" i="71"/>
  <c r="AJ103" i="71"/>
  <c r="AV103" i="71"/>
  <c r="AE104" i="71"/>
  <c r="AQ104" i="71"/>
  <c r="AA105" i="71"/>
  <c r="AM105" i="71"/>
  <c r="AY105" i="71"/>
  <c r="AJ106" i="71"/>
  <c r="AV106" i="71"/>
  <c r="K86" i="71"/>
  <c r="W86" i="71"/>
  <c r="AI86" i="71"/>
  <c r="AU86" i="71"/>
  <c r="M87" i="71"/>
  <c r="Y87" i="71"/>
  <c r="AK87" i="71"/>
  <c r="AW87" i="71"/>
  <c r="P88" i="71"/>
  <c r="AB88" i="71"/>
  <c r="AN88" i="71"/>
  <c r="AZ88" i="71"/>
  <c r="T89" i="71"/>
  <c r="AF89" i="71"/>
  <c r="AR89" i="71"/>
  <c r="M90" i="71"/>
  <c r="Y90" i="71"/>
  <c r="AK90" i="71"/>
  <c r="AW90" i="71"/>
  <c r="S91" i="71"/>
  <c r="AE91" i="71"/>
  <c r="AQ91" i="71"/>
  <c r="S94" i="71"/>
  <c r="AE94" i="71"/>
  <c r="AQ94" i="71"/>
  <c r="Q95" i="71"/>
  <c r="AC95" i="71"/>
  <c r="AO95" i="71"/>
  <c r="BA95" i="71"/>
  <c r="AB96" i="71"/>
  <c r="AN96" i="71"/>
  <c r="AZ96" i="71"/>
  <c r="AB97" i="71"/>
  <c r="AN97" i="71"/>
  <c r="AZ97" i="71"/>
  <c r="AC98" i="71"/>
  <c r="AO98" i="71"/>
  <c r="BA98" i="71"/>
  <c r="AE99" i="71"/>
  <c r="AQ99" i="71"/>
  <c r="AE102" i="71"/>
  <c r="AQ102" i="71"/>
  <c r="Y103" i="71"/>
  <c r="AK103" i="71"/>
  <c r="AW103" i="71"/>
  <c r="AF104" i="71"/>
  <c r="AR104" i="71"/>
  <c r="AB105" i="71"/>
  <c r="AN105" i="71"/>
  <c r="AZ105" i="71"/>
  <c r="AK106" i="71"/>
  <c r="AW106" i="71"/>
  <c r="L86" i="71"/>
  <c r="X86" i="71"/>
  <c r="AJ86" i="71"/>
  <c r="AV86" i="71"/>
  <c r="N87" i="71"/>
  <c r="Z87" i="71"/>
  <c r="AL87" i="71"/>
  <c r="AX87" i="71"/>
  <c r="Q88" i="71"/>
  <c r="AC88" i="71"/>
  <c r="AO88" i="71"/>
  <c r="BA88" i="71"/>
  <c r="U89" i="71"/>
  <c r="AG89" i="71"/>
  <c r="AS89" i="71"/>
  <c r="N90" i="71"/>
  <c r="Z90" i="71"/>
  <c r="AL90" i="71"/>
  <c r="AX90" i="71"/>
  <c r="T91" i="71"/>
  <c r="AF91" i="71"/>
  <c r="AR91" i="71"/>
  <c r="T94" i="71"/>
  <c r="AF94" i="71"/>
  <c r="AR94" i="71"/>
  <c r="R95" i="71"/>
  <c r="AD95" i="71"/>
  <c r="AP95" i="71"/>
  <c r="BB95" i="71"/>
  <c r="AC96" i="71"/>
  <c r="AO96" i="71"/>
  <c r="BA96" i="71"/>
  <c r="AC97" i="71"/>
  <c r="AO97" i="71"/>
  <c r="BA97" i="71"/>
  <c r="AD98" i="71"/>
  <c r="AP98" i="71"/>
  <c r="BB98" i="71"/>
  <c r="AF99" i="71"/>
  <c r="AR99" i="71"/>
  <c r="AF102" i="71"/>
  <c r="AR102" i="71"/>
  <c r="Z103" i="71"/>
  <c r="AL103" i="71"/>
  <c r="AX103" i="71"/>
  <c r="AG104" i="71"/>
  <c r="AS104" i="71"/>
  <c r="AC105" i="71"/>
  <c r="AO105" i="71"/>
  <c r="BA105" i="71"/>
  <c r="AL106" i="71"/>
  <c r="AX106" i="71"/>
  <c r="M86" i="71"/>
  <c r="Y86" i="71"/>
  <c r="AK86" i="71"/>
  <c r="AW86" i="71"/>
  <c r="O87" i="71"/>
  <c r="AA87" i="71"/>
  <c r="AM87" i="71"/>
  <c r="AY87" i="71"/>
  <c r="R88" i="71"/>
  <c r="AD88" i="71"/>
  <c r="AP88" i="71"/>
  <c r="BB88" i="71"/>
  <c r="V89" i="71"/>
  <c r="AH89" i="71"/>
  <c r="AT89" i="71"/>
  <c r="O90" i="71"/>
  <c r="AA90" i="71"/>
  <c r="AM90" i="71"/>
  <c r="AY90" i="71"/>
  <c r="U91" i="71"/>
  <c r="AG91" i="71"/>
  <c r="AS91" i="71"/>
  <c r="U94" i="71"/>
  <c r="AG94" i="71"/>
  <c r="AS94" i="71"/>
  <c r="S95" i="71"/>
  <c r="AE95" i="71"/>
  <c r="AQ95" i="71"/>
  <c r="R96" i="71"/>
  <c r="AD96" i="71"/>
  <c r="AP96" i="71"/>
  <c r="BB96" i="71"/>
  <c r="AD97" i="71"/>
  <c r="AP97" i="71"/>
  <c r="BB97" i="71"/>
  <c r="AE98" i="71"/>
  <c r="AQ98" i="71"/>
  <c r="U99" i="71"/>
  <c r="AG99" i="71"/>
  <c r="AS99" i="71"/>
  <c r="AG102" i="71"/>
  <c r="AS102" i="71"/>
  <c r="AA103" i="71"/>
  <c r="AM103" i="71"/>
  <c r="AY103" i="71"/>
  <c r="AH104" i="71"/>
  <c r="AT104" i="71"/>
  <c r="AD105" i="71"/>
  <c r="AP105" i="71"/>
  <c r="BB105" i="71"/>
  <c r="AM106" i="71"/>
  <c r="AY106" i="71"/>
  <c r="N86" i="71"/>
  <c r="Z86" i="71"/>
  <c r="AL86" i="71"/>
  <c r="AX86" i="71"/>
  <c r="P87" i="71"/>
  <c r="AB87" i="71"/>
  <c r="AN87" i="71"/>
  <c r="AZ87" i="71"/>
  <c r="S88" i="71"/>
  <c r="AE88" i="71"/>
  <c r="AQ88" i="71"/>
  <c r="K89" i="71"/>
  <c r="W89" i="71"/>
  <c r="AI89" i="71"/>
  <c r="AU89" i="71"/>
  <c r="P90" i="71"/>
  <c r="AB90" i="71"/>
  <c r="AN90" i="71"/>
  <c r="AZ90" i="71"/>
  <c r="V91" i="71"/>
  <c r="AH91" i="71"/>
  <c r="AT91" i="71"/>
  <c r="V94" i="71"/>
  <c r="AH94" i="71"/>
  <c r="AT94" i="71"/>
  <c r="T95" i="71"/>
  <c r="AF95" i="71"/>
  <c r="AR95" i="71"/>
  <c r="S96" i="71"/>
  <c r="AE96" i="71"/>
  <c r="AQ96" i="71"/>
  <c r="S97" i="71"/>
  <c r="AE97" i="71"/>
  <c r="AQ97" i="71"/>
  <c r="T98" i="71"/>
  <c r="AF98" i="71"/>
  <c r="AR98" i="71"/>
  <c r="V99" i="71"/>
  <c r="AH99" i="71"/>
  <c r="AT99" i="71"/>
  <c r="AH102" i="71"/>
  <c r="AT102" i="71"/>
  <c r="AB103" i="71"/>
  <c r="AN103" i="71"/>
  <c r="AZ103" i="71"/>
  <c r="AI104" i="71"/>
  <c r="AU104" i="71"/>
  <c r="AE105" i="71"/>
  <c r="AQ105" i="71"/>
  <c r="AB106" i="71"/>
  <c r="AN106" i="71"/>
  <c r="AZ106" i="71"/>
  <c r="O86" i="71"/>
  <c r="AA86" i="71"/>
  <c r="AM86" i="71"/>
  <c r="AY86" i="71"/>
  <c r="Q87" i="71"/>
  <c r="AC87" i="71"/>
  <c r="AO87" i="71"/>
  <c r="BA87" i="71"/>
  <c r="T88" i="71"/>
  <c r="AF88" i="71"/>
  <c r="AR88" i="71"/>
  <c r="L89" i="71"/>
  <c r="X89" i="71"/>
  <c r="AJ89" i="71"/>
  <c r="AV89" i="71"/>
  <c r="Q90" i="71"/>
  <c r="AC90" i="71"/>
  <c r="AO90" i="71"/>
  <c r="BA90" i="71"/>
  <c r="W91" i="71"/>
  <c r="AI91" i="71"/>
  <c r="AU91" i="71"/>
  <c r="W94" i="71"/>
  <c r="AI94" i="71"/>
  <c r="AU94" i="71"/>
  <c r="U95" i="71"/>
  <c r="AG95" i="71"/>
  <c r="AS95" i="71"/>
  <c r="T96" i="71"/>
  <c r="AF96" i="71"/>
  <c r="AR96" i="71"/>
  <c r="T97" i="71"/>
  <c r="AF97" i="71"/>
  <c r="AR97" i="71"/>
  <c r="U98" i="71"/>
  <c r="AG98" i="71"/>
  <c r="AS98" i="71"/>
  <c r="W99" i="71"/>
  <c r="AI99" i="71"/>
  <c r="AU99" i="71"/>
  <c r="AI102" i="71"/>
  <c r="AU102" i="71"/>
  <c r="AC103" i="71"/>
  <c r="AO103" i="71"/>
  <c r="BA103" i="71"/>
  <c r="AJ104" i="71"/>
  <c r="AV104" i="71"/>
  <c r="AF105" i="71"/>
  <c r="AR105" i="71"/>
  <c r="AC106" i="71"/>
  <c r="AO106" i="71"/>
  <c r="BA106" i="71"/>
  <c r="P86" i="71"/>
  <c r="AB86" i="71"/>
  <c r="AN86" i="71"/>
  <c r="AZ86" i="71"/>
  <c r="R87" i="71"/>
  <c r="AD87" i="71"/>
  <c r="AP87" i="71"/>
  <c r="BB87" i="71"/>
  <c r="U88" i="71"/>
  <c r="AG88" i="71"/>
  <c r="AS88" i="71"/>
  <c r="M89" i="71"/>
  <c r="Y89" i="71"/>
  <c r="AK89" i="71"/>
  <c r="AW89" i="71"/>
  <c r="R90" i="71"/>
  <c r="AD90" i="71"/>
  <c r="AP90" i="71"/>
  <c r="BB90" i="71"/>
  <c r="X91" i="71"/>
  <c r="AJ91" i="71"/>
  <c r="AV91" i="71"/>
  <c r="X94" i="71"/>
  <c r="AJ94" i="71"/>
  <c r="AV94" i="71"/>
  <c r="V95" i="71"/>
  <c r="AH95" i="71"/>
  <c r="AT95" i="71"/>
  <c r="U96" i="71"/>
  <c r="AG96" i="71"/>
  <c r="AS96" i="71"/>
  <c r="U97" i="71"/>
  <c r="AG97" i="71"/>
  <c r="AS97" i="71"/>
  <c r="V98" i="71"/>
  <c r="AH98" i="71"/>
  <c r="AT98" i="71"/>
  <c r="X99" i="71"/>
  <c r="AJ99" i="71"/>
  <c r="AV99" i="71"/>
  <c r="X102" i="71"/>
  <c r="AJ102" i="71"/>
  <c r="AV102" i="71"/>
  <c r="AD103" i="71"/>
  <c r="AP103" i="71"/>
  <c r="BB103" i="71"/>
  <c r="AK104" i="71"/>
  <c r="AW104" i="71"/>
  <c r="AG105" i="71"/>
  <c r="AS105" i="71"/>
  <c r="AD106" i="71"/>
  <c r="AP106" i="71"/>
  <c r="BB106" i="71"/>
  <c r="Q86" i="71"/>
  <c r="AC86" i="71"/>
  <c r="AO86" i="71"/>
  <c r="BA86" i="71"/>
  <c r="S87" i="71"/>
  <c r="AE87" i="71"/>
  <c r="AQ87" i="71"/>
  <c r="J88" i="71"/>
  <c r="V88" i="71"/>
  <c r="AH88" i="71"/>
  <c r="AT88" i="71"/>
  <c r="N89" i="71"/>
  <c r="Z89" i="71"/>
  <c r="AL89" i="71"/>
  <c r="AX89" i="71"/>
  <c r="S90" i="71"/>
  <c r="AE90" i="71"/>
  <c r="AQ90" i="71"/>
  <c r="M91" i="71"/>
  <c r="Y91" i="71"/>
  <c r="AK91" i="71"/>
  <c r="AW91" i="71"/>
  <c r="Y94" i="71"/>
  <c r="AK94" i="71"/>
  <c r="AW94" i="71"/>
  <c r="W95" i="71"/>
  <c r="AI95" i="71"/>
  <c r="AU95" i="71"/>
  <c r="V96" i="71"/>
  <c r="AH96" i="71"/>
  <c r="AT96" i="71"/>
  <c r="V97" i="71"/>
  <c r="AH97" i="71"/>
  <c r="AT97" i="71"/>
  <c r="W98" i="71"/>
  <c r="AI98" i="71"/>
  <c r="AU98" i="71"/>
  <c r="Y99" i="71"/>
  <c r="AK99" i="71"/>
  <c r="AW99" i="71"/>
  <c r="Y102" i="71"/>
  <c r="AK102" i="71"/>
  <c r="AW102" i="71"/>
  <c r="AE103" i="71"/>
  <c r="AQ103" i="71"/>
  <c r="Z104" i="71"/>
  <c r="AL104" i="71"/>
  <c r="AX104" i="71"/>
  <c r="AH105" i="71"/>
  <c r="AT105" i="71"/>
  <c r="AE106" i="71"/>
  <c r="AQ106" i="71"/>
  <c r="R86" i="71"/>
  <c r="AD86" i="71"/>
  <c r="AP86" i="71"/>
  <c r="BB86" i="71"/>
  <c r="T87" i="71"/>
  <c r="AF87" i="71"/>
  <c r="AR87" i="71"/>
  <c r="K88" i="71"/>
  <c r="W88" i="71"/>
  <c r="AI88" i="71"/>
  <c r="AU88" i="71"/>
  <c r="O89" i="71"/>
  <c r="AA89" i="71"/>
  <c r="AM89" i="71"/>
  <c r="AY89" i="71"/>
  <c r="T90" i="71"/>
  <c r="AF90" i="71"/>
  <c r="AR90" i="71"/>
  <c r="N91" i="71"/>
  <c r="Z91" i="71"/>
  <c r="AL91" i="71"/>
  <c r="AX91" i="71"/>
  <c r="Z94" i="71"/>
  <c r="AL94" i="71"/>
  <c r="AX94" i="71"/>
  <c r="X95" i="71"/>
  <c r="AJ95" i="71"/>
  <c r="AV95" i="71"/>
  <c r="W96" i="71"/>
  <c r="AI96" i="71"/>
  <c r="AU96" i="71"/>
  <c r="W97" i="71"/>
  <c r="AI97" i="71"/>
  <c r="AU97" i="71"/>
  <c r="X98" i="71"/>
  <c r="AJ98" i="71"/>
  <c r="AV98" i="71"/>
  <c r="Z99" i="71"/>
  <c r="AL99" i="71"/>
  <c r="AX99" i="71"/>
  <c r="Z102" i="71"/>
  <c r="AL102" i="71"/>
  <c r="AX102" i="71"/>
  <c r="AF103" i="71"/>
  <c r="AR103" i="71"/>
  <c r="AA104" i="71"/>
  <c r="AM104" i="71"/>
  <c r="AY104" i="71"/>
  <c r="AI105" i="71"/>
  <c r="AU105" i="71"/>
  <c r="AF106" i="71"/>
  <c r="AR106" i="71"/>
  <c r="S86" i="71"/>
  <c r="AE86" i="71"/>
  <c r="AQ86" i="71"/>
  <c r="I87" i="71"/>
  <c r="U87" i="71"/>
  <c r="AG87" i="71"/>
  <c r="AS87" i="71"/>
  <c r="L88" i="71"/>
  <c r="X88" i="71"/>
  <c r="AJ88" i="71"/>
  <c r="AV88" i="71"/>
  <c r="P89" i="71"/>
  <c r="AB89" i="71"/>
  <c r="AN89" i="71"/>
  <c r="AZ89" i="71"/>
  <c r="U90" i="71"/>
  <c r="AG90" i="71"/>
  <c r="AS90" i="71"/>
  <c r="O91" i="71"/>
  <c r="AA91" i="71"/>
  <c r="AM91" i="71"/>
  <c r="AY91" i="71"/>
  <c r="AA94" i="71"/>
  <c r="AM94" i="71"/>
  <c r="AY94" i="71"/>
  <c r="Y95" i="71"/>
  <c r="AK95" i="71"/>
  <c r="AW95" i="71"/>
  <c r="X96" i="71"/>
  <c r="AJ96" i="71"/>
  <c r="AV96" i="71"/>
  <c r="X97" i="71"/>
  <c r="AJ97" i="71"/>
  <c r="AV97" i="71"/>
  <c r="Y98" i="71"/>
  <c r="AK98" i="71"/>
  <c r="AW98" i="71"/>
  <c r="AA99" i="71"/>
  <c r="AM99" i="71"/>
  <c r="AY99" i="71"/>
  <c r="AA102" i="71"/>
  <c r="AM102" i="71"/>
  <c r="AY102" i="71"/>
  <c r="AG103" i="71"/>
  <c r="AS103" i="71"/>
  <c r="AB104" i="71"/>
  <c r="AN104" i="71"/>
  <c r="AZ104" i="71"/>
  <c r="AJ105" i="71"/>
  <c r="AV105" i="71"/>
  <c r="AG106" i="71"/>
  <c r="AS106" i="71"/>
  <c r="H86" i="71"/>
  <c r="T86" i="71"/>
  <c r="AF86" i="71"/>
  <c r="J87" i="71"/>
  <c r="V87" i="71"/>
  <c r="AH87" i="71"/>
  <c r="M88" i="71"/>
  <c r="Y88" i="71"/>
  <c r="AK88" i="71"/>
  <c r="Q89" i="71"/>
  <c r="AC89" i="71"/>
  <c r="AO89" i="71"/>
  <c r="V90" i="71"/>
  <c r="AH90" i="71"/>
  <c r="P91" i="71"/>
  <c r="AB91" i="71"/>
  <c r="AN91" i="71"/>
  <c r="P94" i="71"/>
  <c r="AB94" i="71"/>
  <c r="AN94" i="71"/>
  <c r="Z95" i="71"/>
  <c r="AL95" i="71"/>
  <c r="Y96" i="71"/>
  <c r="AK96" i="71"/>
  <c r="Y97" i="71"/>
  <c r="AK97" i="71"/>
  <c r="Z98" i="71"/>
  <c r="AL98" i="71"/>
  <c r="AB99" i="71"/>
  <c r="AN99" i="71"/>
  <c r="AB102" i="71"/>
  <c r="AN102" i="71"/>
  <c r="AH103" i="71"/>
  <c r="AC104" i="71"/>
  <c r="AO104" i="71"/>
  <c r="AK105" i="71"/>
  <c r="AH106" i="71"/>
  <c r="AS101" i="70"/>
  <c r="AG101" i="70"/>
  <c r="AR101" i="70"/>
  <c r="AF101" i="70"/>
  <c r="AQ101" i="70"/>
  <c r="AE101" i="70"/>
  <c r="BB101" i="70"/>
  <c r="AP101" i="70"/>
  <c r="AD101" i="70"/>
  <c r="BA101" i="70"/>
  <c r="AO101" i="70"/>
  <c r="AC101" i="70"/>
  <c r="AZ101" i="70"/>
  <c r="AN101" i="70"/>
  <c r="AB101" i="70"/>
  <c r="AY101" i="70"/>
  <c r="AM101" i="70"/>
  <c r="AA101" i="70"/>
  <c r="AT101" i="70"/>
  <c r="AX101" i="70"/>
  <c r="AL101" i="70"/>
  <c r="Z101" i="70"/>
  <c r="AH101" i="70"/>
  <c r="AW101" i="70"/>
  <c r="AK101" i="70"/>
  <c r="Y101" i="70"/>
  <c r="AV101" i="70"/>
  <c r="AJ101" i="70"/>
  <c r="X101" i="70"/>
  <c r="AU101" i="70"/>
  <c r="AI101" i="70"/>
  <c r="W101" i="70"/>
  <c r="AX102" i="70"/>
  <c r="AL102" i="70"/>
  <c r="Z102" i="70"/>
  <c r="AW102" i="70"/>
  <c r="AK102" i="70"/>
  <c r="Y102" i="70"/>
  <c r="AV102" i="70"/>
  <c r="AJ102" i="70"/>
  <c r="X102" i="70"/>
  <c r="AY102" i="70"/>
  <c r="AU102" i="70"/>
  <c r="AI102" i="70"/>
  <c r="AT102" i="70"/>
  <c r="AH102" i="70"/>
  <c r="AS102" i="70"/>
  <c r="AG102" i="70"/>
  <c r="AR102" i="70"/>
  <c r="AF102" i="70"/>
  <c r="AM102" i="70"/>
  <c r="AQ102" i="70"/>
  <c r="AE102" i="70"/>
  <c r="AA102" i="70"/>
  <c r="BB102" i="70"/>
  <c r="AP102" i="70"/>
  <c r="AD102" i="70"/>
  <c r="BA102" i="70"/>
  <c r="AO102" i="70"/>
  <c r="AC102" i="70"/>
  <c r="AZ102" i="70"/>
  <c r="AN102" i="70"/>
  <c r="AB102" i="70"/>
  <c r="AX99" i="70"/>
  <c r="AL99" i="70"/>
  <c r="Z99" i="70"/>
  <c r="AW99" i="70"/>
  <c r="AK99" i="70"/>
  <c r="Y99" i="70"/>
  <c r="AV99" i="70"/>
  <c r="AJ99" i="70"/>
  <c r="X99" i="70"/>
  <c r="AU99" i="70"/>
  <c r="AI99" i="70"/>
  <c r="W99" i="70"/>
  <c r="AM99" i="70"/>
  <c r="AT99" i="70"/>
  <c r="AH99" i="70"/>
  <c r="V99" i="70"/>
  <c r="AY99" i="70"/>
  <c r="AS99" i="70"/>
  <c r="AG99" i="70"/>
  <c r="U99" i="70"/>
  <c r="AR99" i="70"/>
  <c r="AF99" i="70"/>
  <c r="AQ99" i="70"/>
  <c r="AE99" i="70"/>
  <c r="AA99" i="70"/>
  <c r="BB99" i="70"/>
  <c r="AP99" i="70"/>
  <c r="AD99" i="70"/>
  <c r="BA99" i="70"/>
  <c r="AO99" i="70"/>
  <c r="AC99" i="70"/>
  <c r="AZ99" i="70"/>
  <c r="AN99" i="70"/>
  <c r="AB99" i="70"/>
  <c r="AW98" i="70"/>
  <c r="Z98" i="70"/>
  <c r="AL98" i="70"/>
  <c r="AX98" i="70"/>
  <c r="AE100" i="70"/>
  <c r="AQ100" i="70"/>
  <c r="AH103" i="70"/>
  <c r="AT103" i="70"/>
  <c r="AC104" i="70"/>
  <c r="AO104" i="70"/>
  <c r="BA104" i="70"/>
  <c r="AK105" i="70"/>
  <c r="AW105" i="70"/>
  <c r="AH106" i="70"/>
  <c r="AT106" i="70"/>
  <c r="Y98" i="70"/>
  <c r="AA98" i="70"/>
  <c r="AM98" i="70"/>
  <c r="AY98" i="70"/>
  <c r="AF100" i="70"/>
  <c r="AR100" i="70"/>
  <c r="AI103" i="70"/>
  <c r="AU103" i="70"/>
  <c r="AD104" i="70"/>
  <c r="AP104" i="70"/>
  <c r="BB104" i="70"/>
  <c r="AL105" i="70"/>
  <c r="AX105" i="70"/>
  <c r="AI106" i="70"/>
  <c r="AU106" i="70"/>
  <c r="AB98" i="70"/>
  <c r="AN98" i="70"/>
  <c r="AZ98" i="70"/>
  <c r="AG100" i="70"/>
  <c r="AS100" i="70"/>
  <c r="AJ103" i="70"/>
  <c r="AV103" i="70"/>
  <c r="AE104" i="70"/>
  <c r="AQ104" i="70"/>
  <c r="AA105" i="70"/>
  <c r="AM105" i="70"/>
  <c r="AY105" i="70"/>
  <c r="AJ106" i="70"/>
  <c r="AV106" i="70"/>
  <c r="AK98" i="70"/>
  <c r="AC98" i="70"/>
  <c r="AO98" i="70"/>
  <c r="BA98" i="70"/>
  <c r="V100" i="70"/>
  <c r="AH100" i="70"/>
  <c r="AT100" i="70"/>
  <c r="Y103" i="70"/>
  <c r="AK103" i="70"/>
  <c r="AW103" i="70"/>
  <c r="AF104" i="70"/>
  <c r="AR104" i="70"/>
  <c r="AB105" i="70"/>
  <c r="AN105" i="70"/>
  <c r="AZ105" i="70"/>
  <c r="AK106" i="70"/>
  <c r="AW106" i="70"/>
  <c r="AD98" i="70"/>
  <c r="AP98" i="70"/>
  <c r="BB98" i="70"/>
  <c r="W100" i="70"/>
  <c r="AI100" i="70"/>
  <c r="AU100" i="70"/>
  <c r="Z103" i="70"/>
  <c r="AL103" i="70"/>
  <c r="AX103" i="70"/>
  <c r="AG104" i="70"/>
  <c r="AS104" i="70"/>
  <c r="AC105" i="70"/>
  <c r="AO105" i="70"/>
  <c r="BA105" i="70"/>
  <c r="AL106" i="70"/>
  <c r="AX106" i="70"/>
  <c r="AE98" i="70"/>
  <c r="AQ98" i="70"/>
  <c r="X100" i="70"/>
  <c r="AJ100" i="70"/>
  <c r="AV100" i="70"/>
  <c r="AA103" i="70"/>
  <c r="AM103" i="70"/>
  <c r="AY103" i="70"/>
  <c r="AH104" i="70"/>
  <c r="AT104" i="70"/>
  <c r="AD105" i="70"/>
  <c r="AP105" i="70"/>
  <c r="BB105" i="70"/>
  <c r="AM106" i="70"/>
  <c r="AY106" i="70"/>
  <c r="T98" i="70"/>
  <c r="AF98" i="70"/>
  <c r="AR98" i="70"/>
  <c r="Y100" i="70"/>
  <c r="AK100" i="70"/>
  <c r="AW100" i="70"/>
  <c r="AB103" i="70"/>
  <c r="AN103" i="70"/>
  <c r="AZ103" i="70"/>
  <c r="AI104" i="70"/>
  <c r="AU104" i="70"/>
  <c r="AE105" i="70"/>
  <c r="AQ105" i="70"/>
  <c r="AB106" i="70"/>
  <c r="AN106" i="70"/>
  <c r="AZ106" i="70"/>
  <c r="U98" i="70"/>
  <c r="AG98" i="70"/>
  <c r="AS98" i="70"/>
  <c r="Z100" i="70"/>
  <c r="AL100" i="70"/>
  <c r="AX100" i="70"/>
  <c r="AC103" i="70"/>
  <c r="AO103" i="70"/>
  <c r="BA103" i="70"/>
  <c r="AJ104" i="70"/>
  <c r="AV104" i="70"/>
  <c r="AF105" i="70"/>
  <c r="AR105" i="70"/>
  <c r="AC106" i="70"/>
  <c r="AO106" i="70"/>
  <c r="BA106" i="70"/>
  <c r="V98" i="70"/>
  <c r="AH98" i="70"/>
  <c r="AT98" i="70"/>
  <c r="AA100" i="70"/>
  <c r="AM100" i="70"/>
  <c r="AY100" i="70"/>
  <c r="AD103" i="70"/>
  <c r="AP103" i="70"/>
  <c r="BB103" i="70"/>
  <c r="AK104" i="70"/>
  <c r="AW104" i="70"/>
  <c r="AG105" i="70"/>
  <c r="AS105" i="70"/>
  <c r="AD106" i="70"/>
  <c r="AP106" i="70"/>
  <c r="BB106" i="70"/>
  <c r="W98" i="70"/>
  <c r="AI98" i="70"/>
  <c r="AU98" i="70"/>
  <c r="X98" i="70"/>
  <c r="AJ98" i="70"/>
  <c r="AC100" i="70"/>
  <c r="AO100" i="70"/>
  <c r="AF103" i="70"/>
  <c r="AA104" i="70"/>
  <c r="AM104" i="70"/>
  <c r="AI105" i="70"/>
  <c r="AF106" i="70"/>
  <c r="AQ101" i="69"/>
  <c r="AE101" i="69"/>
  <c r="BB101" i="69"/>
  <c r="AP101" i="69"/>
  <c r="AD101" i="69"/>
  <c r="BA101" i="69"/>
  <c r="AO101" i="69"/>
  <c r="AC101" i="69"/>
  <c r="AZ101" i="69"/>
  <c r="AN101" i="69"/>
  <c r="AB101" i="69"/>
  <c r="AY101" i="69"/>
  <c r="AM101" i="69"/>
  <c r="AA101" i="69"/>
  <c r="AX101" i="69"/>
  <c r="AL101" i="69"/>
  <c r="Z101" i="69"/>
  <c r="AW101" i="69"/>
  <c r="AK101" i="69"/>
  <c r="Y101" i="69"/>
  <c r="AV101" i="69"/>
  <c r="AJ101" i="69"/>
  <c r="X101" i="69"/>
  <c r="AU101" i="69"/>
  <c r="AI101" i="69"/>
  <c r="W101" i="69"/>
  <c r="AT101" i="69"/>
  <c r="AH101" i="69"/>
  <c r="AS101" i="69"/>
  <c r="AG101" i="69"/>
  <c r="AR101" i="69"/>
  <c r="AF101" i="69"/>
  <c r="BB90" i="69"/>
  <c r="AP90" i="69"/>
  <c r="AD90" i="69"/>
  <c r="R90" i="69"/>
  <c r="BA90" i="69"/>
  <c r="AO90" i="69"/>
  <c r="AC90" i="69"/>
  <c r="Q90" i="69"/>
  <c r="AZ90" i="69"/>
  <c r="AN90" i="69"/>
  <c r="AB90" i="69"/>
  <c r="P90" i="69"/>
  <c r="AY90" i="69"/>
  <c r="AM90" i="69"/>
  <c r="AA90" i="69"/>
  <c r="O90" i="69"/>
  <c r="AX90" i="69"/>
  <c r="AL90" i="69"/>
  <c r="Z90" i="69"/>
  <c r="N90" i="69"/>
  <c r="AW90" i="69"/>
  <c r="AK90" i="69"/>
  <c r="Y90" i="69"/>
  <c r="M90" i="69"/>
  <c r="AV90" i="69"/>
  <c r="AJ90" i="69"/>
  <c r="X90" i="69"/>
  <c r="L90" i="69"/>
  <c r="AU90" i="69"/>
  <c r="AI90" i="69"/>
  <c r="W90" i="69"/>
  <c r="AT90" i="69"/>
  <c r="AH90" i="69"/>
  <c r="V90" i="69"/>
  <c r="AS90" i="69"/>
  <c r="AG90" i="69"/>
  <c r="U90" i="69"/>
  <c r="AR90" i="69"/>
  <c r="AF90" i="69"/>
  <c r="T90" i="69"/>
  <c r="AQ90" i="69"/>
  <c r="AE90" i="69"/>
  <c r="S90" i="69"/>
  <c r="AV91" i="69"/>
  <c r="AJ91" i="69"/>
  <c r="X91" i="69"/>
  <c r="AU91" i="69"/>
  <c r="AI91" i="69"/>
  <c r="W91" i="69"/>
  <c r="AT91" i="69"/>
  <c r="AH91" i="69"/>
  <c r="V91" i="69"/>
  <c r="L83" i="69"/>
  <c r="AS91" i="69"/>
  <c r="AG91" i="69"/>
  <c r="U91" i="69"/>
  <c r="AR91" i="69"/>
  <c r="AF91" i="69"/>
  <c r="T91" i="69"/>
  <c r="AQ91" i="69"/>
  <c r="AE91" i="69"/>
  <c r="S91" i="69"/>
  <c r="BB91" i="69"/>
  <c r="AP91" i="69"/>
  <c r="AD91" i="69"/>
  <c r="R91" i="69"/>
  <c r="BA91" i="69"/>
  <c r="AO91" i="69"/>
  <c r="AC91" i="69"/>
  <c r="Q91" i="69"/>
  <c r="AZ91" i="69"/>
  <c r="AN91" i="69"/>
  <c r="AB91" i="69"/>
  <c r="P91" i="69"/>
  <c r="AY91" i="69"/>
  <c r="AM91" i="69"/>
  <c r="AA91" i="69"/>
  <c r="O91" i="69"/>
  <c r="AX91" i="69"/>
  <c r="AL91" i="69"/>
  <c r="Z91" i="69"/>
  <c r="N91" i="69"/>
  <c r="AW91" i="69"/>
  <c r="AK91" i="69"/>
  <c r="Y91" i="69"/>
  <c r="M91" i="69"/>
  <c r="BB106" i="69"/>
  <c r="AP106" i="69"/>
  <c r="AD106" i="69"/>
  <c r="BA106" i="69"/>
  <c r="AO106" i="69"/>
  <c r="AC106" i="69"/>
  <c r="AZ106" i="69"/>
  <c r="AN106" i="69"/>
  <c r="AB106" i="69"/>
  <c r="AY106" i="69"/>
  <c r="AM106" i="69"/>
  <c r="AX106" i="69"/>
  <c r="AL106" i="69"/>
  <c r="AW106" i="69"/>
  <c r="AK106" i="69"/>
  <c r="AV106" i="69"/>
  <c r="AJ106" i="69"/>
  <c r="AU106" i="69"/>
  <c r="AI106" i="69"/>
  <c r="AT106" i="69"/>
  <c r="AH106" i="69"/>
  <c r="AS106" i="69"/>
  <c r="AG106" i="69"/>
  <c r="AR106" i="69"/>
  <c r="AF106" i="69"/>
  <c r="AQ106" i="69"/>
  <c r="AE106" i="69"/>
  <c r="AY93" i="69"/>
  <c r="AM93" i="69"/>
  <c r="AA93" i="69"/>
  <c r="O93" i="69"/>
  <c r="AX93" i="69"/>
  <c r="AL93" i="69"/>
  <c r="Z93" i="69"/>
  <c r="AW93" i="69"/>
  <c r="AK93" i="69"/>
  <c r="Y93" i="69"/>
  <c r="AV93" i="69"/>
  <c r="AJ93" i="69"/>
  <c r="X93" i="69"/>
  <c r="AU93" i="69"/>
  <c r="AI93" i="69"/>
  <c r="W93" i="69"/>
  <c r="AT93" i="69"/>
  <c r="AH93" i="69"/>
  <c r="V93" i="69"/>
  <c r="AS93" i="69"/>
  <c r="AG93" i="69"/>
  <c r="U93" i="69"/>
  <c r="AR93" i="69"/>
  <c r="AF93" i="69"/>
  <c r="T93" i="69"/>
  <c r="AQ93" i="69"/>
  <c r="AE93" i="69"/>
  <c r="S93" i="69"/>
  <c r="BB93" i="69"/>
  <c r="AP93" i="69"/>
  <c r="AD93" i="69"/>
  <c r="R93" i="69"/>
  <c r="BA93" i="69"/>
  <c r="AO93" i="69"/>
  <c r="AC93" i="69"/>
  <c r="Q93" i="69"/>
  <c r="AZ93" i="69"/>
  <c r="AN93" i="69"/>
  <c r="AB93" i="69"/>
  <c r="P93" i="69"/>
  <c r="AT98" i="69"/>
  <c r="AH98" i="69"/>
  <c r="V98" i="69"/>
  <c r="AS98" i="69"/>
  <c r="AG98" i="69"/>
  <c r="U98" i="69"/>
  <c r="AR98" i="69"/>
  <c r="AF98" i="69"/>
  <c r="T98" i="69"/>
  <c r="AQ98" i="69"/>
  <c r="AE98" i="69"/>
  <c r="BB98" i="69"/>
  <c r="AP98" i="69"/>
  <c r="AD98" i="69"/>
  <c r="BA98" i="69"/>
  <c r="AO98" i="69"/>
  <c r="AC98" i="69"/>
  <c r="AZ98" i="69"/>
  <c r="AN98" i="69"/>
  <c r="AB98" i="69"/>
  <c r="AY98" i="69"/>
  <c r="AM98" i="69"/>
  <c r="AA98" i="69"/>
  <c r="AX98" i="69"/>
  <c r="AL98" i="69"/>
  <c r="Z98" i="69"/>
  <c r="AW98" i="69"/>
  <c r="AK98" i="69"/>
  <c r="Y98" i="69"/>
  <c r="AV98" i="69"/>
  <c r="AJ98" i="69"/>
  <c r="X98" i="69"/>
  <c r="AU98" i="69"/>
  <c r="AI98" i="69"/>
  <c r="W98" i="69"/>
  <c r="AV99" i="69"/>
  <c r="AJ99" i="69"/>
  <c r="X99" i="69"/>
  <c r="AU99" i="69"/>
  <c r="AI99" i="69"/>
  <c r="W99" i="69"/>
  <c r="T83" i="69"/>
  <c r="AT99" i="69"/>
  <c r="AH99" i="69"/>
  <c r="V99" i="69"/>
  <c r="AS99" i="69"/>
  <c r="AG99" i="69"/>
  <c r="U99" i="69"/>
  <c r="AR99" i="69"/>
  <c r="AF99" i="69"/>
  <c r="AQ99" i="69"/>
  <c r="AE99" i="69"/>
  <c r="BB99" i="69"/>
  <c r="AP99" i="69"/>
  <c r="AD99" i="69"/>
  <c r="BA99" i="69"/>
  <c r="AO99" i="69"/>
  <c r="AC99" i="69"/>
  <c r="AZ99" i="69"/>
  <c r="AN99" i="69"/>
  <c r="AB99" i="69"/>
  <c r="AY99" i="69"/>
  <c r="AM99" i="69"/>
  <c r="AA99" i="69"/>
  <c r="AX99" i="69"/>
  <c r="AL99" i="69"/>
  <c r="Z99" i="69"/>
  <c r="AW99" i="69"/>
  <c r="AK99" i="69"/>
  <c r="Y99" i="69"/>
  <c r="N89" i="69"/>
  <c r="Z89" i="69"/>
  <c r="AL89" i="69"/>
  <c r="AX89" i="69"/>
  <c r="T92" i="69"/>
  <c r="AF92" i="69"/>
  <c r="AR92" i="69"/>
  <c r="Y94" i="69"/>
  <c r="AK94" i="69"/>
  <c r="AW94" i="69"/>
  <c r="W95" i="69"/>
  <c r="AI95" i="69"/>
  <c r="AU95" i="69"/>
  <c r="V96" i="69"/>
  <c r="AH96" i="69"/>
  <c r="AT96" i="69"/>
  <c r="V97" i="69"/>
  <c r="AH97" i="69"/>
  <c r="AT97" i="69"/>
  <c r="AB100" i="69"/>
  <c r="AN100" i="69"/>
  <c r="AZ100" i="69"/>
  <c r="Y102" i="69"/>
  <c r="AK102" i="69"/>
  <c r="AW102" i="69"/>
  <c r="AE103" i="69"/>
  <c r="AQ103" i="69"/>
  <c r="Z104" i="69"/>
  <c r="AL104" i="69"/>
  <c r="AX104" i="69"/>
  <c r="AH105" i="69"/>
  <c r="AT105" i="69"/>
  <c r="O89" i="69"/>
  <c r="AA89" i="69"/>
  <c r="AM89" i="69"/>
  <c r="AY89" i="69"/>
  <c r="U92" i="69"/>
  <c r="AG92" i="69"/>
  <c r="AS92" i="69"/>
  <c r="Z94" i="69"/>
  <c r="AL94" i="69"/>
  <c r="AX94" i="69"/>
  <c r="X95" i="69"/>
  <c r="AJ95" i="69"/>
  <c r="AV95" i="69"/>
  <c r="W96" i="69"/>
  <c r="AI96" i="69"/>
  <c r="AU96" i="69"/>
  <c r="W97" i="69"/>
  <c r="AI97" i="69"/>
  <c r="AU97" i="69"/>
  <c r="AC100" i="69"/>
  <c r="AO100" i="69"/>
  <c r="BA100" i="69"/>
  <c r="Z102" i="69"/>
  <c r="AL102" i="69"/>
  <c r="AX102" i="69"/>
  <c r="AF103" i="69"/>
  <c r="AR103" i="69"/>
  <c r="AA104" i="69"/>
  <c r="AM104" i="69"/>
  <c r="AY104" i="69"/>
  <c r="AI105" i="69"/>
  <c r="AU105" i="69"/>
  <c r="P89" i="69"/>
  <c r="AB89" i="69"/>
  <c r="AN89" i="69"/>
  <c r="AZ89" i="69"/>
  <c r="V92" i="69"/>
  <c r="AH92" i="69"/>
  <c r="AT92" i="69"/>
  <c r="AA94" i="69"/>
  <c r="AM94" i="69"/>
  <c r="AY94" i="69"/>
  <c r="Y95" i="69"/>
  <c r="AK95" i="69"/>
  <c r="AW95" i="69"/>
  <c r="X96" i="69"/>
  <c r="AJ96" i="69"/>
  <c r="AV96" i="69"/>
  <c r="X97" i="69"/>
  <c r="AJ97" i="69"/>
  <c r="AV97" i="69"/>
  <c r="AD100" i="69"/>
  <c r="AP100" i="69"/>
  <c r="BB100" i="69"/>
  <c r="AA102" i="69"/>
  <c r="AM102" i="69"/>
  <c r="AY102" i="69"/>
  <c r="AG103" i="69"/>
  <c r="AS103" i="69"/>
  <c r="AB104" i="69"/>
  <c r="AN104" i="69"/>
  <c r="AZ104" i="69"/>
  <c r="AJ105" i="69"/>
  <c r="AV105" i="69"/>
  <c r="Q89" i="69"/>
  <c r="AC89" i="69"/>
  <c r="AO89" i="69"/>
  <c r="BA89" i="69"/>
  <c r="W92" i="69"/>
  <c r="AI92" i="69"/>
  <c r="AU92" i="69"/>
  <c r="P94" i="69"/>
  <c r="AB94" i="69"/>
  <c r="AN94" i="69"/>
  <c r="AZ94" i="69"/>
  <c r="Z95" i="69"/>
  <c r="AL95" i="69"/>
  <c r="AX95" i="69"/>
  <c r="Y96" i="69"/>
  <c r="AK96" i="69"/>
  <c r="AW96" i="69"/>
  <c r="Y97" i="69"/>
  <c r="AK97" i="69"/>
  <c r="AW97" i="69"/>
  <c r="AE100" i="69"/>
  <c r="AQ100" i="69"/>
  <c r="AB102" i="69"/>
  <c r="AN102" i="69"/>
  <c r="AZ102" i="69"/>
  <c r="AH103" i="69"/>
  <c r="AT103" i="69"/>
  <c r="AC104" i="69"/>
  <c r="AO104" i="69"/>
  <c r="BA104" i="69"/>
  <c r="AK105" i="69"/>
  <c r="AW105" i="69"/>
  <c r="R89" i="69"/>
  <c r="AD89" i="69"/>
  <c r="AP89" i="69"/>
  <c r="BB89" i="69"/>
  <c r="X92" i="69"/>
  <c r="AJ92" i="69"/>
  <c r="AV92" i="69"/>
  <c r="Q94" i="69"/>
  <c r="AC94" i="69"/>
  <c r="AO94" i="69"/>
  <c r="BA94" i="69"/>
  <c r="AA95" i="69"/>
  <c r="AM95" i="69"/>
  <c r="AY95" i="69"/>
  <c r="Z96" i="69"/>
  <c r="AL96" i="69"/>
  <c r="AX96" i="69"/>
  <c r="Z97" i="69"/>
  <c r="AL97" i="69"/>
  <c r="AX97" i="69"/>
  <c r="AF100" i="69"/>
  <c r="AR100" i="69"/>
  <c r="AC102" i="69"/>
  <c r="AO102" i="69"/>
  <c r="BA102" i="69"/>
  <c r="AI103" i="69"/>
  <c r="AU103" i="69"/>
  <c r="AD104" i="69"/>
  <c r="AP104" i="69"/>
  <c r="BB104" i="69"/>
  <c r="AL105" i="69"/>
  <c r="AX105" i="69"/>
  <c r="S89" i="69"/>
  <c r="AE89" i="69"/>
  <c r="AQ89" i="69"/>
  <c r="Y92" i="69"/>
  <c r="AK92" i="69"/>
  <c r="AW92" i="69"/>
  <c r="R94" i="69"/>
  <c r="AD94" i="69"/>
  <c r="AP94" i="69"/>
  <c r="BB94" i="69"/>
  <c r="AB95" i="69"/>
  <c r="AN95" i="69"/>
  <c r="AZ95" i="69"/>
  <c r="AA96" i="69"/>
  <c r="AM96" i="69"/>
  <c r="AY96" i="69"/>
  <c r="AA97" i="69"/>
  <c r="AM97" i="69"/>
  <c r="AY97" i="69"/>
  <c r="AG100" i="69"/>
  <c r="AS100" i="69"/>
  <c r="AD102" i="69"/>
  <c r="AP102" i="69"/>
  <c r="BB102" i="69"/>
  <c r="AJ103" i="69"/>
  <c r="AV103" i="69"/>
  <c r="AE104" i="69"/>
  <c r="AQ104" i="69"/>
  <c r="AA105" i="69"/>
  <c r="AM105" i="69"/>
  <c r="AY105" i="69"/>
  <c r="T89" i="69"/>
  <c r="AF89" i="69"/>
  <c r="AR89" i="69"/>
  <c r="N92" i="69"/>
  <c r="Z92" i="69"/>
  <c r="AL92" i="69"/>
  <c r="AX92" i="69"/>
  <c r="S94" i="69"/>
  <c r="AE94" i="69"/>
  <c r="AQ94" i="69"/>
  <c r="Q95" i="69"/>
  <c r="AC95" i="69"/>
  <c r="AO95" i="69"/>
  <c r="BA95" i="69"/>
  <c r="AB96" i="69"/>
  <c r="AN96" i="69"/>
  <c r="AZ96" i="69"/>
  <c r="AB97" i="69"/>
  <c r="AN97" i="69"/>
  <c r="AZ97" i="69"/>
  <c r="V100" i="69"/>
  <c r="AH100" i="69"/>
  <c r="AT100" i="69"/>
  <c r="AE102" i="69"/>
  <c r="AQ102" i="69"/>
  <c r="Y103" i="69"/>
  <c r="AK103" i="69"/>
  <c r="AW103" i="69"/>
  <c r="AF104" i="69"/>
  <c r="AR104" i="69"/>
  <c r="AB105" i="69"/>
  <c r="AN105" i="69"/>
  <c r="AZ105" i="69"/>
  <c r="U89" i="69"/>
  <c r="AG89" i="69"/>
  <c r="AS89" i="69"/>
  <c r="O92" i="69"/>
  <c r="AA92" i="69"/>
  <c r="AM92" i="69"/>
  <c r="AY92" i="69"/>
  <c r="T94" i="69"/>
  <c r="AF94" i="69"/>
  <c r="AR94" i="69"/>
  <c r="R95" i="69"/>
  <c r="AD95" i="69"/>
  <c r="AP95" i="69"/>
  <c r="BB95" i="69"/>
  <c r="AC96" i="69"/>
  <c r="AO96" i="69"/>
  <c r="BA96" i="69"/>
  <c r="AC97" i="69"/>
  <c r="AO97" i="69"/>
  <c r="BA97" i="69"/>
  <c r="W100" i="69"/>
  <c r="AI100" i="69"/>
  <c r="AU100" i="69"/>
  <c r="AF102" i="69"/>
  <c r="AR102" i="69"/>
  <c r="Z103" i="69"/>
  <c r="AL103" i="69"/>
  <c r="AX103" i="69"/>
  <c r="AG104" i="69"/>
  <c r="AS104" i="69"/>
  <c r="AC105" i="69"/>
  <c r="AO105" i="69"/>
  <c r="BA105" i="69"/>
  <c r="V89" i="69"/>
  <c r="AH89" i="69"/>
  <c r="AT89" i="69"/>
  <c r="P92" i="69"/>
  <c r="AB92" i="69"/>
  <c r="AN92" i="69"/>
  <c r="AZ92" i="69"/>
  <c r="U94" i="69"/>
  <c r="AG94" i="69"/>
  <c r="AS94" i="69"/>
  <c r="S95" i="69"/>
  <c r="AE95" i="69"/>
  <c r="AQ95" i="69"/>
  <c r="R96" i="69"/>
  <c r="AD96" i="69"/>
  <c r="AP96" i="69"/>
  <c r="BB96" i="69"/>
  <c r="AD97" i="69"/>
  <c r="AP97" i="69"/>
  <c r="BB97" i="69"/>
  <c r="X100" i="69"/>
  <c r="AJ100" i="69"/>
  <c r="AV100" i="69"/>
  <c r="AG102" i="69"/>
  <c r="AS102" i="69"/>
  <c r="AA103" i="69"/>
  <c r="AM103" i="69"/>
  <c r="AY103" i="69"/>
  <c r="AH104" i="69"/>
  <c r="AT104" i="69"/>
  <c r="AD105" i="69"/>
  <c r="AP105" i="69"/>
  <c r="BB105" i="69"/>
  <c r="K89" i="69"/>
  <c r="W89" i="69"/>
  <c r="AI89" i="69"/>
  <c r="AU89" i="69"/>
  <c r="Q92" i="69"/>
  <c r="AC92" i="69"/>
  <c r="AO92" i="69"/>
  <c r="BA92" i="69"/>
  <c r="V94" i="69"/>
  <c r="AH94" i="69"/>
  <c r="AT94" i="69"/>
  <c r="T95" i="69"/>
  <c r="AF95" i="69"/>
  <c r="AR95" i="69"/>
  <c r="S96" i="69"/>
  <c r="AE96" i="69"/>
  <c r="AQ96" i="69"/>
  <c r="S97" i="69"/>
  <c r="AE97" i="69"/>
  <c r="AQ97" i="69"/>
  <c r="Y100" i="69"/>
  <c r="AK100" i="69"/>
  <c r="AW100" i="69"/>
  <c r="AH102" i="69"/>
  <c r="AT102" i="69"/>
  <c r="AB103" i="69"/>
  <c r="AN103" i="69"/>
  <c r="AZ103" i="69"/>
  <c r="AI104" i="69"/>
  <c r="AU104" i="69"/>
  <c r="AE105" i="69"/>
  <c r="AQ105" i="69"/>
  <c r="L89" i="69"/>
  <c r="X89" i="69"/>
  <c r="AJ89" i="69"/>
  <c r="AV89" i="69"/>
  <c r="R92" i="69"/>
  <c r="AD92" i="69"/>
  <c r="AP92" i="69"/>
  <c r="BB92" i="69"/>
  <c r="W94" i="69"/>
  <c r="AI94" i="69"/>
  <c r="AU94" i="69"/>
  <c r="U95" i="69"/>
  <c r="AG95" i="69"/>
  <c r="AS95" i="69"/>
  <c r="T96" i="69"/>
  <c r="AF96" i="69"/>
  <c r="AR96" i="69"/>
  <c r="T97" i="69"/>
  <c r="AF97" i="69"/>
  <c r="AR97" i="69"/>
  <c r="Z100" i="69"/>
  <c r="AL100" i="69"/>
  <c r="AX100" i="69"/>
  <c r="AI102" i="69"/>
  <c r="AU102" i="69"/>
  <c r="AC103" i="69"/>
  <c r="AO103" i="69"/>
  <c r="BA103" i="69"/>
  <c r="AJ104" i="69"/>
  <c r="AV104" i="69"/>
  <c r="AF105" i="69"/>
  <c r="AR105" i="69"/>
  <c r="M89" i="69"/>
  <c r="Y89" i="69"/>
  <c r="AK89" i="69"/>
  <c r="S92" i="69"/>
  <c r="AE92" i="69"/>
  <c r="X94" i="69"/>
  <c r="AJ94" i="69"/>
  <c r="V95" i="69"/>
  <c r="AH95" i="69"/>
  <c r="U96" i="69"/>
  <c r="AG96" i="69"/>
  <c r="U97" i="69"/>
  <c r="AG97" i="69"/>
  <c r="AA100" i="69"/>
  <c r="AM100" i="69"/>
  <c r="X102" i="69"/>
  <c r="AJ102" i="69"/>
  <c r="AD103" i="69"/>
  <c r="AP103" i="69"/>
  <c r="AK104" i="69"/>
  <c r="AG105" i="69"/>
  <c r="AX103" i="67"/>
  <c r="AL103" i="67"/>
  <c r="Z103" i="67"/>
  <c r="AV103" i="67"/>
  <c r="AW103" i="67"/>
  <c r="AK103" i="67"/>
  <c r="Y103" i="67"/>
  <c r="AJ103" i="67"/>
  <c r="AU103" i="67"/>
  <c r="AI103" i="67"/>
  <c r="AT103" i="67"/>
  <c r="AH103" i="67"/>
  <c r="AS103" i="67"/>
  <c r="AG103" i="67"/>
  <c r="AD103" i="67"/>
  <c r="AR103" i="67"/>
  <c r="AF103" i="67"/>
  <c r="BB103" i="67"/>
  <c r="AP103" i="67"/>
  <c r="AQ103" i="67"/>
  <c r="AE103" i="67"/>
  <c r="BA103" i="67"/>
  <c r="AO103" i="67"/>
  <c r="AC103" i="67"/>
  <c r="AZ103" i="67"/>
  <c r="AN103" i="67"/>
  <c r="AB103" i="67"/>
  <c r="AY103" i="67"/>
  <c r="AM103" i="67"/>
  <c r="AA103" i="67"/>
  <c r="AR94" i="67"/>
  <c r="AF94" i="67"/>
  <c r="T94" i="67"/>
  <c r="AQ94" i="67"/>
  <c r="AE94" i="67"/>
  <c r="S94" i="67"/>
  <c r="BA94" i="67"/>
  <c r="AO94" i="67"/>
  <c r="AC94" i="67"/>
  <c r="Q94" i="67"/>
  <c r="AZ94" i="67"/>
  <c r="AN94" i="67"/>
  <c r="AB94" i="67"/>
  <c r="P94" i="67"/>
  <c r="AY94" i="67"/>
  <c r="AM94" i="67"/>
  <c r="AA94" i="67"/>
  <c r="AV94" i="67"/>
  <c r="AX94" i="67"/>
  <c r="AL94" i="67"/>
  <c r="Z94" i="67"/>
  <c r="AJ94" i="67"/>
  <c r="AW94" i="67"/>
  <c r="AK94" i="67"/>
  <c r="Y94" i="67"/>
  <c r="X94" i="67"/>
  <c r="AU94" i="67"/>
  <c r="AI94" i="67"/>
  <c r="W94" i="67"/>
  <c r="AT94" i="67"/>
  <c r="AH94" i="67"/>
  <c r="V94" i="67"/>
  <c r="AS94" i="67"/>
  <c r="AG94" i="67"/>
  <c r="U94" i="67"/>
  <c r="AK92" i="67"/>
  <c r="BB94" i="67"/>
  <c r="BB95" i="67"/>
  <c r="AP95" i="67"/>
  <c r="AD95" i="67"/>
  <c r="R95" i="67"/>
  <c r="BA95" i="67"/>
  <c r="AO95" i="67"/>
  <c r="AC95" i="67"/>
  <c r="Q95" i="67"/>
  <c r="AY95" i="67"/>
  <c r="AM95" i="67"/>
  <c r="AA95" i="67"/>
  <c r="AH95" i="67"/>
  <c r="AX95" i="67"/>
  <c r="AL95" i="67"/>
  <c r="Z95" i="67"/>
  <c r="AW95" i="67"/>
  <c r="AK95" i="67"/>
  <c r="Y95" i="67"/>
  <c r="AT95" i="67"/>
  <c r="AV95" i="67"/>
  <c r="AJ95" i="67"/>
  <c r="X95" i="67"/>
  <c r="V95" i="67"/>
  <c r="AU95" i="67"/>
  <c r="AI95" i="67"/>
  <c r="W95" i="67"/>
  <c r="AS95" i="67"/>
  <c r="AG95" i="67"/>
  <c r="U95" i="67"/>
  <c r="AR95" i="67"/>
  <c r="AF95" i="67"/>
  <c r="T95" i="67"/>
  <c r="AQ95" i="67"/>
  <c r="AE95" i="67"/>
  <c r="S95" i="67"/>
  <c r="AB95" i="67"/>
  <c r="AZ95" i="67"/>
  <c r="BB98" i="67"/>
  <c r="AP98" i="67"/>
  <c r="AD98" i="67"/>
  <c r="AN98" i="67"/>
  <c r="BA98" i="67"/>
  <c r="AO98" i="67"/>
  <c r="AC98" i="67"/>
  <c r="AZ98" i="67"/>
  <c r="AB98" i="67"/>
  <c r="AY98" i="67"/>
  <c r="AM98" i="67"/>
  <c r="AA98" i="67"/>
  <c r="V98" i="67"/>
  <c r="AX98" i="67"/>
  <c r="AL98" i="67"/>
  <c r="Z98" i="67"/>
  <c r="AT98" i="67"/>
  <c r="AW98" i="67"/>
  <c r="AK98" i="67"/>
  <c r="Y98" i="67"/>
  <c r="AV98" i="67"/>
  <c r="AJ98" i="67"/>
  <c r="X98" i="67"/>
  <c r="AH98" i="67"/>
  <c r="AU98" i="67"/>
  <c r="AI98" i="67"/>
  <c r="W98" i="67"/>
  <c r="AS98" i="67"/>
  <c r="AG98" i="67"/>
  <c r="U98" i="67"/>
  <c r="AR98" i="67"/>
  <c r="AF98" i="67"/>
  <c r="T98" i="67"/>
  <c r="AQ98" i="67"/>
  <c r="AE98" i="67"/>
  <c r="AR99" i="67"/>
  <c r="AF99" i="67"/>
  <c r="BB99" i="67"/>
  <c r="AD99" i="67"/>
  <c r="AQ99" i="67"/>
  <c r="AE99" i="67"/>
  <c r="AP99" i="67"/>
  <c r="BA99" i="67"/>
  <c r="AO99" i="67"/>
  <c r="AC99" i="67"/>
  <c r="AZ99" i="67"/>
  <c r="AN99" i="67"/>
  <c r="AB99" i="67"/>
  <c r="AY99" i="67"/>
  <c r="AM99" i="67"/>
  <c r="AA99" i="67"/>
  <c r="X99" i="67"/>
  <c r="AX99" i="67"/>
  <c r="AL99" i="67"/>
  <c r="Z99" i="67"/>
  <c r="AJ99" i="67"/>
  <c r="AW99" i="67"/>
  <c r="AK99" i="67"/>
  <c r="Y99" i="67"/>
  <c r="AV99" i="67"/>
  <c r="AU99" i="67"/>
  <c r="AI99" i="67"/>
  <c r="W99" i="67"/>
  <c r="AT99" i="67"/>
  <c r="AH99" i="67"/>
  <c r="V99" i="67"/>
  <c r="AS99" i="67"/>
  <c r="AG99" i="67"/>
  <c r="U99" i="67"/>
  <c r="AU100" i="67"/>
  <c r="AI100" i="67"/>
  <c r="W100" i="67"/>
  <c r="AS100" i="67"/>
  <c r="AT100" i="67"/>
  <c r="AH100" i="67"/>
  <c r="V100" i="67"/>
  <c r="AG100" i="67"/>
  <c r="AR100" i="67"/>
  <c r="AF100" i="67"/>
  <c r="AQ100" i="67"/>
  <c r="AE100" i="67"/>
  <c r="BB100" i="67"/>
  <c r="AP100" i="67"/>
  <c r="AD100" i="67"/>
  <c r="AY100" i="67"/>
  <c r="AA100" i="67"/>
  <c r="BA100" i="67"/>
  <c r="AO100" i="67"/>
  <c r="AC100" i="67"/>
  <c r="AM100" i="67"/>
  <c r="AZ100" i="67"/>
  <c r="AN100" i="67"/>
  <c r="AB100" i="67"/>
  <c r="AX100" i="67"/>
  <c r="AL100" i="67"/>
  <c r="Z100" i="67"/>
  <c r="AW100" i="67"/>
  <c r="AK100" i="67"/>
  <c r="Y100" i="67"/>
  <c r="AV100" i="67"/>
  <c r="AJ100" i="67"/>
  <c r="X100" i="67"/>
  <c r="AY92" i="67"/>
  <c r="AM92" i="67"/>
  <c r="AA92" i="67"/>
  <c r="O92" i="67"/>
  <c r="AX92" i="67"/>
  <c r="AL92" i="67"/>
  <c r="Z92" i="67"/>
  <c r="N92" i="67"/>
  <c r="AV92" i="67"/>
  <c r="AJ92" i="67"/>
  <c r="X92" i="67"/>
  <c r="AU92" i="67"/>
  <c r="AI92" i="67"/>
  <c r="W92" i="67"/>
  <c r="AT92" i="67"/>
  <c r="AH92" i="67"/>
  <c r="V92" i="67"/>
  <c r="AQ92" i="67"/>
  <c r="AS92" i="67"/>
  <c r="AG92" i="67"/>
  <c r="U92" i="67"/>
  <c r="AE92" i="67"/>
  <c r="AR92" i="67"/>
  <c r="AF92" i="67"/>
  <c r="T92" i="67"/>
  <c r="S92" i="67"/>
  <c r="BB92" i="67"/>
  <c r="AP92" i="67"/>
  <c r="AD92" i="67"/>
  <c r="R92" i="67"/>
  <c r="BA92" i="67"/>
  <c r="AO92" i="67"/>
  <c r="AC92" i="67"/>
  <c r="Q92" i="67"/>
  <c r="AZ92" i="67"/>
  <c r="AN92" i="67"/>
  <c r="AB92" i="67"/>
  <c r="P92" i="67"/>
  <c r="AS89" i="67"/>
  <c r="AG89" i="67"/>
  <c r="U89" i="67"/>
  <c r="AR89" i="67"/>
  <c r="AF89" i="67"/>
  <c r="T89" i="67"/>
  <c r="BB89" i="67"/>
  <c r="AP89" i="67"/>
  <c r="AD89" i="67"/>
  <c r="R89" i="67"/>
  <c r="Y89" i="67"/>
  <c r="BA89" i="67"/>
  <c r="AO89" i="67"/>
  <c r="AC89" i="67"/>
  <c r="Q89" i="67"/>
  <c r="AZ89" i="67"/>
  <c r="AN89" i="67"/>
  <c r="AB89" i="67"/>
  <c r="P89" i="67"/>
  <c r="AK89" i="67"/>
  <c r="AY89" i="67"/>
  <c r="AM89" i="67"/>
  <c r="AA89" i="67"/>
  <c r="O89" i="67"/>
  <c r="AW89" i="67"/>
  <c r="AX89" i="67"/>
  <c r="AL89" i="67"/>
  <c r="Z89" i="67"/>
  <c r="N89" i="67"/>
  <c r="AV89" i="67"/>
  <c r="AJ89" i="67"/>
  <c r="X89" i="67"/>
  <c r="L89" i="67"/>
  <c r="AU89" i="67"/>
  <c r="AI89" i="67"/>
  <c r="W89" i="67"/>
  <c r="K89" i="67"/>
  <c r="AT89" i="67"/>
  <c r="AH89" i="67"/>
  <c r="V89" i="67"/>
  <c r="AY101" i="67"/>
  <c r="AM101" i="67"/>
  <c r="AA101" i="67"/>
  <c r="AK101" i="67"/>
  <c r="AX101" i="67"/>
  <c r="AL101" i="67"/>
  <c r="Z101" i="67"/>
  <c r="AW101" i="67"/>
  <c r="Y101" i="67"/>
  <c r="AV101" i="67"/>
  <c r="AJ101" i="67"/>
  <c r="X101" i="67"/>
  <c r="AU101" i="67"/>
  <c r="AI101" i="67"/>
  <c r="W101" i="67"/>
  <c r="AT101" i="67"/>
  <c r="AH101" i="67"/>
  <c r="AS101" i="67"/>
  <c r="AG101" i="67"/>
  <c r="AQ101" i="67"/>
  <c r="AE101" i="67"/>
  <c r="AR101" i="67"/>
  <c r="AF101" i="67"/>
  <c r="BB101" i="67"/>
  <c r="AP101" i="67"/>
  <c r="AD101" i="67"/>
  <c r="BA101" i="67"/>
  <c r="AO101" i="67"/>
  <c r="AC101" i="67"/>
  <c r="AZ101" i="67"/>
  <c r="AN101" i="67"/>
  <c r="AB101" i="67"/>
  <c r="J83" i="67"/>
  <c r="M89" i="67"/>
  <c r="O90" i="67"/>
  <c r="AA90" i="67"/>
  <c r="AM90" i="67"/>
  <c r="AY90" i="67"/>
  <c r="U91" i="67"/>
  <c r="AG91" i="67"/>
  <c r="AS91" i="67"/>
  <c r="X93" i="67"/>
  <c r="AJ93" i="67"/>
  <c r="AV93" i="67"/>
  <c r="R96" i="67"/>
  <c r="AD96" i="67"/>
  <c r="AP96" i="67"/>
  <c r="BB96" i="67"/>
  <c r="AD97" i="67"/>
  <c r="AP97" i="67"/>
  <c r="BB97" i="67"/>
  <c r="AG102" i="67"/>
  <c r="AS102" i="67"/>
  <c r="AH104" i="67"/>
  <c r="AT104" i="67"/>
  <c r="AD105" i="67"/>
  <c r="AP105" i="67"/>
  <c r="BB105" i="67"/>
  <c r="AM106" i="67"/>
  <c r="AY106" i="67"/>
  <c r="P90" i="67"/>
  <c r="AB90" i="67"/>
  <c r="AN90" i="67"/>
  <c r="AZ90" i="67"/>
  <c r="V91" i="67"/>
  <c r="AH91" i="67"/>
  <c r="AT91" i="67"/>
  <c r="Y93" i="67"/>
  <c r="AK93" i="67"/>
  <c r="AW93" i="67"/>
  <c r="S96" i="67"/>
  <c r="AE96" i="67"/>
  <c r="AQ96" i="67"/>
  <c r="S97" i="67"/>
  <c r="AE97" i="67"/>
  <c r="AQ97" i="67"/>
  <c r="AH102" i="67"/>
  <c r="AT102" i="67"/>
  <c r="AI104" i="67"/>
  <c r="AU104" i="67"/>
  <c r="AE105" i="67"/>
  <c r="AQ105" i="67"/>
  <c r="AB106" i="67"/>
  <c r="AN106" i="67"/>
  <c r="AZ106" i="67"/>
  <c r="Q90" i="67"/>
  <c r="AC90" i="67"/>
  <c r="AO90" i="67"/>
  <c r="BA90" i="67"/>
  <c r="W91" i="67"/>
  <c r="AI91" i="67"/>
  <c r="AU91" i="67"/>
  <c r="Z93" i="67"/>
  <c r="AL93" i="67"/>
  <c r="AX93" i="67"/>
  <c r="T96" i="67"/>
  <c r="AF96" i="67"/>
  <c r="AR96" i="67"/>
  <c r="T97" i="67"/>
  <c r="AF97" i="67"/>
  <c r="AR97" i="67"/>
  <c r="AI102" i="67"/>
  <c r="AU102" i="67"/>
  <c r="AJ104" i="67"/>
  <c r="AV104" i="67"/>
  <c r="AF105" i="67"/>
  <c r="AR105" i="67"/>
  <c r="AC106" i="67"/>
  <c r="AO106" i="67"/>
  <c r="BA106" i="67"/>
  <c r="S90" i="67"/>
  <c r="AE90" i="67"/>
  <c r="AQ90" i="67"/>
  <c r="M91" i="67"/>
  <c r="Y91" i="67"/>
  <c r="AK91" i="67"/>
  <c r="AW91" i="67"/>
  <c r="P93" i="67"/>
  <c r="AB93" i="67"/>
  <c r="AN93" i="67"/>
  <c r="AZ93" i="67"/>
  <c r="V96" i="67"/>
  <c r="AH96" i="67"/>
  <c r="AT96" i="67"/>
  <c r="V97" i="67"/>
  <c r="AH97" i="67"/>
  <c r="AT97" i="67"/>
  <c r="Y102" i="67"/>
  <c r="AK102" i="67"/>
  <c r="AW102" i="67"/>
  <c r="Z104" i="67"/>
  <c r="AL104" i="67"/>
  <c r="AX104" i="67"/>
  <c r="AH105" i="67"/>
  <c r="AT105" i="67"/>
  <c r="AE106" i="67"/>
  <c r="AQ106" i="67"/>
  <c r="AJ91" i="67"/>
  <c r="T90" i="67"/>
  <c r="AF90" i="67"/>
  <c r="AR90" i="67"/>
  <c r="N91" i="67"/>
  <c r="Z91" i="67"/>
  <c r="AL91" i="67"/>
  <c r="AX91" i="67"/>
  <c r="Q93" i="67"/>
  <c r="AC93" i="67"/>
  <c r="AO93" i="67"/>
  <c r="BA93" i="67"/>
  <c r="W96" i="67"/>
  <c r="AI96" i="67"/>
  <c r="AU96" i="67"/>
  <c r="W97" i="67"/>
  <c r="AI97" i="67"/>
  <c r="AU97" i="67"/>
  <c r="Z102" i="67"/>
  <c r="AL102" i="67"/>
  <c r="AX102" i="67"/>
  <c r="AA104" i="67"/>
  <c r="AM104" i="67"/>
  <c r="AY104" i="67"/>
  <c r="AI105" i="67"/>
  <c r="AU105" i="67"/>
  <c r="AF106" i="67"/>
  <c r="AR106" i="67"/>
  <c r="AV91" i="67"/>
  <c r="U90" i="67"/>
  <c r="AG90" i="67"/>
  <c r="AS90" i="67"/>
  <c r="O91" i="67"/>
  <c r="AA91" i="67"/>
  <c r="AM91" i="67"/>
  <c r="AY91" i="67"/>
  <c r="R93" i="67"/>
  <c r="AD93" i="67"/>
  <c r="AP93" i="67"/>
  <c r="BB93" i="67"/>
  <c r="X96" i="67"/>
  <c r="AJ96" i="67"/>
  <c r="AV96" i="67"/>
  <c r="X97" i="67"/>
  <c r="AJ97" i="67"/>
  <c r="AV97" i="67"/>
  <c r="AA102" i="67"/>
  <c r="AM102" i="67"/>
  <c r="AY102" i="67"/>
  <c r="AB104" i="67"/>
  <c r="AN104" i="67"/>
  <c r="AZ104" i="67"/>
  <c r="AJ105" i="67"/>
  <c r="AV105" i="67"/>
  <c r="AG106" i="67"/>
  <c r="AS106" i="67"/>
  <c r="V90" i="67"/>
  <c r="AH90" i="67"/>
  <c r="AT90" i="67"/>
  <c r="P91" i="67"/>
  <c r="AB91" i="67"/>
  <c r="AN91" i="67"/>
  <c r="AZ91" i="67"/>
  <c r="S93" i="67"/>
  <c r="AE93" i="67"/>
  <c r="AQ93" i="67"/>
  <c r="Y96" i="67"/>
  <c r="AK96" i="67"/>
  <c r="AW96" i="67"/>
  <c r="Y97" i="67"/>
  <c r="AK97" i="67"/>
  <c r="AW97" i="67"/>
  <c r="AB102" i="67"/>
  <c r="AN102" i="67"/>
  <c r="AZ102" i="67"/>
  <c r="AC104" i="67"/>
  <c r="AO104" i="67"/>
  <c r="BA104" i="67"/>
  <c r="AK105" i="67"/>
  <c r="AW105" i="67"/>
  <c r="AH106" i="67"/>
  <c r="AT106" i="67"/>
  <c r="X91" i="67"/>
  <c r="W90" i="67"/>
  <c r="AI90" i="67"/>
  <c r="AU90" i="67"/>
  <c r="Q91" i="67"/>
  <c r="AC91" i="67"/>
  <c r="AO91" i="67"/>
  <c r="BA91" i="67"/>
  <c r="T93" i="67"/>
  <c r="AF93" i="67"/>
  <c r="AR93" i="67"/>
  <c r="Z96" i="67"/>
  <c r="AL96" i="67"/>
  <c r="AX96" i="67"/>
  <c r="Z97" i="67"/>
  <c r="AL97" i="67"/>
  <c r="AX97" i="67"/>
  <c r="AC102" i="67"/>
  <c r="AO102" i="67"/>
  <c r="BA102" i="67"/>
  <c r="AD104" i="67"/>
  <c r="AP104" i="67"/>
  <c r="BB104" i="67"/>
  <c r="AL105" i="67"/>
  <c r="AX105" i="67"/>
  <c r="AI106" i="67"/>
  <c r="AU106" i="67"/>
  <c r="R83" i="67"/>
  <c r="M90" i="67"/>
  <c r="Y90" i="67"/>
  <c r="AK90" i="67"/>
  <c r="AW90" i="67"/>
  <c r="S91" i="67"/>
  <c r="AE91" i="67"/>
  <c r="AQ91" i="67"/>
  <c r="V93" i="67"/>
  <c r="AH93" i="67"/>
  <c r="AT93" i="67"/>
  <c r="AB96" i="67"/>
  <c r="AN96" i="67"/>
  <c r="AZ96" i="67"/>
  <c r="AB97" i="67"/>
  <c r="AN97" i="67"/>
  <c r="AZ97" i="67"/>
  <c r="AE102" i="67"/>
  <c r="AQ102" i="67"/>
  <c r="AF104" i="67"/>
  <c r="AR104" i="67"/>
  <c r="AB105" i="67"/>
  <c r="AN105" i="67"/>
  <c r="AZ105" i="67"/>
  <c r="AK106" i="67"/>
  <c r="AW106" i="67"/>
  <c r="AA83" i="67"/>
  <c r="N90" i="67"/>
  <c r="Z90" i="67"/>
  <c r="AL90" i="67"/>
  <c r="T91" i="67"/>
  <c r="AF91" i="67"/>
  <c r="W93" i="67"/>
  <c r="AI93" i="67"/>
  <c r="AC96" i="67"/>
  <c r="AO96" i="67"/>
  <c r="AC97" i="67"/>
  <c r="AO97" i="67"/>
  <c r="AF102" i="67"/>
  <c r="AG104" i="67"/>
  <c r="AC105" i="67"/>
  <c r="AO105" i="67"/>
  <c r="AL106" i="67"/>
  <c r="L83" i="75"/>
  <c r="E83" i="75"/>
  <c r="M83" i="75"/>
  <c r="U83" i="75"/>
  <c r="H83" i="75"/>
  <c r="P83" i="75"/>
  <c r="X83" i="75"/>
  <c r="T83" i="75"/>
  <c r="I83" i="75"/>
  <c r="Q83" i="75"/>
  <c r="Y83" i="75"/>
  <c r="J83" i="75"/>
  <c r="R83" i="75"/>
  <c r="Z83" i="75"/>
  <c r="K83" i="75"/>
  <c r="S83" i="75"/>
  <c r="AA83" i="75"/>
  <c r="F83" i="75"/>
  <c r="N83" i="75"/>
  <c r="V83" i="75"/>
  <c r="G83" i="75"/>
  <c r="O83" i="75"/>
  <c r="W83" i="75"/>
  <c r="F83" i="74"/>
  <c r="N83" i="74"/>
  <c r="V83" i="74"/>
  <c r="G83" i="74"/>
  <c r="O83" i="74"/>
  <c r="W83" i="74"/>
  <c r="L83" i="74"/>
  <c r="T83" i="74"/>
  <c r="U83" i="74"/>
  <c r="E83" i="74"/>
  <c r="M83" i="74"/>
  <c r="J83" i="74"/>
  <c r="R83" i="74"/>
  <c r="Z83" i="74"/>
  <c r="K83" i="74"/>
  <c r="S83" i="74"/>
  <c r="AA83" i="74"/>
  <c r="E83" i="73"/>
  <c r="M83" i="73"/>
  <c r="U83" i="73"/>
  <c r="F83" i="73"/>
  <c r="N83" i="73"/>
  <c r="V83" i="73"/>
  <c r="G83" i="73"/>
  <c r="O83" i="73"/>
  <c r="W83" i="73"/>
  <c r="H83" i="73"/>
  <c r="P83" i="73"/>
  <c r="X83" i="73"/>
  <c r="I83" i="73"/>
  <c r="Q83" i="73"/>
  <c r="Y83" i="73"/>
  <c r="K83" i="73"/>
  <c r="S83" i="73"/>
  <c r="AA83" i="73"/>
  <c r="L83" i="73"/>
  <c r="T83" i="73"/>
  <c r="J83" i="73"/>
  <c r="R83" i="73"/>
  <c r="Z83" i="73"/>
  <c r="H83" i="72"/>
  <c r="P83" i="72"/>
  <c r="X83" i="72"/>
  <c r="M83" i="72"/>
  <c r="K83" i="72"/>
  <c r="S83" i="72"/>
  <c r="L83" i="72"/>
  <c r="T83" i="72"/>
  <c r="AA83" i="72"/>
  <c r="U83" i="72"/>
  <c r="F83" i="72"/>
  <c r="N83" i="72"/>
  <c r="V83" i="72"/>
  <c r="G83" i="72"/>
  <c r="O83" i="72"/>
  <c r="W83" i="72"/>
  <c r="E83" i="72"/>
  <c r="I83" i="72"/>
  <c r="Q83" i="72"/>
  <c r="Y83" i="72"/>
  <c r="J83" i="72"/>
  <c r="R83" i="72"/>
  <c r="Z83" i="72"/>
  <c r="G83" i="71"/>
  <c r="H83" i="71"/>
  <c r="H134" i="71" s="1"/>
  <c r="P83" i="71"/>
  <c r="P134" i="71" s="1"/>
  <c r="X83" i="71"/>
  <c r="X134" i="71" s="1"/>
  <c r="I83" i="71"/>
  <c r="I134" i="71" s="1"/>
  <c r="Q128" i="71"/>
  <c r="Q83" i="71"/>
  <c r="Q134" i="71" s="1"/>
  <c r="Y83" i="71"/>
  <c r="J83" i="71"/>
  <c r="R83" i="71"/>
  <c r="Z83" i="71"/>
  <c r="Z134" i="71" s="1"/>
  <c r="K83" i="71"/>
  <c r="K134" i="71" s="1"/>
  <c r="S83" i="71"/>
  <c r="AA83" i="71"/>
  <c r="AA134" i="71" s="1"/>
  <c r="W83" i="71"/>
  <c r="W134" i="71" s="1"/>
  <c r="L83" i="71"/>
  <c r="L134" i="71" s="1"/>
  <c r="T83" i="71"/>
  <c r="T134" i="71" s="1"/>
  <c r="O83" i="71"/>
  <c r="O134" i="71" s="1"/>
  <c r="AQ128" i="71"/>
  <c r="E83" i="71"/>
  <c r="M83" i="71"/>
  <c r="M134" i="71" s="1"/>
  <c r="U83" i="71"/>
  <c r="K128" i="71"/>
  <c r="F83" i="71"/>
  <c r="F134" i="71" s="1"/>
  <c r="N83" i="71"/>
  <c r="N134" i="71" s="1"/>
  <c r="V83" i="71"/>
  <c r="V134" i="71" s="1"/>
  <c r="AS128" i="71"/>
  <c r="F128" i="71"/>
  <c r="AL128" i="71"/>
  <c r="BB128" i="71"/>
  <c r="AF128" i="71"/>
  <c r="I128" i="71"/>
  <c r="W83" i="70"/>
  <c r="U83" i="70"/>
  <c r="X83" i="70"/>
  <c r="Y83" i="70"/>
  <c r="Z83" i="70"/>
  <c r="S83" i="70"/>
  <c r="AA83" i="70"/>
  <c r="V83" i="70"/>
  <c r="P83" i="69"/>
  <c r="X83" i="69"/>
  <c r="Q83" i="69"/>
  <c r="Y83" i="69"/>
  <c r="W83" i="69"/>
  <c r="J83" i="69"/>
  <c r="R83" i="69"/>
  <c r="Z83" i="69"/>
  <c r="M83" i="69"/>
  <c r="U83" i="69"/>
  <c r="O83" i="69"/>
  <c r="K83" i="69"/>
  <c r="S83" i="69"/>
  <c r="AA83" i="69"/>
  <c r="N83" i="69"/>
  <c r="V83" i="69"/>
  <c r="N83" i="67"/>
  <c r="V83" i="67"/>
  <c r="W83" i="67"/>
  <c r="P83" i="67"/>
  <c r="S83" i="67"/>
  <c r="O83" i="67"/>
  <c r="T83" i="67"/>
  <c r="Q83" i="67"/>
  <c r="Y83" i="67"/>
  <c r="U83" i="67"/>
  <c r="K83" i="67"/>
  <c r="L83" i="67"/>
  <c r="Z83" i="67"/>
  <c r="X83" i="67"/>
  <c r="M83" i="67"/>
  <c r="AT128" i="71"/>
  <c r="J128" i="71"/>
  <c r="AN128" i="71"/>
  <c r="H128" i="71"/>
  <c r="G134" i="71"/>
  <c r="J134" i="71"/>
  <c r="R134" i="71"/>
  <c r="S134" i="71"/>
  <c r="U134" i="71"/>
  <c r="Y134" i="71"/>
  <c r="AB134" i="71"/>
  <c r="AC134" i="71"/>
  <c r="AD134" i="71"/>
  <c r="AE134" i="71"/>
  <c r="AF134" i="71"/>
  <c r="AG134" i="71"/>
  <c r="AH134" i="71"/>
  <c r="AI134" i="71"/>
  <c r="AJ134" i="71"/>
  <c r="AK134" i="71"/>
  <c r="AL134" i="71"/>
  <c r="AM134" i="71"/>
  <c r="AN134" i="71"/>
  <c r="AO134" i="71"/>
  <c r="AP134" i="71"/>
  <c r="AQ134" i="71"/>
  <c r="AR134" i="71"/>
  <c r="AS134" i="71"/>
  <c r="AT134" i="71"/>
  <c r="AU134" i="71"/>
  <c r="AV134" i="71"/>
  <c r="AW134" i="71"/>
  <c r="AX134" i="71"/>
  <c r="AY134" i="71"/>
  <c r="F143" i="71"/>
  <c r="G143" i="71"/>
  <c r="H143" i="71"/>
  <c r="I143" i="71"/>
  <c r="J143" i="71"/>
  <c r="K143" i="71"/>
  <c r="L143" i="71"/>
  <c r="M143" i="71"/>
  <c r="N143" i="71"/>
  <c r="O143" i="71"/>
  <c r="P143" i="71"/>
  <c r="Q143" i="71"/>
  <c r="R143" i="71"/>
  <c r="S143" i="71"/>
  <c r="T143" i="71"/>
  <c r="U143" i="71"/>
  <c r="V143" i="71"/>
  <c r="W143" i="71"/>
  <c r="X143" i="71"/>
  <c r="Y143" i="71"/>
  <c r="Z143" i="71"/>
  <c r="AA143" i="71"/>
  <c r="AB143" i="71"/>
  <c r="AC143" i="71"/>
  <c r="AD143" i="71"/>
  <c r="AE143" i="71"/>
  <c r="AF143" i="71"/>
  <c r="AG143" i="71"/>
  <c r="AH143" i="71"/>
  <c r="AI143" i="71"/>
  <c r="AJ143" i="71"/>
  <c r="AK143" i="71"/>
  <c r="AL143" i="71"/>
  <c r="AM143" i="71"/>
  <c r="AN143" i="71"/>
  <c r="AO143" i="71"/>
  <c r="AP143" i="71"/>
  <c r="AQ143" i="71"/>
  <c r="AR143" i="71"/>
  <c r="AS143" i="71"/>
  <c r="AT143" i="71"/>
  <c r="AU143" i="71"/>
  <c r="AV143" i="71"/>
  <c r="AW143" i="71"/>
  <c r="AX143" i="71"/>
  <c r="AY143" i="71"/>
  <c r="AZ143" i="71"/>
  <c r="BA143" i="71"/>
  <c r="BB143" i="71"/>
  <c r="F146" i="71"/>
  <c r="G146" i="71"/>
  <c r="H146" i="71"/>
  <c r="I146" i="71"/>
  <c r="J146" i="71"/>
  <c r="K146" i="71"/>
  <c r="L146" i="71"/>
  <c r="M146" i="71"/>
  <c r="N146" i="71"/>
  <c r="O146" i="71"/>
  <c r="P146" i="71"/>
  <c r="Q146" i="71"/>
  <c r="R146" i="71"/>
  <c r="S146" i="71"/>
  <c r="T146" i="71"/>
  <c r="U146" i="71"/>
  <c r="V146" i="71"/>
  <c r="W146" i="71"/>
  <c r="X146" i="71"/>
  <c r="Y146" i="71"/>
  <c r="Z146" i="71"/>
  <c r="AA146" i="71"/>
  <c r="AB146" i="71"/>
  <c r="AC146" i="71"/>
  <c r="AD146" i="71"/>
  <c r="AE146" i="71"/>
  <c r="AF146" i="71"/>
  <c r="AG146" i="71"/>
  <c r="AH146" i="71"/>
  <c r="AI146" i="71"/>
  <c r="AJ146" i="71"/>
  <c r="AK146" i="71"/>
  <c r="AL146" i="71"/>
  <c r="AM146" i="71"/>
  <c r="AN146" i="71"/>
  <c r="AO146" i="71"/>
  <c r="AP146" i="71"/>
  <c r="AQ146" i="71"/>
  <c r="AR146" i="71"/>
  <c r="AS146" i="71"/>
  <c r="AT146" i="71"/>
  <c r="AU146" i="71"/>
  <c r="AV146" i="71"/>
  <c r="AW146" i="71"/>
  <c r="AX146" i="71"/>
  <c r="AY146" i="71"/>
  <c r="AZ146" i="71"/>
  <c r="BA146" i="71"/>
  <c r="BB146" i="71"/>
  <c r="F147" i="71"/>
  <c r="G147" i="71"/>
  <c r="H147" i="71"/>
  <c r="I147" i="71"/>
  <c r="J147" i="71"/>
  <c r="K147" i="71"/>
  <c r="L147" i="71"/>
  <c r="M147" i="71"/>
  <c r="N147" i="71"/>
  <c r="O147" i="71"/>
  <c r="P147" i="71"/>
  <c r="Q147" i="71"/>
  <c r="R147" i="71"/>
  <c r="S147" i="71"/>
  <c r="T147" i="71"/>
  <c r="U147" i="71"/>
  <c r="V147" i="71"/>
  <c r="W147" i="71"/>
  <c r="X147" i="71"/>
  <c r="Y147" i="71"/>
  <c r="Z147" i="71"/>
  <c r="AA147" i="71"/>
  <c r="AB147" i="71"/>
  <c r="AC147" i="71"/>
  <c r="AD147" i="71"/>
  <c r="AE147" i="71"/>
  <c r="AF147" i="71"/>
  <c r="AG147" i="71"/>
  <c r="AH147" i="71"/>
  <c r="AI147" i="71"/>
  <c r="AJ147" i="71"/>
  <c r="AK147" i="71"/>
  <c r="AL147" i="71"/>
  <c r="AM147" i="71"/>
  <c r="AN147" i="71"/>
  <c r="AO147" i="71"/>
  <c r="AP147" i="71"/>
  <c r="AQ147" i="71"/>
  <c r="AR147" i="71"/>
  <c r="AS147" i="71"/>
  <c r="AT147" i="71"/>
  <c r="AU147" i="71"/>
  <c r="AV147" i="71"/>
  <c r="AW147" i="71"/>
  <c r="AX147" i="71"/>
  <c r="AY147" i="71"/>
  <c r="AZ147" i="71"/>
  <c r="BA147" i="71"/>
  <c r="BB147" i="71"/>
  <c r="AB128" i="71" l="1"/>
  <c r="AV128" i="71"/>
  <c r="U128" i="71"/>
  <c r="G128" i="71"/>
  <c r="V128" i="71"/>
  <c r="AC128" i="71"/>
  <c r="M128" i="71"/>
  <c r="AR128" i="71"/>
  <c r="BA128" i="71"/>
  <c r="AA128" i="71"/>
  <c r="AX128" i="71"/>
  <c r="AH128" i="71"/>
  <c r="AI128" i="71"/>
  <c r="X128" i="71"/>
  <c r="AW128" i="71"/>
  <c r="AJ128" i="71"/>
  <c r="AM128" i="71"/>
  <c r="O128" i="71"/>
  <c r="T128" i="71"/>
  <c r="L128" i="71"/>
  <c r="Z128" i="71"/>
  <c r="AY128" i="71"/>
  <c r="AD128" i="71"/>
  <c r="S128" i="71"/>
  <c r="AU128" i="71"/>
  <c r="W128" i="71"/>
  <c r="AE128" i="71"/>
  <c r="AP128" i="71"/>
  <c r="AK128" i="71"/>
  <c r="P128" i="71"/>
  <c r="R128" i="71"/>
  <c r="N128" i="71"/>
  <c r="AZ128" i="71"/>
  <c r="Y128" i="71"/>
  <c r="AG128" i="71"/>
  <c r="AO128" i="71"/>
  <c r="AM195" i="71" l="1"/>
  <c r="AN195" i="75"/>
  <c r="AM195" i="75"/>
  <c r="AL195" i="75"/>
  <c r="AK195" i="75"/>
  <c r="AJ195" i="75"/>
  <c r="AI195" i="75"/>
  <c r="AH195" i="75"/>
  <c r="AG195" i="75"/>
  <c r="AF195" i="75"/>
  <c r="AE195" i="75"/>
  <c r="AD195" i="75"/>
  <c r="AC195" i="75"/>
  <c r="AB195" i="75"/>
  <c r="AA195" i="75"/>
  <c r="Z195" i="75"/>
  <c r="Y195" i="75"/>
  <c r="X195" i="75"/>
  <c r="W195" i="75"/>
  <c r="V195" i="75"/>
  <c r="U195" i="75"/>
  <c r="T195" i="75"/>
  <c r="S195" i="75"/>
  <c r="R195" i="75"/>
  <c r="Q195" i="75"/>
  <c r="P195" i="75"/>
  <c r="O195" i="75"/>
  <c r="N195" i="75"/>
  <c r="M195" i="75"/>
  <c r="L195" i="75"/>
  <c r="K195" i="75"/>
  <c r="J195" i="75"/>
  <c r="I195" i="75"/>
  <c r="H195" i="75"/>
  <c r="G195" i="75"/>
  <c r="F195" i="75"/>
  <c r="E195" i="75"/>
  <c r="AM195" i="74"/>
  <c r="AL195" i="74"/>
  <c r="AK195" i="74"/>
  <c r="AJ195" i="74"/>
  <c r="AI195" i="74"/>
  <c r="AH195" i="74"/>
  <c r="AG195" i="74"/>
  <c r="AF195" i="74"/>
  <c r="AE195" i="74"/>
  <c r="AD195" i="74"/>
  <c r="AC195" i="74"/>
  <c r="AB195" i="74"/>
  <c r="AA195" i="74"/>
  <c r="Z195" i="74"/>
  <c r="Y195" i="74"/>
  <c r="X195" i="74"/>
  <c r="W195" i="74"/>
  <c r="V195" i="74"/>
  <c r="U195" i="74"/>
  <c r="T195" i="74"/>
  <c r="S195" i="74"/>
  <c r="R195" i="74"/>
  <c r="Q195" i="74"/>
  <c r="P195" i="74"/>
  <c r="O195" i="74"/>
  <c r="N195" i="74"/>
  <c r="M195" i="74"/>
  <c r="L195" i="74"/>
  <c r="K195" i="74"/>
  <c r="J195" i="74"/>
  <c r="I195" i="74"/>
  <c r="H195" i="74"/>
  <c r="G195" i="74"/>
  <c r="F195" i="74"/>
  <c r="E195" i="74"/>
  <c r="AM195" i="73"/>
  <c r="AL195" i="73"/>
  <c r="AK195" i="73"/>
  <c r="AJ195" i="73"/>
  <c r="AI195" i="73"/>
  <c r="AH195" i="73"/>
  <c r="AG195" i="73"/>
  <c r="AF195" i="73"/>
  <c r="AE195" i="73"/>
  <c r="AD195" i="73"/>
  <c r="AC195" i="73"/>
  <c r="AB195" i="73"/>
  <c r="AA195" i="73"/>
  <c r="Z195" i="73"/>
  <c r="Y195" i="73"/>
  <c r="X195" i="73"/>
  <c r="W195" i="73"/>
  <c r="V195" i="73"/>
  <c r="U195" i="73"/>
  <c r="T195" i="73"/>
  <c r="S195" i="73"/>
  <c r="R195" i="73"/>
  <c r="Q195" i="73"/>
  <c r="P195" i="73"/>
  <c r="O195" i="73"/>
  <c r="N195" i="73"/>
  <c r="M195" i="73"/>
  <c r="L195" i="73"/>
  <c r="K195" i="73"/>
  <c r="J195" i="73"/>
  <c r="I195" i="73"/>
  <c r="H195" i="73"/>
  <c r="G195" i="73"/>
  <c r="F195" i="73"/>
  <c r="E195" i="73"/>
  <c r="AL195" i="72"/>
  <c r="AK195" i="72"/>
  <c r="AJ195" i="72"/>
  <c r="AI195" i="72"/>
  <c r="AH195" i="72"/>
  <c r="AG195" i="72"/>
  <c r="AF195" i="72"/>
  <c r="AE195" i="72"/>
  <c r="AD195" i="72"/>
  <c r="AC195" i="72"/>
  <c r="AB195" i="72"/>
  <c r="AA195" i="72"/>
  <c r="Z195" i="72"/>
  <c r="Y195" i="72"/>
  <c r="X195" i="72"/>
  <c r="W195" i="72"/>
  <c r="V195" i="72"/>
  <c r="U195" i="72"/>
  <c r="T195" i="72"/>
  <c r="S195" i="72"/>
  <c r="R195" i="72"/>
  <c r="Q195" i="72"/>
  <c r="P195" i="72"/>
  <c r="O195" i="72"/>
  <c r="N195" i="72"/>
  <c r="M195" i="72"/>
  <c r="L195" i="72"/>
  <c r="K195" i="72"/>
  <c r="J195" i="72"/>
  <c r="I195" i="72"/>
  <c r="H195" i="72"/>
  <c r="G195" i="72"/>
  <c r="F195" i="72"/>
  <c r="E195" i="72"/>
  <c r="AL195" i="71"/>
  <c r="AK195" i="71"/>
  <c r="AJ195" i="71"/>
  <c r="AI195" i="71"/>
  <c r="AH195" i="71"/>
  <c r="AG195" i="71"/>
  <c r="AF195" i="71"/>
  <c r="AE195" i="71"/>
  <c r="AD195" i="71"/>
  <c r="AC195" i="71"/>
  <c r="AB195" i="71"/>
  <c r="AA195" i="71"/>
  <c r="Z195" i="71"/>
  <c r="Y195" i="71"/>
  <c r="X195" i="71"/>
  <c r="W195" i="71"/>
  <c r="V195" i="71"/>
  <c r="U195" i="71"/>
  <c r="T195" i="71"/>
  <c r="S195" i="71"/>
  <c r="R195" i="71"/>
  <c r="Q195" i="71"/>
  <c r="P195" i="71"/>
  <c r="O195" i="71"/>
  <c r="N195" i="71"/>
  <c r="M195" i="71"/>
  <c r="L195" i="71"/>
  <c r="K195" i="71"/>
  <c r="J195" i="71"/>
  <c r="I195" i="71"/>
  <c r="H195" i="71"/>
  <c r="G195" i="71"/>
  <c r="F195" i="71"/>
  <c r="E195" i="71"/>
  <c r="AN195" i="73" l="1"/>
  <c r="AM195" i="72"/>
  <c r="AW49" i="88"/>
  <c r="AV49" i="88" s="1"/>
  <c r="AD191" i="75"/>
  <c r="X191" i="75"/>
  <c r="W191" i="75"/>
  <c r="V191" i="75"/>
  <c r="U191" i="75"/>
  <c r="T191" i="75"/>
  <c r="O198" i="75"/>
  <c r="N191" i="75"/>
  <c r="M191" i="75"/>
  <c r="L191" i="75"/>
  <c r="I191" i="75"/>
  <c r="H191" i="75"/>
  <c r="E191" i="75"/>
  <c r="AE197" i="74"/>
  <c r="W197" i="74"/>
  <c r="P197" i="74"/>
  <c r="O197" i="74"/>
  <c r="L191" i="74"/>
  <c r="E198" i="74"/>
  <c r="F198" i="73"/>
  <c r="AB191" i="73"/>
  <c r="AA191" i="73"/>
  <c r="X197" i="73"/>
  <c r="V198" i="73"/>
  <c r="S191" i="73"/>
  <c r="P197" i="73"/>
  <c r="AG191" i="72"/>
  <c r="Y191" i="72"/>
  <c r="I191" i="72"/>
  <c r="AI191" i="72"/>
  <c r="AH191" i="72"/>
  <c r="AD191" i="72"/>
  <c r="AC191" i="72"/>
  <c r="AB191" i="72"/>
  <c r="AA191" i="72"/>
  <c r="X191" i="72"/>
  <c r="U191" i="72"/>
  <c r="R191" i="72"/>
  <c r="Q191" i="72"/>
  <c r="P191" i="72"/>
  <c r="N191" i="72"/>
  <c r="M191" i="72"/>
  <c r="L191" i="72"/>
  <c r="K191" i="72"/>
  <c r="J191" i="72"/>
  <c r="H191" i="72"/>
  <c r="AH197" i="71"/>
  <c r="H191" i="71"/>
  <c r="AH198" i="71"/>
  <c r="AE191" i="71"/>
  <c r="AD197" i="71"/>
  <c r="Z198" i="71"/>
  <c r="Y198" i="71"/>
  <c r="X191" i="71"/>
  <c r="W198" i="71"/>
  <c r="R197" i="71"/>
  <c r="Q198" i="71"/>
  <c r="K197" i="71"/>
  <c r="J197" i="71"/>
  <c r="I197" i="71"/>
  <c r="F191" i="71"/>
  <c r="AB191" i="70"/>
  <c r="AE197" i="70"/>
  <c r="X197" i="70"/>
  <c r="W197" i="70"/>
  <c r="P197" i="70"/>
  <c r="O197" i="70"/>
  <c r="L191" i="70"/>
  <c r="H197" i="70"/>
  <c r="E198" i="70"/>
  <c r="AH191" i="69"/>
  <c r="AF191" i="69"/>
  <c r="AE191" i="69"/>
  <c r="AC191" i="69"/>
  <c r="Z191" i="69"/>
  <c r="X191" i="69"/>
  <c r="V191" i="69"/>
  <c r="U191" i="69"/>
  <c r="S191" i="69"/>
  <c r="R191" i="69"/>
  <c r="P191" i="69"/>
  <c r="O191" i="69"/>
  <c r="M191" i="69"/>
  <c r="J191" i="69"/>
  <c r="I191" i="69"/>
  <c r="H191" i="69"/>
  <c r="G191" i="69"/>
  <c r="E191" i="69"/>
  <c r="AF197" i="68"/>
  <c r="AE197" i="68"/>
  <c r="AC197" i="68"/>
  <c r="X197" i="68"/>
  <c r="U198" i="68"/>
  <c r="G197" i="68"/>
  <c r="O198" i="67"/>
  <c r="AD198" i="67"/>
  <c r="Z191" i="67"/>
  <c r="T191" i="67"/>
  <c r="M191" i="67"/>
  <c r="L197" i="67"/>
  <c r="J198" i="67"/>
  <c r="H197" i="67"/>
  <c r="E191" i="67"/>
  <c r="AO195" i="75" l="1"/>
  <c r="AN195" i="74"/>
  <c r="AO195" i="73"/>
  <c r="AN195" i="72"/>
  <c r="AN195" i="71"/>
  <c r="AC198" i="68"/>
  <c r="AD191" i="71"/>
  <c r="X197" i="67"/>
  <c r="Y191" i="69"/>
  <c r="AG197" i="69"/>
  <c r="J191" i="67"/>
  <c r="R191" i="67"/>
  <c r="R198" i="67"/>
  <c r="Z198" i="67"/>
  <c r="AH191" i="67"/>
  <c r="AH198" i="67"/>
  <c r="P197" i="67"/>
  <c r="P191" i="67"/>
  <c r="Q197" i="67"/>
  <c r="E198" i="73"/>
  <c r="I197" i="67"/>
  <c r="L191" i="67"/>
  <c r="L198" i="67"/>
  <c r="T198" i="67"/>
  <c r="AB198" i="67"/>
  <c r="AB197" i="67"/>
  <c r="AB191" i="67"/>
  <c r="T197" i="67"/>
  <c r="Y197" i="67"/>
  <c r="E197" i="67"/>
  <c r="U191" i="67"/>
  <c r="AC191" i="67"/>
  <c r="N198" i="67"/>
  <c r="V197" i="67"/>
  <c r="S198" i="72"/>
  <c r="F197" i="67"/>
  <c r="G198" i="67"/>
  <c r="W198" i="67"/>
  <c r="AE198" i="67"/>
  <c r="L198" i="71"/>
  <c r="L197" i="71"/>
  <c r="T198" i="71"/>
  <c r="AB197" i="71"/>
  <c r="AJ198" i="71"/>
  <c r="AF197" i="67"/>
  <c r="AF191" i="67"/>
  <c r="AA198" i="68"/>
  <c r="I198" i="71"/>
  <c r="F197" i="71"/>
  <c r="N197" i="71"/>
  <c r="O197" i="73"/>
  <c r="W197" i="73"/>
  <c r="AE197" i="73"/>
  <c r="E197" i="68"/>
  <c r="AI198" i="68"/>
  <c r="AF197" i="70"/>
  <c r="G198" i="71"/>
  <c r="G191" i="71"/>
  <c r="O198" i="71"/>
  <c r="O191" i="71"/>
  <c r="AE198" i="71"/>
  <c r="J191" i="71"/>
  <c r="H197" i="68"/>
  <c r="E198" i="68"/>
  <c r="F198" i="70"/>
  <c r="N191" i="71"/>
  <c r="F198" i="74"/>
  <c r="N198" i="74"/>
  <c r="V198" i="74"/>
  <c r="AD198" i="74"/>
  <c r="M197" i="68"/>
  <c r="K198" i="68"/>
  <c r="N198" i="70"/>
  <c r="Y197" i="71"/>
  <c r="AG198" i="71"/>
  <c r="V191" i="71"/>
  <c r="AF191" i="72"/>
  <c r="AG197" i="67"/>
  <c r="P197" i="68"/>
  <c r="M198" i="68"/>
  <c r="V198" i="70"/>
  <c r="J198" i="71"/>
  <c r="R191" i="71"/>
  <c r="R198" i="71"/>
  <c r="Z197" i="71"/>
  <c r="AH191" i="71"/>
  <c r="W191" i="71"/>
  <c r="V197" i="71"/>
  <c r="AI191" i="73"/>
  <c r="K191" i="73"/>
  <c r="H197" i="74"/>
  <c r="X197" i="74"/>
  <c r="AF197" i="74"/>
  <c r="U197" i="68"/>
  <c r="S198" i="68"/>
  <c r="T191" i="70"/>
  <c r="AD198" i="70"/>
  <c r="S197" i="71"/>
  <c r="AA197" i="71"/>
  <c r="AI197" i="71"/>
  <c r="Z191" i="71"/>
  <c r="E197" i="72"/>
  <c r="AC191" i="75"/>
  <c r="AD198" i="73"/>
  <c r="AB191" i="75"/>
  <c r="H197" i="73"/>
  <c r="G198" i="75"/>
  <c r="T191" i="74"/>
  <c r="L191" i="73"/>
  <c r="AF197" i="73"/>
  <c r="AB191" i="74"/>
  <c r="T191" i="73"/>
  <c r="N198" i="73"/>
  <c r="K198" i="75"/>
  <c r="K197" i="75"/>
  <c r="S198" i="75"/>
  <c r="S197" i="75"/>
  <c r="AA198" i="75"/>
  <c r="AA197" i="75"/>
  <c r="AI198" i="75"/>
  <c r="AI197" i="75"/>
  <c r="L198" i="75"/>
  <c r="L197" i="75"/>
  <c r="T198" i="75"/>
  <c r="T197" i="75"/>
  <c r="AB198" i="75"/>
  <c r="AB197" i="75"/>
  <c r="F191" i="75"/>
  <c r="I197" i="75"/>
  <c r="W198" i="75"/>
  <c r="Z198" i="75"/>
  <c r="Z197" i="75"/>
  <c r="E198" i="75"/>
  <c r="E197" i="75"/>
  <c r="M198" i="75"/>
  <c r="M197" i="75"/>
  <c r="U198" i="75"/>
  <c r="U197" i="75"/>
  <c r="AC198" i="75"/>
  <c r="AC197" i="75"/>
  <c r="G191" i="75"/>
  <c r="O191" i="75"/>
  <c r="AE191" i="75"/>
  <c r="Q197" i="75"/>
  <c r="AE198" i="75"/>
  <c r="R198" i="75"/>
  <c r="R197" i="75"/>
  <c r="AH198" i="75"/>
  <c r="AH197" i="75"/>
  <c r="F198" i="75"/>
  <c r="F197" i="75"/>
  <c r="N198" i="75"/>
  <c r="N197" i="75"/>
  <c r="V198" i="75"/>
  <c r="V197" i="75"/>
  <c r="AD198" i="75"/>
  <c r="AD197" i="75"/>
  <c r="P191" i="75"/>
  <c r="AF191" i="75"/>
  <c r="Y197" i="75"/>
  <c r="J198" i="75"/>
  <c r="J197" i="75"/>
  <c r="G197" i="75"/>
  <c r="O197" i="75"/>
  <c r="W197" i="75"/>
  <c r="AE197" i="75"/>
  <c r="Q191" i="75"/>
  <c r="Y191" i="75"/>
  <c r="AG191" i="75"/>
  <c r="AG197" i="75"/>
  <c r="H197" i="75"/>
  <c r="H198" i="75"/>
  <c r="P197" i="75"/>
  <c r="P198" i="75"/>
  <c r="X197" i="75"/>
  <c r="X198" i="75"/>
  <c r="AF197" i="75"/>
  <c r="AF198" i="75"/>
  <c r="J191" i="75"/>
  <c r="R191" i="75"/>
  <c r="Z191" i="75"/>
  <c r="AH191" i="75"/>
  <c r="I198" i="75"/>
  <c r="Q198" i="75"/>
  <c r="Y198" i="75"/>
  <c r="AG198" i="75"/>
  <c r="K191" i="75"/>
  <c r="S191" i="75"/>
  <c r="AA191" i="75"/>
  <c r="AI191" i="75"/>
  <c r="E191" i="74"/>
  <c r="M191" i="74"/>
  <c r="U191" i="74"/>
  <c r="AC191" i="74"/>
  <c r="I197" i="74"/>
  <c r="Q197" i="74"/>
  <c r="Y197" i="74"/>
  <c r="AG197" i="74"/>
  <c r="G198" i="74"/>
  <c r="O198" i="74"/>
  <c r="W198" i="74"/>
  <c r="AE198" i="74"/>
  <c r="F191" i="74"/>
  <c r="N191" i="74"/>
  <c r="V191" i="74"/>
  <c r="AD191" i="74"/>
  <c r="J197" i="74"/>
  <c r="R197" i="74"/>
  <c r="Z197" i="74"/>
  <c r="AH197" i="74"/>
  <c r="H198" i="74"/>
  <c r="P198" i="74"/>
  <c r="X198" i="74"/>
  <c r="AF198" i="74"/>
  <c r="G191" i="74"/>
  <c r="O191" i="74"/>
  <c r="W191" i="74"/>
  <c r="AE191" i="74"/>
  <c r="K197" i="74"/>
  <c r="S197" i="74"/>
  <c r="AA197" i="74"/>
  <c r="AI197" i="74"/>
  <c r="I198" i="74"/>
  <c r="Q198" i="74"/>
  <c r="Y198" i="74"/>
  <c r="AG198" i="74"/>
  <c r="H191" i="74"/>
  <c r="P191" i="74"/>
  <c r="X191" i="74"/>
  <c r="AF191" i="74"/>
  <c r="L197" i="74"/>
  <c r="T197" i="74"/>
  <c r="AB197" i="74"/>
  <c r="J198" i="74"/>
  <c r="R198" i="74"/>
  <c r="Z198" i="74"/>
  <c r="AH198" i="74"/>
  <c r="I191" i="74"/>
  <c r="Q191" i="74"/>
  <c r="Y191" i="74"/>
  <c r="AG191" i="74"/>
  <c r="E197" i="74"/>
  <c r="M197" i="74"/>
  <c r="U197" i="74"/>
  <c r="AC197" i="74"/>
  <c r="K198" i="74"/>
  <c r="S198" i="74"/>
  <c r="AA198" i="74"/>
  <c r="AI198" i="74"/>
  <c r="J191" i="74"/>
  <c r="R191" i="74"/>
  <c r="Z191" i="74"/>
  <c r="AH191" i="74"/>
  <c r="F197" i="74"/>
  <c r="N197" i="74"/>
  <c r="V197" i="74"/>
  <c r="AD197" i="74"/>
  <c r="L198" i="74"/>
  <c r="T198" i="74"/>
  <c r="AB198" i="74"/>
  <c r="K191" i="74"/>
  <c r="S191" i="74"/>
  <c r="AA191" i="74"/>
  <c r="AI191" i="74"/>
  <c r="G197" i="74"/>
  <c r="M198" i="74"/>
  <c r="U198" i="74"/>
  <c r="AC198" i="74"/>
  <c r="E191" i="73"/>
  <c r="M191" i="73"/>
  <c r="U191" i="73"/>
  <c r="AC191" i="73"/>
  <c r="I197" i="73"/>
  <c r="Q197" i="73"/>
  <c r="Y197" i="73"/>
  <c r="AG197" i="73"/>
  <c r="G198" i="73"/>
  <c r="O198" i="73"/>
  <c r="W198" i="73"/>
  <c r="AE198" i="73"/>
  <c r="F191" i="73"/>
  <c r="N191" i="73"/>
  <c r="V191" i="73"/>
  <c r="AD191" i="73"/>
  <c r="J197" i="73"/>
  <c r="R197" i="73"/>
  <c r="Z197" i="73"/>
  <c r="AH197" i="73"/>
  <c r="H198" i="73"/>
  <c r="P198" i="73"/>
  <c r="X198" i="73"/>
  <c r="AF198" i="73"/>
  <c r="G191" i="73"/>
  <c r="O191" i="73"/>
  <c r="W191" i="73"/>
  <c r="AE191" i="73"/>
  <c r="K197" i="73"/>
  <c r="S197" i="73"/>
  <c r="AA197" i="73"/>
  <c r="AI197" i="73"/>
  <c r="I198" i="73"/>
  <c r="Q198" i="73"/>
  <c r="Y198" i="73"/>
  <c r="AG198" i="73"/>
  <c r="H191" i="73"/>
  <c r="P191" i="73"/>
  <c r="X191" i="73"/>
  <c r="AF191" i="73"/>
  <c r="L197" i="73"/>
  <c r="T197" i="73"/>
  <c r="AB197" i="73"/>
  <c r="J198" i="73"/>
  <c r="R198" i="73"/>
  <c r="Z198" i="73"/>
  <c r="AH198" i="73"/>
  <c r="I191" i="73"/>
  <c r="Q191" i="73"/>
  <c r="Y191" i="73"/>
  <c r="AG191" i="73"/>
  <c r="E197" i="73"/>
  <c r="M197" i="73"/>
  <c r="U197" i="73"/>
  <c r="AC197" i="73"/>
  <c r="K198" i="73"/>
  <c r="S198" i="73"/>
  <c r="AA198" i="73"/>
  <c r="AI198" i="73"/>
  <c r="J191" i="73"/>
  <c r="R191" i="73"/>
  <c r="Z191" i="73"/>
  <c r="AH191" i="73"/>
  <c r="F197" i="73"/>
  <c r="N197" i="73"/>
  <c r="V197" i="73"/>
  <c r="AD197" i="73"/>
  <c r="L198" i="73"/>
  <c r="T198" i="73"/>
  <c r="AB198" i="73"/>
  <c r="G197" i="73"/>
  <c r="M198" i="73"/>
  <c r="U198" i="73"/>
  <c r="AC198" i="73"/>
  <c r="G198" i="72"/>
  <c r="G197" i="72"/>
  <c r="O198" i="72"/>
  <c r="O197" i="72"/>
  <c r="W198" i="72"/>
  <c r="W197" i="72"/>
  <c r="AE198" i="72"/>
  <c r="AE197" i="72"/>
  <c r="M197" i="72"/>
  <c r="AA198" i="72"/>
  <c r="H198" i="72"/>
  <c r="H197" i="72"/>
  <c r="P198" i="72"/>
  <c r="P197" i="72"/>
  <c r="X198" i="72"/>
  <c r="X197" i="72"/>
  <c r="AF198" i="72"/>
  <c r="AF197" i="72"/>
  <c r="Z191" i="72"/>
  <c r="U197" i="72"/>
  <c r="AI198" i="72"/>
  <c r="F198" i="72"/>
  <c r="F197" i="72"/>
  <c r="I198" i="72"/>
  <c r="I197" i="72"/>
  <c r="Q198" i="72"/>
  <c r="Q197" i="72"/>
  <c r="Y198" i="72"/>
  <c r="Y197" i="72"/>
  <c r="AG198" i="72"/>
  <c r="AG197" i="72"/>
  <c r="S191" i="72"/>
  <c r="AC197" i="72"/>
  <c r="J198" i="72"/>
  <c r="J197" i="72"/>
  <c r="R198" i="72"/>
  <c r="R197" i="72"/>
  <c r="Z198" i="72"/>
  <c r="Z197" i="72"/>
  <c r="AH198" i="72"/>
  <c r="AH197" i="72"/>
  <c r="T191" i="72"/>
  <c r="V198" i="72"/>
  <c r="V197" i="72"/>
  <c r="K197" i="72"/>
  <c r="S197" i="72"/>
  <c r="AA197" i="72"/>
  <c r="AI197" i="72"/>
  <c r="E191" i="72"/>
  <c r="L197" i="72"/>
  <c r="L198" i="72"/>
  <c r="T197" i="72"/>
  <c r="T198" i="72"/>
  <c r="AB197" i="72"/>
  <c r="AB198" i="72"/>
  <c r="F191" i="72"/>
  <c r="V191" i="72"/>
  <c r="N198" i="72"/>
  <c r="N197" i="72"/>
  <c r="AD198" i="72"/>
  <c r="AD197" i="72"/>
  <c r="E198" i="72"/>
  <c r="M198" i="72"/>
  <c r="U198" i="72"/>
  <c r="AC198" i="72"/>
  <c r="G191" i="72"/>
  <c r="O191" i="72"/>
  <c r="W191" i="72"/>
  <c r="AE191" i="72"/>
  <c r="K198" i="72"/>
  <c r="H197" i="71"/>
  <c r="P197" i="71"/>
  <c r="X197" i="71"/>
  <c r="AF197" i="71"/>
  <c r="H198" i="71"/>
  <c r="X198" i="71"/>
  <c r="AB198" i="71"/>
  <c r="P198" i="71"/>
  <c r="AF198" i="71"/>
  <c r="T191" i="71"/>
  <c r="AJ191" i="71"/>
  <c r="E191" i="71"/>
  <c r="E198" i="71"/>
  <c r="E197" i="71"/>
  <c r="M191" i="71"/>
  <c r="M198" i="71"/>
  <c r="M197" i="71"/>
  <c r="U191" i="71"/>
  <c r="U198" i="71"/>
  <c r="U197" i="71"/>
  <c r="AC191" i="71"/>
  <c r="AC198" i="71"/>
  <c r="AC197" i="71"/>
  <c r="L191" i="71"/>
  <c r="AB191" i="71"/>
  <c r="F198" i="71"/>
  <c r="N198" i="71"/>
  <c r="V198" i="71"/>
  <c r="AD198" i="71"/>
  <c r="P191" i="71"/>
  <c r="AF191" i="71"/>
  <c r="T197" i="71"/>
  <c r="AJ197" i="71"/>
  <c r="I191" i="71"/>
  <c r="Q191" i="71"/>
  <c r="Y191" i="71"/>
  <c r="AG191" i="71"/>
  <c r="K198" i="71"/>
  <c r="S198" i="71"/>
  <c r="AA198" i="71"/>
  <c r="AI198" i="71"/>
  <c r="K191" i="71"/>
  <c r="S191" i="71"/>
  <c r="AA191" i="71"/>
  <c r="AI191" i="71"/>
  <c r="G197" i="71"/>
  <c r="O197" i="71"/>
  <c r="W197" i="71"/>
  <c r="AE197" i="71"/>
  <c r="Q197" i="71"/>
  <c r="AG197" i="71"/>
  <c r="E191" i="70"/>
  <c r="M191" i="70"/>
  <c r="U191" i="70"/>
  <c r="AC191" i="70"/>
  <c r="I197" i="70"/>
  <c r="Q197" i="70"/>
  <c r="Y197" i="70"/>
  <c r="AG197" i="70"/>
  <c r="G198" i="70"/>
  <c r="O198" i="70"/>
  <c r="W198" i="70"/>
  <c r="AE198" i="70"/>
  <c r="F191" i="70"/>
  <c r="N191" i="70"/>
  <c r="V191" i="70"/>
  <c r="AD191" i="70"/>
  <c r="J197" i="70"/>
  <c r="R197" i="70"/>
  <c r="Z197" i="70"/>
  <c r="AH197" i="70"/>
  <c r="H198" i="70"/>
  <c r="P198" i="70"/>
  <c r="X198" i="70"/>
  <c r="AF198" i="70"/>
  <c r="G191" i="70"/>
  <c r="O191" i="70"/>
  <c r="W191" i="70"/>
  <c r="AE191" i="70"/>
  <c r="K197" i="70"/>
  <c r="S197" i="70"/>
  <c r="AA197" i="70"/>
  <c r="AI197" i="70"/>
  <c r="I198" i="70"/>
  <c r="Q198" i="70"/>
  <c r="Y198" i="70"/>
  <c r="AG198" i="70"/>
  <c r="H191" i="70"/>
  <c r="P191" i="70"/>
  <c r="X191" i="70"/>
  <c r="AF191" i="70"/>
  <c r="L197" i="70"/>
  <c r="T197" i="70"/>
  <c r="AB197" i="70"/>
  <c r="J198" i="70"/>
  <c r="R198" i="70"/>
  <c r="Z198" i="70"/>
  <c r="AH198" i="70"/>
  <c r="I191" i="70"/>
  <c r="Q191" i="70"/>
  <c r="Y191" i="70"/>
  <c r="AG191" i="70"/>
  <c r="E197" i="70"/>
  <c r="M197" i="70"/>
  <c r="U197" i="70"/>
  <c r="AC197" i="70"/>
  <c r="K198" i="70"/>
  <c r="S198" i="70"/>
  <c r="AA198" i="70"/>
  <c r="AI198" i="70"/>
  <c r="J191" i="70"/>
  <c r="R191" i="70"/>
  <c r="Z191" i="70"/>
  <c r="AH191" i="70"/>
  <c r="F197" i="70"/>
  <c r="N197" i="70"/>
  <c r="V197" i="70"/>
  <c r="AD197" i="70"/>
  <c r="L198" i="70"/>
  <c r="T198" i="70"/>
  <c r="AB198" i="70"/>
  <c r="K191" i="70"/>
  <c r="S191" i="70"/>
  <c r="AA191" i="70"/>
  <c r="AI191" i="70"/>
  <c r="G197" i="70"/>
  <c r="M198" i="70"/>
  <c r="U198" i="70"/>
  <c r="AC198" i="70"/>
  <c r="K198" i="69"/>
  <c r="K197" i="69"/>
  <c r="AI198" i="69"/>
  <c r="AI197" i="69"/>
  <c r="AB198" i="69"/>
  <c r="AB197" i="69"/>
  <c r="F191" i="69"/>
  <c r="N191" i="69"/>
  <c r="AD191" i="69"/>
  <c r="Q197" i="69"/>
  <c r="AE198" i="69"/>
  <c r="V198" i="69"/>
  <c r="V197" i="69"/>
  <c r="AA198" i="69"/>
  <c r="AA197" i="69"/>
  <c r="L198" i="69"/>
  <c r="L197" i="69"/>
  <c r="T198" i="69"/>
  <c r="T197" i="69"/>
  <c r="E198" i="69"/>
  <c r="E197" i="69"/>
  <c r="M198" i="69"/>
  <c r="M197" i="69"/>
  <c r="U198" i="69"/>
  <c r="U197" i="69"/>
  <c r="AC198" i="69"/>
  <c r="AC197" i="69"/>
  <c r="W191" i="69"/>
  <c r="Y197" i="69"/>
  <c r="G197" i="69"/>
  <c r="O197" i="69"/>
  <c r="W197" i="69"/>
  <c r="AE197" i="69"/>
  <c r="Q191" i="69"/>
  <c r="AG191" i="69"/>
  <c r="H197" i="69"/>
  <c r="H198" i="69"/>
  <c r="P197" i="69"/>
  <c r="P198" i="69"/>
  <c r="X197" i="69"/>
  <c r="X198" i="69"/>
  <c r="AF197" i="69"/>
  <c r="AF198" i="69"/>
  <c r="N198" i="69"/>
  <c r="N197" i="69"/>
  <c r="I198" i="69"/>
  <c r="Q198" i="69"/>
  <c r="Y198" i="69"/>
  <c r="AG198" i="69"/>
  <c r="K191" i="69"/>
  <c r="AA191" i="69"/>
  <c r="AI191" i="69"/>
  <c r="G198" i="69"/>
  <c r="J198" i="69"/>
  <c r="J197" i="69"/>
  <c r="R198" i="69"/>
  <c r="R197" i="69"/>
  <c r="Z198" i="69"/>
  <c r="Z197" i="69"/>
  <c r="AH198" i="69"/>
  <c r="AH197" i="69"/>
  <c r="L191" i="69"/>
  <c r="T191" i="69"/>
  <c r="AB191" i="69"/>
  <c r="O198" i="69"/>
  <c r="F198" i="69"/>
  <c r="F197" i="69"/>
  <c r="AD198" i="69"/>
  <c r="AD197" i="69"/>
  <c r="S198" i="69"/>
  <c r="S197" i="69"/>
  <c r="I197" i="69"/>
  <c r="W198" i="69"/>
  <c r="R198" i="68"/>
  <c r="R197" i="68"/>
  <c r="Z198" i="68"/>
  <c r="Z197" i="68"/>
  <c r="I198" i="68"/>
  <c r="I197" i="68"/>
  <c r="Q198" i="68"/>
  <c r="Q197" i="68"/>
  <c r="Y198" i="68"/>
  <c r="Y197" i="68"/>
  <c r="AG198" i="68"/>
  <c r="AG197" i="68"/>
  <c r="O197" i="68"/>
  <c r="J198" i="68"/>
  <c r="J197" i="68"/>
  <c r="F198" i="68"/>
  <c r="F197" i="68"/>
  <c r="N198" i="68"/>
  <c r="N197" i="68"/>
  <c r="V198" i="68"/>
  <c r="V197" i="68"/>
  <c r="AD198" i="68"/>
  <c r="AD197" i="68"/>
  <c r="AH198" i="68"/>
  <c r="AH197" i="68"/>
  <c r="G198" i="68"/>
  <c r="O198" i="68"/>
  <c r="W198" i="68"/>
  <c r="AE198" i="68"/>
  <c r="W197" i="68"/>
  <c r="L198" i="68"/>
  <c r="T198" i="68"/>
  <c r="AB198" i="68"/>
  <c r="H198" i="68"/>
  <c r="P198" i="68"/>
  <c r="X198" i="68"/>
  <c r="AF198" i="68"/>
  <c r="K197" i="68"/>
  <c r="S197" i="68"/>
  <c r="AA197" i="68"/>
  <c r="AI197" i="68"/>
  <c r="L197" i="68"/>
  <c r="T197" i="68"/>
  <c r="AB197" i="68"/>
  <c r="J197" i="67"/>
  <c r="R197" i="67"/>
  <c r="Z197" i="67"/>
  <c r="AH197" i="67"/>
  <c r="P198" i="67"/>
  <c r="AF198" i="67"/>
  <c r="K198" i="67"/>
  <c r="K197" i="67"/>
  <c r="K191" i="67"/>
  <c r="S198" i="67"/>
  <c r="S197" i="67"/>
  <c r="S191" i="67"/>
  <c r="AA198" i="67"/>
  <c r="AA197" i="67"/>
  <c r="AA191" i="67"/>
  <c r="AI198" i="67"/>
  <c r="AI197" i="67"/>
  <c r="AI191" i="67"/>
  <c r="F191" i="67"/>
  <c r="N191" i="67"/>
  <c r="V191" i="67"/>
  <c r="AD191" i="67"/>
  <c r="F198" i="67"/>
  <c r="V198" i="67"/>
  <c r="H198" i="67"/>
  <c r="X198" i="67"/>
  <c r="H191" i="67"/>
  <c r="X191" i="67"/>
  <c r="N197" i="67"/>
  <c r="AD197" i="67"/>
  <c r="G197" i="67"/>
  <c r="O197" i="67"/>
  <c r="W197" i="67"/>
  <c r="AE197" i="67"/>
  <c r="E198" i="67"/>
  <c r="M198" i="67"/>
  <c r="U198" i="67"/>
  <c r="AC198" i="67"/>
  <c r="G191" i="67"/>
  <c r="O191" i="67"/>
  <c r="W191" i="67"/>
  <c r="AE191" i="67"/>
  <c r="I198" i="67"/>
  <c r="Q198" i="67"/>
  <c r="Y198" i="67"/>
  <c r="AG198" i="67"/>
  <c r="I191" i="67"/>
  <c r="Q191" i="67"/>
  <c r="Y191" i="67"/>
  <c r="AG191" i="67"/>
  <c r="M197" i="67"/>
  <c r="U197" i="67"/>
  <c r="AC197" i="67"/>
  <c r="AP195" i="75" l="1"/>
  <c r="AO195" i="74"/>
  <c r="AP195" i="73"/>
  <c r="AO195" i="72"/>
  <c r="AO195" i="71"/>
  <c r="AJ198" i="75"/>
  <c r="AJ197" i="75"/>
  <c r="AJ191" i="75"/>
  <c r="AJ198" i="74"/>
  <c r="AJ191" i="74"/>
  <c r="AJ197" i="74"/>
  <c r="AJ198" i="73"/>
  <c r="AJ197" i="73"/>
  <c r="AJ191" i="73"/>
  <c r="AJ197" i="72"/>
  <c r="AJ198" i="72"/>
  <c r="AJ191" i="72"/>
  <c r="AK191" i="71"/>
  <c r="AK198" i="71"/>
  <c r="AK197" i="71"/>
  <c r="AJ198" i="70"/>
  <c r="AJ197" i="70"/>
  <c r="AJ191" i="70"/>
  <c r="AJ198" i="69"/>
  <c r="AJ197" i="69"/>
  <c r="AJ191" i="69"/>
  <c r="AJ197" i="68"/>
  <c r="AJ198" i="68"/>
  <c r="AJ197" i="67"/>
  <c r="AJ191" i="67"/>
  <c r="AJ198" i="67"/>
  <c r="AQ195" i="75" l="1"/>
  <c r="AP195" i="74"/>
  <c r="AQ195" i="73"/>
  <c r="AP195" i="72"/>
  <c r="AP195" i="71"/>
  <c r="AK198" i="75"/>
  <c r="AK197" i="75"/>
  <c r="AK191" i="75"/>
  <c r="AK198" i="74"/>
  <c r="AK197" i="74"/>
  <c r="AK191" i="74"/>
  <c r="AK198" i="73"/>
  <c r="AK197" i="73"/>
  <c r="AK191" i="73"/>
  <c r="AK198" i="72"/>
  <c r="AK191" i="72"/>
  <c r="AK197" i="72"/>
  <c r="AL198" i="71"/>
  <c r="AL191" i="71"/>
  <c r="AL197" i="71"/>
  <c r="AK198" i="70"/>
  <c r="AK197" i="70"/>
  <c r="AK191" i="70"/>
  <c r="AK198" i="69"/>
  <c r="AK197" i="69"/>
  <c r="AK191" i="69"/>
  <c r="AK197" i="68"/>
  <c r="AK198" i="68"/>
  <c r="AK197" i="67"/>
  <c r="AK198" i="67"/>
  <c r="AK191" i="67"/>
  <c r="AR195" i="75" l="1"/>
  <c r="AQ195" i="74"/>
  <c r="AR195" i="73"/>
  <c r="AQ195" i="72"/>
  <c r="AQ195" i="71"/>
  <c r="AL198" i="75"/>
  <c r="AL197" i="75"/>
  <c r="AL191" i="75"/>
  <c r="AL197" i="74"/>
  <c r="AL191" i="74"/>
  <c r="AL198" i="74"/>
  <c r="AL197" i="73"/>
  <c r="AL198" i="73"/>
  <c r="AL191" i="73"/>
  <c r="AL198" i="72"/>
  <c r="AL197" i="72"/>
  <c r="AL191" i="72"/>
  <c r="AM198" i="71"/>
  <c r="AM197" i="71"/>
  <c r="AM191" i="71"/>
  <c r="AL197" i="70"/>
  <c r="AL198" i="70"/>
  <c r="AL191" i="70"/>
  <c r="AL198" i="69"/>
  <c r="AL197" i="69"/>
  <c r="AL191" i="69"/>
  <c r="AL198" i="68"/>
  <c r="AL197" i="68"/>
  <c r="AL191" i="67"/>
  <c r="AL198" i="67"/>
  <c r="AL197" i="67"/>
  <c r="AS195" i="75" l="1"/>
  <c r="AR195" i="74"/>
  <c r="AS195" i="73"/>
  <c r="AR195" i="72"/>
  <c r="AR195" i="71"/>
  <c r="AM197" i="75"/>
  <c r="AM198" i="75"/>
  <c r="AM191" i="75"/>
  <c r="AM197" i="74"/>
  <c r="AM191" i="74"/>
  <c r="AM198" i="74"/>
  <c r="AM197" i="73"/>
  <c r="AM191" i="73"/>
  <c r="AM198" i="73"/>
  <c r="AM198" i="72"/>
  <c r="AM197" i="72"/>
  <c r="AM191" i="72"/>
  <c r="AN197" i="71"/>
  <c r="AN191" i="71"/>
  <c r="AN198" i="71"/>
  <c r="AM197" i="70"/>
  <c r="AM191" i="70"/>
  <c r="AM198" i="70"/>
  <c r="AM197" i="69"/>
  <c r="AM198" i="69"/>
  <c r="AM191" i="69"/>
  <c r="AM198" i="68"/>
  <c r="AM197" i="68"/>
  <c r="AM191" i="67"/>
  <c r="AM197" i="67"/>
  <c r="AM198" i="67"/>
  <c r="AT195" i="75" l="1"/>
  <c r="AS195" i="74"/>
  <c r="AT195" i="73"/>
  <c r="AS195" i="72"/>
  <c r="AS195" i="71"/>
  <c r="AN197" i="75"/>
  <c r="AN198" i="75"/>
  <c r="AN191" i="75"/>
  <c r="AN191" i="74"/>
  <c r="AN198" i="74"/>
  <c r="AN197" i="74"/>
  <c r="AN191" i="73"/>
  <c r="AN197" i="73"/>
  <c r="AN198" i="73"/>
  <c r="AN198" i="72"/>
  <c r="AN197" i="72"/>
  <c r="AN191" i="72"/>
  <c r="AO197" i="71"/>
  <c r="AO191" i="71"/>
  <c r="AO198" i="71"/>
  <c r="AN191" i="70"/>
  <c r="AN198" i="70"/>
  <c r="AN197" i="70"/>
  <c r="AN197" i="69"/>
  <c r="AN198" i="69"/>
  <c r="AN191" i="69"/>
  <c r="AN198" i="68"/>
  <c r="AN197" i="68"/>
  <c r="AN198" i="67"/>
  <c r="AN191" i="67"/>
  <c r="AN197" i="67"/>
  <c r="AU195" i="75" l="1"/>
  <c r="AT195" i="74"/>
  <c r="AU195" i="73"/>
  <c r="AT195" i="72"/>
  <c r="AT195" i="71"/>
  <c r="AO198" i="75"/>
  <c r="AO197" i="75"/>
  <c r="AO191" i="75"/>
  <c r="AO191" i="74"/>
  <c r="AO198" i="74"/>
  <c r="AO197" i="74"/>
  <c r="AO191" i="73"/>
  <c r="AO198" i="73"/>
  <c r="AO197" i="73"/>
  <c r="AO198" i="72"/>
  <c r="AO197" i="72"/>
  <c r="AO191" i="72"/>
  <c r="AP191" i="71"/>
  <c r="AP198" i="71"/>
  <c r="AP197" i="71"/>
  <c r="AO191" i="70"/>
  <c r="AO198" i="70"/>
  <c r="AO197" i="70"/>
  <c r="AO198" i="69"/>
  <c r="AO197" i="69"/>
  <c r="AO191" i="69"/>
  <c r="AO198" i="68"/>
  <c r="AO197" i="68"/>
  <c r="AO191" i="67"/>
  <c r="AO198" i="67"/>
  <c r="AO197" i="67"/>
  <c r="AV195" i="75" l="1"/>
  <c r="AU195" i="74"/>
  <c r="AV195" i="73"/>
  <c r="AU195" i="72"/>
  <c r="AU195" i="71"/>
  <c r="AP198" i="75"/>
  <c r="AP197" i="75"/>
  <c r="AP191" i="75"/>
  <c r="AP191" i="74"/>
  <c r="AP198" i="74"/>
  <c r="AP197" i="74"/>
  <c r="AP191" i="73"/>
  <c r="AP198" i="73"/>
  <c r="AP197" i="73"/>
  <c r="AP198" i="72"/>
  <c r="AP197" i="72"/>
  <c r="AP191" i="72"/>
  <c r="AQ191" i="71"/>
  <c r="AQ198" i="71"/>
  <c r="AQ197" i="71"/>
  <c r="AP191" i="70"/>
  <c r="AP198" i="70"/>
  <c r="AP197" i="70"/>
  <c r="AP198" i="69"/>
  <c r="AP197" i="69"/>
  <c r="AP191" i="69"/>
  <c r="AP198" i="68"/>
  <c r="AP197" i="68"/>
  <c r="AP197" i="67"/>
  <c r="AP191" i="67"/>
  <c r="AP198" i="67"/>
  <c r="AW195" i="75" l="1"/>
  <c r="AV195" i="74"/>
  <c r="AW195" i="73"/>
  <c r="AV195" i="72"/>
  <c r="AV195" i="71"/>
  <c r="AQ198" i="75"/>
  <c r="AQ197" i="75"/>
  <c r="AQ191" i="75"/>
  <c r="AQ191" i="74"/>
  <c r="AQ198" i="74"/>
  <c r="AQ197" i="74"/>
  <c r="AQ191" i="73"/>
  <c r="AQ198" i="73"/>
  <c r="AQ197" i="73"/>
  <c r="AQ197" i="72"/>
  <c r="AQ198" i="72"/>
  <c r="AQ191" i="72"/>
  <c r="AR191" i="71"/>
  <c r="AR198" i="71"/>
  <c r="AR197" i="71"/>
  <c r="AQ191" i="70"/>
  <c r="AQ198" i="70"/>
  <c r="AQ197" i="70"/>
  <c r="AQ198" i="69"/>
  <c r="AQ197" i="69"/>
  <c r="AQ191" i="69"/>
  <c r="AQ197" i="68"/>
  <c r="AQ198" i="68"/>
  <c r="AQ198" i="67"/>
  <c r="AQ197" i="67"/>
  <c r="AQ191" i="67"/>
  <c r="AX195" i="75" l="1"/>
  <c r="AW195" i="74"/>
  <c r="AX195" i="73"/>
  <c r="AW195" i="72"/>
  <c r="AW195" i="71"/>
  <c r="AR198" i="75"/>
  <c r="AR197" i="75"/>
  <c r="AR191" i="75"/>
  <c r="AR198" i="74"/>
  <c r="AR197" i="74"/>
  <c r="AR191" i="74"/>
  <c r="AR198" i="73"/>
  <c r="AR197" i="73"/>
  <c r="AR191" i="73"/>
  <c r="AR197" i="72"/>
  <c r="AR198" i="72"/>
  <c r="AR191" i="72"/>
  <c r="AS191" i="71"/>
  <c r="AS198" i="71"/>
  <c r="AS197" i="71"/>
  <c r="AR198" i="70"/>
  <c r="AR191" i="70"/>
  <c r="AR197" i="70"/>
  <c r="AR198" i="69"/>
  <c r="AR197" i="69"/>
  <c r="AR191" i="69"/>
  <c r="AR197" i="68"/>
  <c r="AR198" i="68"/>
  <c r="AR198" i="67"/>
  <c r="AR197" i="67"/>
  <c r="AR191" i="67"/>
  <c r="AY195" i="75" l="1"/>
  <c r="AX195" i="74"/>
  <c r="AY195" i="73"/>
  <c r="AX195" i="72"/>
  <c r="AX195" i="71"/>
  <c r="AS198" i="75"/>
  <c r="AS197" i="75"/>
  <c r="AS191" i="75"/>
  <c r="AS198" i="74"/>
  <c r="AS197" i="74"/>
  <c r="AS191" i="74"/>
  <c r="AS198" i="73"/>
  <c r="AS197" i="73"/>
  <c r="AS191" i="73"/>
  <c r="AS198" i="72"/>
  <c r="AS197" i="72"/>
  <c r="AS191" i="72"/>
  <c r="AT198" i="71"/>
  <c r="AT191" i="71"/>
  <c r="AT197" i="71"/>
  <c r="AS198" i="70"/>
  <c r="AS197" i="70"/>
  <c r="AS191" i="70"/>
  <c r="AS198" i="69"/>
  <c r="AS197" i="69"/>
  <c r="AS191" i="69"/>
  <c r="AS197" i="68"/>
  <c r="AS198" i="68"/>
  <c r="AS197" i="67"/>
  <c r="AS198" i="67"/>
  <c r="AS191" i="67"/>
  <c r="AZ195" i="75" l="1"/>
  <c r="AY195" i="74"/>
  <c r="AZ195" i="73"/>
  <c r="AY195" i="72"/>
  <c r="AY195" i="71"/>
  <c r="AT198" i="75"/>
  <c r="AT197" i="75"/>
  <c r="AT191" i="75"/>
  <c r="AT197" i="74"/>
  <c r="AT198" i="74"/>
  <c r="AT191" i="74"/>
  <c r="AT197" i="73"/>
  <c r="AT191" i="73"/>
  <c r="AT198" i="73"/>
  <c r="AT198" i="72"/>
  <c r="AT197" i="72"/>
  <c r="AT191" i="72"/>
  <c r="AU198" i="71"/>
  <c r="AU197" i="71"/>
  <c r="AU191" i="71"/>
  <c r="AT197" i="70"/>
  <c r="AT191" i="70"/>
  <c r="AT198" i="70"/>
  <c r="AT198" i="69"/>
  <c r="AT197" i="69"/>
  <c r="AT191" i="69"/>
  <c r="AT198" i="68"/>
  <c r="AT197" i="68"/>
  <c r="AT191" i="67"/>
  <c r="AT197" i="67"/>
  <c r="AT198" i="67"/>
  <c r="BA195" i="75" l="1"/>
  <c r="AZ195" i="74"/>
  <c r="BA195" i="73"/>
  <c r="AZ195" i="72"/>
  <c r="AZ195" i="71"/>
  <c r="AU197" i="75"/>
  <c r="AU198" i="75"/>
  <c r="AU191" i="75"/>
  <c r="AU197" i="74"/>
  <c r="AU191" i="74"/>
  <c r="AU198" i="74"/>
  <c r="AU197" i="73"/>
  <c r="AU191" i="73"/>
  <c r="AU198" i="73"/>
  <c r="AU198" i="72"/>
  <c r="AU197" i="72"/>
  <c r="AU191" i="72"/>
  <c r="AV197" i="71"/>
  <c r="AV191" i="71"/>
  <c r="AV198" i="71"/>
  <c r="AU197" i="70"/>
  <c r="AU191" i="70"/>
  <c r="AU198" i="70"/>
  <c r="AU197" i="69"/>
  <c r="AU198" i="69"/>
  <c r="AU191" i="69"/>
  <c r="AU198" i="68"/>
  <c r="AU197" i="68"/>
  <c r="AU191" i="67"/>
  <c r="AU197" i="67"/>
  <c r="AU198" i="67"/>
  <c r="BB195" i="75" l="1"/>
  <c r="BA195" i="74"/>
  <c r="BB195" i="73"/>
  <c r="BA195" i="72"/>
  <c r="BA195" i="71"/>
  <c r="AV197" i="75"/>
  <c r="AV198" i="75"/>
  <c r="AV191" i="75"/>
  <c r="AV191" i="74"/>
  <c r="AV197" i="74"/>
  <c r="AV198" i="74"/>
  <c r="AV191" i="73"/>
  <c r="AV198" i="73"/>
  <c r="AV197" i="73"/>
  <c r="AV198" i="72"/>
  <c r="AV197" i="72"/>
  <c r="AV191" i="72"/>
  <c r="AW197" i="71"/>
  <c r="AW191" i="71"/>
  <c r="AW198" i="71"/>
  <c r="AV191" i="70"/>
  <c r="AV197" i="70"/>
  <c r="AV198" i="70"/>
  <c r="AV197" i="69"/>
  <c r="AV198" i="69"/>
  <c r="AV191" i="69"/>
  <c r="AV197" i="68"/>
  <c r="AV198" i="68"/>
  <c r="AV198" i="67"/>
  <c r="AV197" i="67"/>
  <c r="AV191" i="67"/>
  <c r="BB195" i="74" l="1"/>
  <c r="BB195" i="72"/>
  <c r="BB195" i="71"/>
  <c r="AW198" i="75"/>
  <c r="AW197" i="75"/>
  <c r="AW191" i="75"/>
  <c r="AW191" i="74"/>
  <c r="AW198" i="74"/>
  <c r="AW197" i="74"/>
  <c r="AW191" i="73"/>
  <c r="AW198" i="73"/>
  <c r="AW197" i="73"/>
  <c r="AW198" i="72"/>
  <c r="AW197" i="72"/>
  <c r="AW191" i="72"/>
  <c r="AX198" i="71"/>
  <c r="AX197" i="71"/>
  <c r="AX191" i="71"/>
  <c r="AW191" i="70"/>
  <c r="AW198" i="70"/>
  <c r="AW197" i="70"/>
  <c r="AW198" i="69"/>
  <c r="AW197" i="69"/>
  <c r="AW191" i="69"/>
  <c r="AW198" i="68"/>
  <c r="AW197" i="68"/>
  <c r="AW191" i="67"/>
  <c r="AW198" i="67"/>
  <c r="AW197" i="67"/>
  <c r="AX198" i="75" l="1"/>
  <c r="AX197" i="75"/>
  <c r="AX191" i="75"/>
  <c r="AX191" i="74"/>
  <c r="AX198" i="74"/>
  <c r="AX197" i="74"/>
  <c r="AX191" i="73"/>
  <c r="AX198" i="73"/>
  <c r="AX197" i="73"/>
  <c r="AX198" i="72"/>
  <c r="AX197" i="72"/>
  <c r="AX191" i="72"/>
  <c r="AY191" i="71"/>
  <c r="AY198" i="71"/>
  <c r="AY197" i="71"/>
  <c r="AX191" i="70"/>
  <c r="AX198" i="70"/>
  <c r="AX197" i="70"/>
  <c r="AX198" i="69"/>
  <c r="AX197" i="69"/>
  <c r="AX191" i="69"/>
  <c r="AX198" i="68"/>
  <c r="AX197" i="68"/>
  <c r="AX197" i="67"/>
  <c r="AX191" i="67"/>
  <c r="AX198" i="67"/>
  <c r="AY198" i="75" l="1"/>
  <c r="AY197" i="75"/>
  <c r="AY191" i="75"/>
  <c r="AY191" i="74"/>
  <c r="AY198" i="74"/>
  <c r="AY197" i="74"/>
  <c r="AY191" i="73"/>
  <c r="AY198" i="73"/>
  <c r="AY197" i="73"/>
  <c r="AY197" i="72"/>
  <c r="AY191" i="72"/>
  <c r="AY198" i="72"/>
  <c r="AZ191" i="71"/>
  <c r="AZ197" i="71"/>
  <c r="AZ198" i="71"/>
  <c r="AY191" i="70"/>
  <c r="AY198" i="70"/>
  <c r="AY197" i="70"/>
  <c r="AY198" i="69"/>
  <c r="AY197" i="69"/>
  <c r="AY191" i="69"/>
  <c r="AY197" i="68"/>
  <c r="AY198" i="68"/>
  <c r="AY198" i="67"/>
  <c r="AY197" i="67"/>
  <c r="AY191" i="67"/>
  <c r="AZ198" i="75" l="1"/>
  <c r="AZ197" i="75"/>
  <c r="AZ191" i="75"/>
  <c r="AZ191" i="74"/>
  <c r="AZ198" i="74"/>
  <c r="AZ197" i="74"/>
  <c r="AZ198" i="73"/>
  <c r="AZ197" i="73"/>
  <c r="AZ191" i="73"/>
  <c r="AZ197" i="72"/>
  <c r="AZ191" i="72"/>
  <c r="AZ198" i="72"/>
  <c r="BA191" i="71"/>
  <c r="BA198" i="71"/>
  <c r="BA197" i="71"/>
  <c r="AZ198" i="70"/>
  <c r="AZ197" i="70"/>
  <c r="AZ191" i="70"/>
  <c r="AZ198" i="69"/>
  <c r="AZ197" i="69"/>
  <c r="AZ191" i="69"/>
  <c r="AZ197" i="68"/>
  <c r="AZ198" i="68"/>
  <c r="AZ191" i="67"/>
  <c r="AZ198" i="67"/>
  <c r="AZ197" i="67"/>
  <c r="BA198" i="75" l="1"/>
  <c r="BA197" i="75"/>
  <c r="BA191" i="75"/>
  <c r="BA198" i="74"/>
  <c r="BA197" i="74"/>
  <c r="BA191" i="74"/>
  <c r="BA198" i="73"/>
  <c r="BA197" i="73"/>
  <c r="BA191" i="73"/>
  <c r="BA198" i="72"/>
  <c r="BA197" i="72"/>
  <c r="BA191" i="72"/>
  <c r="BB198" i="71"/>
  <c r="BB191" i="71"/>
  <c r="BB197" i="71"/>
  <c r="BA198" i="70"/>
  <c r="BA197" i="70"/>
  <c r="BA191" i="70"/>
  <c r="BA198" i="69"/>
  <c r="BA197" i="69"/>
  <c r="BA191" i="69"/>
  <c r="BA198" i="68"/>
  <c r="BA197" i="68"/>
  <c r="BA197" i="67"/>
  <c r="BA198" i="67"/>
  <c r="BA191" i="67"/>
  <c r="BB198" i="75" l="1"/>
  <c r="BB197" i="75"/>
  <c r="BB191" i="75"/>
  <c r="BB198" i="74"/>
  <c r="BB197" i="74"/>
  <c r="BB191" i="74"/>
  <c r="BB197" i="73"/>
  <c r="BB198" i="73"/>
  <c r="BB191" i="73"/>
  <c r="BB198" i="72"/>
  <c r="BB197" i="72"/>
  <c r="BB191" i="72"/>
  <c r="BB197" i="70"/>
  <c r="BB191" i="70"/>
  <c r="BB198" i="70"/>
  <c r="BB198" i="69"/>
  <c r="BB197" i="69"/>
  <c r="BB191" i="69"/>
  <c r="BB198" i="68"/>
  <c r="BB197" i="68"/>
  <c r="BB191" i="67"/>
  <c r="BB198" i="67"/>
  <c r="BB197" i="67"/>
  <c r="BI40" i="81" l="1"/>
  <c r="BI39" i="81" s="1"/>
  <c r="V33" i="81"/>
  <c r="W33" i="81"/>
  <c r="X33" i="81"/>
  <c r="Y33" i="81"/>
  <c r="Z33" i="81"/>
  <c r="AA33" i="81"/>
  <c r="AB33" i="81"/>
  <c r="B27" i="81" l="1"/>
  <c r="BB77" i="73" s="1"/>
  <c r="E128" i="75"/>
  <c r="BA77" i="75"/>
  <c r="AZ77" i="75"/>
  <c r="BB71" i="75"/>
  <c r="BA71" i="75"/>
  <c r="AZ71" i="75"/>
  <c r="AY71" i="75"/>
  <c r="AX71" i="75"/>
  <c r="AW71" i="75"/>
  <c r="AV71" i="75"/>
  <c r="AU71" i="75"/>
  <c r="AT71" i="75"/>
  <c r="AS71" i="75"/>
  <c r="AR71" i="75"/>
  <c r="AQ71" i="75"/>
  <c r="AP71" i="75"/>
  <c r="AO71" i="75"/>
  <c r="AN71" i="75"/>
  <c r="AM71" i="75"/>
  <c r="AL71" i="75"/>
  <c r="AK71" i="75"/>
  <c r="AJ71" i="75"/>
  <c r="AI71" i="75"/>
  <c r="AH71" i="75"/>
  <c r="AG71" i="75"/>
  <c r="AF71" i="75"/>
  <c r="AE71" i="75"/>
  <c r="AD71" i="75"/>
  <c r="AC71" i="75"/>
  <c r="AB71" i="75"/>
  <c r="AA71" i="75"/>
  <c r="Z71" i="75"/>
  <c r="Y71" i="75"/>
  <c r="X71" i="75"/>
  <c r="W71" i="75"/>
  <c r="V71" i="75"/>
  <c r="U71" i="75"/>
  <c r="T71" i="75"/>
  <c r="S71" i="75"/>
  <c r="R71" i="75"/>
  <c r="Q71" i="75"/>
  <c r="P71" i="75"/>
  <c r="O71" i="75"/>
  <c r="N71" i="75"/>
  <c r="M71" i="75"/>
  <c r="L71" i="75"/>
  <c r="K71" i="75"/>
  <c r="J71" i="75"/>
  <c r="I71" i="75"/>
  <c r="H71" i="75"/>
  <c r="G71" i="75"/>
  <c r="F71" i="75"/>
  <c r="E71" i="75"/>
  <c r="BB64" i="75"/>
  <c r="BA64" i="75"/>
  <c r="AZ64" i="75"/>
  <c r="AY64" i="75"/>
  <c r="AX64" i="75"/>
  <c r="AW64" i="75"/>
  <c r="AV64" i="75"/>
  <c r="AU64" i="75"/>
  <c r="AT64" i="75"/>
  <c r="AS64" i="75"/>
  <c r="AR64" i="75"/>
  <c r="AQ64" i="75"/>
  <c r="AP64" i="75"/>
  <c r="AO64" i="75"/>
  <c r="AN64" i="75"/>
  <c r="AM64" i="75"/>
  <c r="AL64" i="75"/>
  <c r="AK64" i="75"/>
  <c r="AJ64" i="75"/>
  <c r="AI64" i="75"/>
  <c r="AH64" i="75"/>
  <c r="AG64" i="75"/>
  <c r="AF64" i="75"/>
  <c r="AE64" i="75"/>
  <c r="AD64" i="75"/>
  <c r="AC64" i="75"/>
  <c r="AB64" i="75"/>
  <c r="AA64" i="75"/>
  <c r="Z64" i="75"/>
  <c r="Y64" i="75"/>
  <c r="X64" i="75"/>
  <c r="W64" i="75"/>
  <c r="V64" i="75"/>
  <c r="U64" i="75"/>
  <c r="T64" i="75"/>
  <c r="S64" i="75"/>
  <c r="R64" i="75"/>
  <c r="Q64" i="75"/>
  <c r="P64" i="75"/>
  <c r="O64" i="75"/>
  <c r="N64" i="75"/>
  <c r="M64" i="75"/>
  <c r="L64" i="75"/>
  <c r="K64" i="75"/>
  <c r="J64" i="75"/>
  <c r="I64" i="75"/>
  <c r="H64" i="75"/>
  <c r="G64" i="75"/>
  <c r="F64" i="75"/>
  <c r="E64" i="75"/>
  <c r="B26" i="75" s="1"/>
  <c r="E128" i="74"/>
  <c r="BB71" i="74"/>
  <c r="BA71" i="74"/>
  <c r="AZ71" i="74"/>
  <c r="AY71" i="74"/>
  <c r="AX71" i="74"/>
  <c r="AW71" i="74"/>
  <c r="AV71" i="74"/>
  <c r="AU71" i="74"/>
  <c r="AT71" i="74"/>
  <c r="AS71" i="74"/>
  <c r="AR71" i="74"/>
  <c r="AQ71" i="74"/>
  <c r="AP71" i="74"/>
  <c r="AO71" i="74"/>
  <c r="AN71" i="74"/>
  <c r="AM71" i="74"/>
  <c r="AL71" i="74"/>
  <c r="AK71" i="74"/>
  <c r="AJ71" i="74"/>
  <c r="AI71" i="74"/>
  <c r="AH71" i="74"/>
  <c r="AG71" i="74"/>
  <c r="AF71" i="74"/>
  <c r="AE71" i="74"/>
  <c r="AD71" i="74"/>
  <c r="AC71" i="74"/>
  <c r="AB71" i="74"/>
  <c r="AA71" i="74"/>
  <c r="Z71" i="74"/>
  <c r="Y71" i="74"/>
  <c r="X71" i="74"/>
  <c r="W71" i="74"/>
  <c r="V71" i="74"/>
  <c r="U71" i="74"/>
  <c r="T71" i="74"/>
  <c r="S71" i="74"/>
  <c r="R71" i="74"/>
  <c r="Q71" i="74"/>
  <c r="P71" i="74"/>
  <c r="O71" i="74"/>
  <c r="N71" i="74"/>
  <c r="M71" i="74"/>
  <c r="L71" i="74"/>
  <c r="K71" i="74"/>
  <c r="J71" i="74"/>
  <c r="I71" i="74"/>
  <c r="H71" i="74"/>
  <c r="G71" i="74"/>
  <c r="F71" i="74"/>
  <c r="E71" i="74"/>
  <c r="BB64" i="74"/>
  <c r="BA64" i="74"/>
  <c r="AZ64" i="74"/>
  <c r="AY64" i="74"/>
  <c r="AX64" i="74"/>
  <c r="AW64" i="74"/>
  <c r="AV64" i="74"/>
  <c r="AU64" i="74"/>
  <c r="AT64" i="74"/>
  <c r="AS64" i="74"/>
  <c r="AR64" i="74"/>
  <c r="AQ64" i="74"/>
  <c r="AP64" i="74"/>
  <c r="AO64" i="74"/>
  <c r="AN64" i="74"/>
  <c r="AM64" i="74"/>
  <c r="AL64" i="74"/>
  <c r="AK64" i="74"/>
  <c r="AJ64" i="74"/>
  <c r="AI64" i="74"/>
  <c r="AH64" i="74"/>
  <c r="AG64" i="74"/>
  <c r="AF64" i="74"/>
  <c r="AE64" i="74"/>
  <c r="AD64" i="74"/>
  <c r="AC64" i="74"/>
  <c r="AB64" i="74"/>
  <c r="AA64" i="74"/>
  <c r="Z64" i="74"/>
  <c r="Y64" i="74"/>
  <c r="X64" i="74"/>
  <c r="W64" i="74"/>
  <c r="V64" i="74"/>
  <c r="U64" i="74"/>
  <c r="T64" i="74"/>
  <c r="S64" i="74"/>
  <c r="R64" i="74"/>
  <c r="Q64" i="74"/>
  <c r="P64" i="74"/>
  <c r="O64" i="74"/>
  <c r="N64" i="74"/>
  <c r="M64" i="74"/>
  <c r="L64" i="74"/>
  <c r="K64" i="74"/>
  <c r="J64" i="74"/>
  <c r="I64" i="74"/>
  <c r="H64" i="74"/>
  <c r="G64" i="74"/>
  <c r="F64" i="74"/>
  <c r="E64" i="74"/>
  <c r="E26" i="74"/>
  <c r="E128" i="73"/>
  <c r="AZ77" i="73"/>
  <c r="BB71" i="73"/>
  <c r="BA71" i="73"/>
  <c r="AZ71" i="73"/>
  <c r="AY71" i="73"/>
  <c r="AX71" i="73"/>
  <c r="AW71" i="73"/>
  <c r="AV71" i="73"/>
  <c r="AU71" i="73"/>
  <c r="AT71" i="73"/>
  <c r="AS71" i="73"/>
  <c r="AR71" i="73"/>
  <c r="AQ71" i="73"/>
  <c r="AP71" i="73"/>
  <c r="AO71" i="73"/>
  <c r="AN71" i="73"/>
  <c r="AM71" i="73"/>
  <c r="AL71" i="73"/>
  <c r="AK71" i="73"/>
  <c r="AJ71" i="73"/>
  <c r="AI71" i="73"/>
  <c r="AH71" i="73"/>
  <c r="AG71" i="73"/>
  <c r="AF71" i="73"/>
  <c r="AE71" i="73"/>
  <c r="AD71" i="73"/>
  <c r="AC71" i="73"/>
  <c r="AB71" i="73"/>
  <c r="AA71" i="73"/>
  <c r="Z71" i="73"/>
  <c r="Y71" i="73"/>
  <c r="X71" i="73"/>
  <c r="W71" i="73"/>
  <c r="V71" i="73"/>
  <c r="U71" i="73"/>
  <c r="T71" i="73"/>
  <c r="S71" i="73"/>
  <c r="R71" i="73"/>
  <c r="Q71" i="73"/>
  <c r="P71" i="73"/>
  <c r="O71" i="73"/>
  <c r="N71" i="73"/>
  <c r="M71" i="73"/>
  <c r="L71" i="73"/>
  <c r="K71" i="73"/>
  <c r="J71" i="73"/>
  <c r="I71" i="73"/>
  <c r="H71" i="73"/>
  <c r="G71" i="73"/>
  <c r="F71" i="73"/>
  <c r="E71" i="73"/>
  <c r="BB64" i="73"/>
  <c r="BA64" i="73"/>
  <c r="AZ64" i="73"/>
  <c r="AY64" i="73"/>
  <c r="AX64" i="73"/>
  <c r="AW64" i="73"/>
  <c r="AV64" i="73"/>
  <c r="AU64" i="73"/>
  <c r="AT64" i="73"/>
  <c r="AS64" i="73"/>
  <c r="AR64" i="73"/>
  <c r="AQ64" i="73"/>
  <c r="AP64" i="73"/>
  <c r="AO64" i="73"/>
  <c r="AN64" i="73"/>
  <c r="AM64" i="73"/>
  <c r="AL64" i="73"/>
  <c r="AK64" i="73"/>
  <c r="AJ64" i="73"/>
  <c r="AI64" i="73"/>
  <c r="AH64" i="73"/>
  <c r="AG64" i="73"/>
  <c r="AF64" i="73"/>
  <c r="AE64" i="73"/>
  <c r="AD64" i="73"/>
  <c r="AC64" i="73"/>
  <c r="AB64" i="73"/>
  <c r="AA64" i="73"/>
  <c r="Z64" i="73"/>
  <c r="Y64" i="73"/>
  <c r="X64" i="73"/>
  <c r="W64" i="73"/>
  <c r="V64" i="73"/>
  <c r="U64" i="73"/>
  <c r="T64" i="73"/>
  <c r="S64" i="73"/>
  <c r="R64" i="73"/>
  <c r="Q64" i="73"/>
  <c r="P64" i="73"/>
  <c r="O64" i="73"/>
  <c r="N64" i="73"/>
  <c r="M64" i="73"/>
  <c r="L64" i="73"/>
  <c r="K64" i="73"/>
  <c r="J64" i="73"/>
  <c r="I64" i="73"/>
  <c r="H64" i="73"/>
  <c r="G64" i="73"/>
  <c r="F64" i="73"/>
  <c r="E64" i="73"/>
  <c r="E128" i="72"/>
  <c r="BB77" i="72"/>
  <c r="BA77" i="72"/>
  <c r="AZ77" i="72"/>
  <c r="BB71" i="72"/>
  <c r="BA71" i="72"/>
  <c r="AZ71" i="72"/>
  <c r="AY71" i="72"/>
  <c r="AX71" i="72"/>
  <c r="AW71" i="72"/>
  <c r="AV71" i="72"/>
  <c r="AU71" i="72"/>
  <c r="AT71" i="72"/>
  <c r="AS71" i="72"/>
  <c r="AR71" i="72"/>
  <c r="AQ71" i="72"/>
  <c r="AP71" i="72"/>
  <c r="AO71" i="72"/>
  <c r="AN71" i="72"/>
  <c r="AM71" i="72"/>
  <c r="AL71" i="72"/>
  <c r="AK71" i="72"/>
  <c r="AJ71" i="72"/>
  <c r="AI71" i="72"/>
  <c r="AH71" i="72"/>
  <c r="AG71" i="72"/>
  <c r="AF71" i="72"/>
  <c r="AE71" i="72"/>
  <c r="AD71" i="72"/>
  <c r="AC71" i="72"/>
  <c r="AB71" i="72"/>
  <c r="AA71" i="72"/>
  <c r="Z71" i="72"/>
  <c r="Y71" i="72"/>
  <c r="X71" i="72"/>
  <c r="W71" i="72"/>
  <c r="V71" i="72"/>
  <c r="U71" i="72"/>
  <c r="T71" i="72"/>
  <c r="S71" i="72"/>
  <c r="R71" i="72"/>
  <c r="Q71" i="72"/>
  <c r="P71" i="72"/>
  <c r="O71" i="72"/>
  <c r="N71" i="72"/>
  <c r="M71" i="72"/>
  <c r="L71" i="72"/>
  <c r="K71" i="72"/>
  <c r="J71" i="72"/>
  <c r="I71" i="72"/>
  <c r="H71" i="72"/>
  <c r="G71" i="72"/>
  <c r="F71" i="72"/>
  <c r="E71" i="72"/>
  <c r="BB64" i="72"/>
  <c r="BA64" i="72"/>
  <c r="AZ64" i="72"/>
  <c r="AY64" i="72"/>
  <c r="AX64" i="72"/>
  <c r="AW64" i="72"/>
  <c r="AV64" i="72"/>
  <c r="AU64" i="72"/>
  <c r="AT64" i="72"/>
  <c r="AS64" i="72"/>
  <c r="AR64" i="72"/>
  <c r="AQ64" i="72"/>
  <c r="AP64" i="72"/>
  <c r="AO64" i="72"/>
  <c r="AN64" i="72"/>
  <c r="AM64" i="72"/>
  <c r="AL64" i="72"/>
  <c r="AK64" i="72"/>
  <c r="AJ64" i="72"/>
  <c r="AI64" i="72"/>
  <c r="AH64" i="72"/>
  <c r="AG64" i="72"/>
  <c r="AF64" i="72"/>
  <c r="AE64" i="72"/>
  <c r="AD64" i="72"/>
  <c r="AC64" i="72"/>
  <c r="AB64" i="72"/>
  <c r="AA64" i="72"/>
  <c r="Z64" i="72"/>
  <c r="Y64" i="72"/>
  <c r="X64" i="72"/>
  <c r="W64" i="72"/>
  <c r="V64" i="72"/>
  <c r="U64" i="72"/>
  <c r="T64" i="72"/>
  <c r="S64" i="72"/>
  <c r="R64" i="72"/>
  <c r="Q64" i="72"/>
  <c r="P64" i="72"/>
  <c r="O64" i="72"/>
  <c r="N64" i="72"/>
  <c r="M64" i="72"/>
  <c r="L64" i="72"/>
  <c r="K64" i="72"/>
  <c r="J64" i="72"/>
  <c r="I64" i="72"/>
  <c r="H64" i="72"/>
  <c r="G64" i="72"/>
  <c r="F64" i="72"/>
  <c r="E64" i="72"/>
  <c r="B26" i="72"/>
  <c r="E128" i="71"/>
  <c r="BB77" i="71"/>
  <c r="BB134" i="71" s="1"/>
  <c r="BA77" i="71"/>
  <c r="BA134" i="71" s="1"/>
  <c r="AZ77" i="71"/>
  <c r="AZ134" i="71" s="1"/>
  <c r="BB71" i="71"/>
  <c r="BA71" i="71"/>
  <c r="AZ71" i="71"/>
  <c r="AY71" i="71"/>
  <c r="AX71" i="71"/>
  <c r="AW71" i="71"/>
  <c r="AV71" i="71"/>
  <c r="AU71" i="71"/>
  <c r="AT71" i="71"/>
  <c r="AS71" i="71"/>
  <c r="AR71" i="71"/>
  <c r="AQ71" i="71"/>
  <c r="AP71" i="71"/>
  <c r="AO71" i="71"/>
  <c r="AN71" i="71"/>
  <c r="AM71" i="71"/>
  <c r="AL71" i="71"/>
  <c r="AK71" i="71"/>
  <c r="AJ71" i="71"/>
  <c r="AI71" i="71"/>
  <c r="AH71" i="71"/>
  <c r="AG71" i="71"/>
  <c r="AF71" i="71"/>
  <c r="AE71" i="71"/>
  <c r="AD71" i="71"/>
  <c r="AC71" i="71"/>
  <c r="AB71" i="71"/>
  <c r="AA71" i="71"/>
  <c r="Z71" i="71"/>
  <c r="Y71" i="71"/>
  <c r="X71" i="71"/>
  <c r="W71" i="71"/>
  <c r="V71" i="71"/>
  <c r="U71" i="71"/>
  <c r="T71" i="71"/>
  <c r="S71" i="71"/>
  <c r="R71" i="71"/>
  <c r="Q71" i="71"/>
  <c r="P71" i="71"/>
  <c r="O71" i="71"/>
  <c r="N71" i="71"/>
  <c r="M71" i="71"/>
  <c r="L71" i="71"/>
  <c r="K71" i="71"/>
  <c r="J71" i="71"/>
  <c r="I71" i="71"/>
  <c r="H71" i="71"/>
  <c r="G71" i="71"/>
  <c r="F71" i="71"/>
  <c r="E71" i="71"/>
  <c r="BB64" i="71"/>
  <c r="BA64" i="71"/>
  <c r="AZ64" i="71"/>
  <c r="AY64" i="71"/>
  <c r="AX64" i="71"/>
  <c r="AW64" i="71"/>
  <c r="AV64" i="71"/>
  <c r="AU64" i="71"/>
  <c r="AT64" i="71"/>
  <c r="AS64" i="71"/>
  <c r="AR64" i="71"/>
  <c r="AQ64" i="71"/>
  <c r="AP64" i="71"/>
  <c r="AO64" i="71"/>
  <c r="AN64" i="71"/>
  <c r="AM64" i="71"/>
  <c r="AL64" i="71"/>
  <c r="AK64" i="71"/>
  <c r="AJ64" i="71"/>
  <c r="AI64" i="71"/>
  <c r="AH64" i="71"/>
  <c r="AG64" i="71"/>
  <c r="AF64" i="71"/>
  <c r="AE64" i="71"/>
  <c r="AD64" i="71"/>
  <c r="AC64" i="71"/>
  <c r="AB64" i="71"/>
  <c r="AA64" i="71"/>
  <c r="Z64" i="71"/>
  <c r="Y64" i="71"/>
  <c r="X64" i="71"/>
  <c r="W64" i="71"/>
  <c r="V64" i="71"/>
  <c r="U64" i="71"/>
  <c r="T64" i="71"/>
  <c r="S64" i="71"/>
  <c r="R64" i="71"/>
  <c r="Q64" i="71"/>
  <c r="P64" i="71"/>
  <c r="O64" i="71"/>
  <c r="N64" i="71"/>
  <c r="M64" i="71"/>
  <c r="L64" i="71"/>
  <c r="K64" i="71"/>
  <c r="J64" i="71"/>
  <c r="I64" i="71"/>
  <c r="H64" i="71"/>
  <c r="G64" i="71"/>
  <c r="F64" i="71"/>
  <c r="E64" i="71"/>
  <c r="E128" i="70"/>
  <c r="BB77" i="70"/>
  <c r="BA77" i="70"/>
  <c r="AZ77" i="70"/>
  <c r="BB71" i="70"/>
  <c r="BA71" i="70"/>
  <c r="AZ71" i="70"/>
  <c r="AY71" i="70"/>
  <c r="AX71" i="70"/>
  <c r="AW71" i="70"/>
  <c r="AV71" i="70"/>
  <c r="AU71" i="70"/>
  <c r="AT71" i="70"/>
  <c r="AS71" i="70"/>
  <c r="AR71" i="70"/>
  <c r="AQ71" i="70"/>
  <c r="AP71" i="70"/>
  <c r="AO71" i="70"/>
  <c r="AN71" i="70"/>
  <c r="AM71" i="70"/>
  <c r="AL71" i="70"/>
  <c r="AK71" i="70"/>
  <c r="AJ71" i="70"/>
  <c r="AI71" i="70"/>
  <c r="AH71" i="70"/>
  <c r="AG71" i="70"/>
  <c r="AF71" i="70"/>
  <c r="AE71" i="70"/>
  <c r="AD71" i="70"/>
  <c r="AC71" i="70"/>
  <c r="AB71" i="70"/>
  <c r="AA71" i="70"/>
  <c r="Z71" i="70"/>
  <c r="Y71" i="70"/>
  <c r="X71" i="70"/>
  <c r="W71" i="70"/>
  <c r="V71" i="70"/>
  <c r="U71" i="70"/>
  <c r="T71" i="70"/>
  <c r="S71" i="70"/>
  <c r="R71" i="70"/>
  <c r="Q71" i="70"/>
  <c r="P71" i="70"/>
  <c r="O71" i="70"/>
  <c r="N71" i="70"/>
  <c r="M71" i="70"/>
  <c r="L71" i="70"/>
  <c r="K71" i="70"/>
  <c r="J71" i="70"/>
  <c r="I71" i="70"/>
  <c r="H71" i="70"/>
  <c r="G71" i="70"/>
  <c r="F71" i="70"/>
  <c r="E71" i="70"/>
  <c r="BB64" i="70"/>
  <c r="BA64" i="70"/>
  <c r="AZ64" i="70"/>
  <c r="AY64" i="70"/>
  <c r="AX64" i="70"/>
  <c r="AW64" i="70"/>
  <c r="AV64" i="70"/>
  <c r="AU64" i="70"/>
  <c r="AT64" i="70"/>
  <c r="AS64" i="70"/>
  <c r="AR64" i="70"/>
  <c r="AQ64" i="70"/>
  <c r="AP64" i="70"/>
  <c r="AO64" i="70"/>
  <c r="AN64" i="70"/>
  <c r="AM64" i="70"/>
  <c r="AL64" i="70"/>
  <c r="AK64" i="70"/>
  <c r="AJ64" i="70"/>
  <c r="AI64" i="70"/>
  <c r="AH64" i="70"/>
  <c r="AG64" i="70"/>
  <c r="AF64" i="70"/>
  <c r="AE64" i="70"/>
  <c r="AD64" i="70"/>
  <c r="AC64" i="70"/>
  <c r="AB64" i="70"/>
  <c r="AA64" i="70"/>
  <c r="Z64" i="70"/>
  <c r="Y64" i="70"/>
  <c r="X64" i="70"/>
  <c r="W64" i="70"/>
  <c r="V64" i="70"/>
  <c r="U64" i="70"/>
  <c r="T64" i="70"/>
  <c r="S64" i="70"/>
  <c r="R64" i="70"/>
  <c r="Q64" i="70"/>
  <c r="P64" i="70"/>
  <c r="O64" i="70"/>
  <c r="N64" i="70"/>
  <c r="M64" i="70"/>
  <c r="L64" i="70"/>
  <c r="K64" i="70"/>
  <c r="J64" i="70"/>
  <c r="I64" i="70"/>
  <c r="F26" i="70" s="1"/>
  <c r="H64" i="70"/>
  <c r="G64" i="70"/>
  <c r="F64" i="70"/>
  <c r="E64" i="70"/>
  <c r="E128" i="69"/>
  <c r="BB77" i="69"/>
  <c r="BA77" i="69"/>
  <c r="AZ77" i="69"/>
  <c r="BB71" i="69"/>
  <c r="BA71" i="69"/>
  <c r="AZ71" i="69"/>
  <c r="AY71" i="69"/>
  <c r="AX71" i="69"/>
  <c r="AW71" i="69"/>
  <c r="AV71" i="69"/>
  <c r="AU71" i="69"/>
  <c r="AT71" i="69"/>
  <c r="AS71" i="69"/>
  <c r="AR71" i="69"/>
  <c r="AQ71" i="69"/>
  <c r="AP71" i="69"/>
  <c r="AO71" i="69"/>
  <c r="AN71" i="69"/>
  <c r="AM71" i="69"/>
  <c r="AL71" i="69"/>
  <c r="AK71" i="69"/>
  <c r="AJ71" i="69"/>
  <c r="AI71" i="69"/>
  <c r="AH71" i="69"/>
  <c r="AG71" i="69"/>
  <c r="AF71" i="69"/>
  <c r="AE71" i="69"/>
  <c r="AD71" i="69"/>
  <c r="AC71" i="69"/>
  <c r="AB71" i="69"/>
  <c r="AA71" i="69"/>
  <c r="Z71" i="69"/>
  <c r="Y71" i="69"/>
  <c r="X71" i="69"/>
  <c r="W71" i="69"/>
  <c r="V71" i="69"/>
  <c r="U71" i="69"/>
  <c r="T71" i="69"/>
  <c r="S71" i="69"/>
  <c r="R71" i="69"/>
  <c r="Q71" i="69"/>
  <c r="P71" i="69"/>
  <c r="O71" i="69"/>
  <c r="N71" i="69"/>
  <c r="M71" i="69"/>
  <c r="L71" i="69"/>
  <c r="K71" i="69"/>
  <c r="J71" i="69"/>
  <c r="I71" i="69"/>
  <c r="H71" i="69"/>
  <c r="G71" i="69"/>
  <c r="F71" i="69"/>
  <c r="E71" i="69"/>
  <c r="BB64" i="69"/>
  <c r="BA64" i="69"/>
  <c r="AZ64" i="69"/>
  <c r="AY64" i="69"/>
  <c r="AX64" i="69"/>
  <c r="AW64" i="69"/>
  <c r="AV64" i="69"/>
  <c r="AU64" i="69"/>
  <c r="AT64" i="69"/>
  <c r="AS64" i="69"/>
  <c r="AR64" i="69"/>
  <c r="AQ64" i="69"/>
  <c r="AP64" i="69"/>
  <c r="AO64" i="69"/>
  <c r="AN64" i="69"/>
  <c r="AM64" i="69"/>
  <c r="AL64" i="69"/>
  <c r="AK64" i="69"/>
  <c r="AJ64" i="69"/>
  <c r="AI64" i="69"/>
  <c r="AH64" i="69"/>
  <c r="AG64" i="69"/>
  <c r="AF64" i="69"/>
  <c r="AE64" i="69"/>
  <c r="AD64" i="69"/>
  <c r="AC64" i="69"/>
  <c r="AB64" i="69"/>
  <c r="AA64" i="69"/>
  <c r="Z64" i="69"/>
  <c r="Y64" i="69"/>
  <c r="X64" i="69"/>
  <c r="W64" i="69"/>
  <c r="V64" i="69"/>
  <c r="U64" i="69"/>
  <c r="T64" i="69"/>
  <c r="S64" i="69"/>
  <c r="R64" i="69"/>
  <c r="Q64" i="69"/>
  <c r="P64" i="69"/>
  <c r="O64" i="69"/>
  <c r="N64" i="69"/>
  <c r="M64" i="69"/>
  <c r="L64" i="69"/>
  <c r="K64" i="69"/>
  <c r="J64" i="69"/>
  <c r="I64" i="69"/>
  <c r="H64" i="69"/>
  <c r="G64" i="69"/>
  <c r="F64" i="69"/>
  <c r="E64" i="69"/>
  <c r="E128" i="68"/>
  <c r="BB71" i="68"/>
  <c r="BB191" i="68" s="1"/>
  <c r="BA71" i="68"/>
  <c r="BA191" i="68" s="1"/>
  <c r="AZ71" i="68"/>
  <c r="AZ191" i="68" s="1"/>
  <c r="AY71" i="68"/>
  <c r="AY191" i="68" s="1"/>
  <c r="AX71" i="68"/>
  <c r="AX191" i="68" s="1"/>
  <c r="AW71" i="68"/>
  <c r="AW191" i="68" s="1"/>
  <c r="AV71" i="68"/>
  <c r="AV191" i="68" s="1"/>
  <c r="AU71" i="68"/>
  <c r="AU191" i="68" s="1"/>
  <c r="AT71" i="68"/>
  <c r="AT191" i="68" s="1"/>
  <c r="AS71" i="68"/>
  <c r="AS191" i="68" s="1"/>
  <c r="AR71" i="68"/>
  <c r="AR191" i="68" s="1"/>
  <c r="AQ71" i="68"/>
  <c r="AQ191" i="68" s="1"/>
  <c r="AP71" i="68"/>
  <c r="AP191" i="68" s="1"/>
  <c r="AO71" i="68"/>
  <c r="AO191" i="68" s="1"/>
  <c r="AN71" i="68"/>
  <c r="AN191" i="68" s="1"/>
  <c r="AM71" i="68"/>
  <c r="AM191" i="68" s="1"/>
  <c r="AL71" i="68"/>
  <c r="AL191" i="68" s="1"/>
  <c r="AK71" i="68"/>
  <c r="AK191" i="68" s="1"/>
  <c r="AJ71" i="68"/>
  <c r="AJ191" i="68" s="1"/>
  <c r="AI71" i="68"/>
  <c r="AI191" i="68" s="1"/>
  <c r="AH71" i="68"/>
  <c r="AH191" i="68" s="1"/>
  <c r="AG71" i="68"/>
  <c r="AG191" i="68" s="1"/>
  <c r="AF71" i="68"/>
  <c r="AF191" i="68" s="1"/>
  <c r="AE71" i="68"/>
  <c r="AE191" i="68" s="1"/>
  <c r="AD71" i="68"/>
  <c r="AD191" i="68" s="1"/>
  <c r="AC71" i="68"/>
  <c r="AC191" i="68" s="1"/>
  <c r="AB71" i="68"/>
  <c r="AB191" i="68" s="1"/>
  <c r="AA71" i="68"/>
  <c r="AA191" i="68" s="1"/>
  <c r="Z71" i="68"/>
  <c r="Z191" i="68" s="1"/>
  <c r="Y71" i="68"/>
  <c r="Y191" i="68" s="1"/>
  <c r="X71" i="68"/>
  <c r="X191" i="68" s="1"/>
  <c r="W71" i="68"/>
  <c r="W191" i="68" s="1"/>
  <c r="V71" i="68"/>
  <c r="V191" i="68" s="1"/>
  <c r="U71" i="68"/>
  <c r="U191" i="68" s="1"/>
  <c r="T71" i="68"/>
  <c r="T191" i="68" s="1"/>
  <c r="S71" i="68"/>
  <c r="S191" i="68" s="1"/>
  <c r="R71" i="68"/>
  <c r="R191" i="68" s="1"/>
  <c r="Q71" i="68"/>
  <c r="Q191" i="68" s="1"/>
  <c r="P71" i="68"/>
  <c r="P191" i="68" s="1"/>
  <c r="O71" i="68"/>
  <c r="O191" i="68" s="1"/>
  <c r="N71" i="68"/>
  <c r="N191" i="68" s="1"/>
  <c r="M71" i="68"/>
  <c r="M191" i="68" s="1"/>
  <c r="L71" i="68"/>
  <c r="L191" i="68" s="1"/>
  <c r="K71" i="68"/>
  <c r="K191" i="68" s="1"/>
  <c r="J71" i="68"/>
  <c r="J191" i="68" s="1"/>
  <c r="I71" i="68"/>
  <c r="I191" i="68" s="1"/>
  <c r="H71" i="68"/>
  <c r="H191" i="68" s="1"/>
  <c r="G71" i="68"/>
  <c r="G191" i="68" s="1"/>
  <c r="F71" i="68"/>
  <c r="F191" i="68" s="1"/>
  <c r="E71" i="68"/>
  <c r="E191" i="68" s="1"/>
  <c r="BB64" i="68"/>
  <c r="BB82" i="68" s="1"/>
  <c r="BB83" i="68" s="1"/>
  <c r="BA64" i="68"/>
  <c r="BA82" i="68" s="1"/>
  <c r="BA83" i="68" s="1"/>
  <c r="AZ64" i="68"/>
  <c r="AZ82" i="68" s="1"/>
  <c r="AZ83" i="68" s="1"/>
  <c r="AY64" i="68"/>
  <c r="AY82" i="68" s="1"/>
  <c r="AY83" i="68" s="1"/>
  <c r="AX64" i="68"/>
  <c r="AX82" i="68" s="1"/>
  <c r="AX83" i="68" s="1"/>
  <c r="AW64" i="68"/>
  <c r="AW82" i="68" s="1"/>
  <c r="AW83" i="68" s="1"/>
  <c r="AV64" i="68"/>
  <c r="AU64" i="68"/>
  <c r="AU82" i="68" s="1"/>
  <c r="AU83" i="68" s="1"/>
  <c r="AT64" i="68"/>
  <c r="AT82" i="68" s="1"/>
  <c r="AT83" i="68" s="1"/>
  <c r="AS64" i="68"/>
  <c r="AR64" i="68"/>
  <c r="AR82" i="68" s="1"/>
  <c r="AR83" i="68" s="1"/>
  <c r="AQ64" i="68"/>
  <c r="AQ82" i="68" s="1"/>
  <c r="AQ83" i="68" s="1"/>
  <c r="AP64" i="68"/>
  <c r="AP82" i="68" s="1"/>
  <c r="AP83" i="68" s="1"/>
  <c r="AO64" i="68"/>
  <c r="AO82" i="68" s="1"/>
  <c r="AO83" i="68" s="1"/>
  <c r="AN64" i="68"/>
  <c r="AN82" i="68" s="1"/>
  <c r="AN83" i="68" s="1"/>
  <c r="AM64" i="68"/>
  <c r="AM82" i="68" s="1"/>
  <c r="AM83" i="68" s="1"/>
  <c r="AL64" i="68"/>
  <c r="AL82" i="68" s="1"/>
  <c r="AL83" i="68" s="1"/>
  <c r="AK64" i="68"/>
  <c r="AK82" i="68" s="1"/>
  <c r="AK83" i="68" s="1"/>
  <c r="AJ64" i="68"/>
  <c r="AJ82" i="68" s="1"/>
  <c r="AJ83" i="68" s="1"/>
  <c r="AI64" i="68"/>
  <c r="AI82" i="68" s="1"/>
  <c r="AI83" i="68" s="1"/>
  <c r="AH64" i="68"/>
  <c r="AH82" i="68" s="1"/>
  <c r="AH83" i="68" s="1"/>
  <c r="AG64" i="68"/>
  <c r="AG82" i="68" s="1"/>
  <c r="AG83" i="68" s="1"/>
  <c r="AF64" i="68"/>
  <c r="AF82" i="68" s="1"/>
  <c r="AF83" i="68" s="1"/>
  <c r="AE64" i="68"/>
  <c r="AE82" i="68" s="1"/>
  <c r="AE83" i="68" s="1"/>
  <c r="AD64" i="68"/>
  <c r="AD82" i="68" s="1"/>
  <c r="AD83" i="68" s="1"/>
  <c r="AC64" i="68"/>
  <c r="AC82" i="68" s="1"/>
  <c r="AC83" i="68" s="1"/>
  <c r="AB64" i="68"/>
  <c r="AB82" i="68" s="1"/>
  <c r="AB83" i="68" s="1"/>
  <c r="AA64" i="68"/>
  <c r="Z64" i="68"/>
  <c r="Y64" i="68"/>
  <c r="X64" i="68"/>
  <c r="W64" i="68"/>
  <c r="V64" i="68"/>
  <c r="U64" i="68"/>
  <c r="T64" i="68"/>
  <c r="S64" i="68"/>
  <c r="R64" i="68"/>
  <c r="Q64" i="68"/>
  <c r="P64" i="68"/>
  <c r="O64" i="68"/>
  <c r="N64" i="68"/>
  <c r="M64" i="68"/>
  <c r="L64" i="68"/>
  <c r="K64" i="68"/>
  <c r="J64" i="68"/>
  <c r="I64" i="68"/>
  <c r="H64" i="68"/>
  <c r="G64" i="68"/>
  <c r="D26" i="68" s="1"/>
  <c r="F64" i="68"/>
  <c r="E64" i="68"/>
  <c r="E128" i="67"/>
  <c r="BB71" i="67"/>
  <c r="BA71" i="67"/>
  <c r="AZ71" i="67"/>
  <c r="AY71" i="67"/>
  <c r="AX71" i="67"/>
  <c r="AW71" i="67"/>
  <c r="AV71" i="67"/>
  <c r="AU71" i="67"/>
  <c r="AT71" i="67"/>
  <c r="AS71" i="67"/>
  <c r="AR71" i="67"/>
  <c r="AQ71" i="67"/>
  <c r="AP71" i="67"/>
  <c r="AO71" i="67"/>
  <c r="AN71" i="67"/>
  <c r="AM71" i="67"/>
  <c r="AL71" i="67"/>
  <c r="AK71" i="67"/>
  <c r="AJ71" i="67"/>
  <c r="AI71" i="67"/>
  <c r="AH71" i="67"/>
  <c r="AG71" i="67"/>
  <c r="AF71" i="67"/>
  <c r="AE71" i="67"/>
  <c r="AD71" i="67"/>
  <c r="AC71" i="67"/>
  <c r="AB71" i="67"/>
  <c r="AA71" i="67"/>
  <c r="Z71" i="67"/>
  <c r="Y71" i="67"/>
  <c r="X71" i="67"/>
  <c r="W71" i="67"/>
  <c r="V71" i="67"/>
  <c r="U71" i="67"/>
  <c r="T71" i="67"/>
  <c r="S71" i="67"/>
  <c r="R71" i="67"/>
  <c r="Q71" i="67"/>
  <c r="P71" i="67"/>
  <c r="O71" i="67"/>
  <c r="N71" i="67"/>
  <c r="M71" i="67"/>
  <c r="L71" i="67"/>
  <c r="K71" i="67"/>
  <c r="J71" i="67"/>
  <c r="I71" i="67"/>
  <c r="H71" i="67"/>
  <c r="G71" i="67"/>
  <c r="F71" i="67"/>
  <c r="E71" i="67"/>
  <c r="BB64" i="67"/>
  <c r="BA64" i="67"/>
  <c r="AZ64" i="67"/>
  <c r="AY64" i="67"/>
  <c r="AX64" i="67"/>
  <c r="AW64" i="67"/>
  <c r="AV64" i="67"/>
  <c r="AU64" i="67"/>
  <c r="AT64" i="67"/>
  <c r="AS64" i="67"/>
  <c r="AR64" i="67"/>
  <c r="AQ64" i="67"/>
  <c r="AP64" i="67"/>
  <c r="AO64" i="67"/>
  <c r="AN64" i="67"/>
  <c r="AM64" i="67"/>
  <c r="AL64" i="67"/>
  <c r="AK64" i="67"/>
  <c r="AJ64" i="67"/>
  <c r="AI64" i="67"/>
  <c r="AH64" i="67"/>
  <c r="AG64" i="67"/>
  <c r="AF64" i="67"/>
  <c r="AE64" i="67"/>
  <c r="AD64" i="67"/>
  <c r="AC64" i="67"/>
  <c r="AB64" i="67"/>
  <c r="AA64" i="67"/>
  <c r="Z64" i="67"/>
  <c r="Y64" i="67"/>
  <c r="X64" i="67"/>
  <c r="W64" i="67"/>
  <c r="V64" i="67"/>
  <c r="U64" i="67"/>
  <c r="T64" i="67"/>
  <c r="S64" i="67"/>
  <c r="R64" i="67"/>
  <c r="Q64" i="67"/>
  <c r="P64" i="67"/>
  <c r="O64" i="67"/>
  <c r="N64" i="67"/>
  <c r="M64" i="67"/>
  <c r="L64" i="67"/>
  <c r="K64" i="67"/>
  <c r="J64" i="67"/>
  <c r="I64" i="67"/>
  <c r="H64" i="67"/>
  <c r="G64" i="67"/>
  <c r="F64" i="67"/>
  <c r="E64" i="67"/>
  <c r="E128" i="88"/>
  <c r="BB71" i="88"/>
  <c r="BA71" i="88"/>
  <c r="AZ71" i="88"/>
  <c r="AY71" i="88"/>
  <c r="AX71" i="88"/>
  <c r="AW71" i="88"/>
  <c r="AV71" i="88"/>
  <c r="AU71" i="88"/>
  <c r="AT71" i="88"/>
  <c r="AS71" i="88"/>
  <c r="AR71" i="88"/>
  <c r="AQ71" i="88"/>
  <c r="AP71" i="88"/>
  <c r="AO71" i="88"/>
  <c r="AN71" i="88"/>
  <c r="AM71" i="88"/>
  <c r="AL71" i="88"/>
  <c r="AK71" i="88"/>
  <c r="AJ71" i="88"/>
  <c r="AI71" i="88"/>
  <c r="AH71" i="88"/>
  <c r="AG71" i="88"/>
  <c r="AF71" i="88"/>
  <c r="AE71" i="88"/>
  <c r="AD71" i="88"/>
  <c r="AC71" i="88"/>
  <c r="AB71" i="88"/>
  <c r="AA71" i="88"/>
  <c r="Z71" i="88"/>
  <c r="Y71" i="88"/>
  <c r="X71" i="88"/>
  <c r="W71" i="88"/>
  <c r="V71" i="88"/>
  <c r="U71" i="88"/>
  <c r="T71" i="88"/>
  <c r="S71" i="88"/>
  <c r="R71" i="88"/>
  <c r="Q71" i="88"/>
  <c r="P71" i="88"/>
  <c r="O71" i="88"/>
  <c r="N71" i="88"/>
  <c r="M71" i="88"/>
  <c r="L71" i="88"/>
  <c r="K71" i="88"/>
  <c r="J71" i="88"/>
  <c r="I71" i="88"/>
  <c r="H71" i="88"/>
  <c r="G71" i="88"/>
  <c r="F71" i="88"/>
  <c r="E71" i="88"/>
  <c r="BB64" i="88"/>
  <c r="BB82" i="88" s="1"/>
  <c r="BB83" i="88" s="1"/>
  <c r="BA64" i="88"/>
  <c r="BA82" i="88" s="1"/>
  <c r="BA83" i="88" s="1"/>
  <c r="AZ64" i="88"/>
  <c r="AZ82" i="88" s="1"/>
  <c r="AZ83" i="88" s="1"/>
  <c r="AY64" i="88"/>
  <c r="AY82" i="88" s="1"/>
  <c r="AY83" i="88" s="1"/>
  <c r="AX64" i="88"/>
  <c r="AX82" i="88" s="1"/>
  <c r="AX83" i="88" s="1"/>
  <c r="AW64" i="88"/>
  <c r="AV64" i="88"/>
  <c r="AU64" i="88"/>
  <c r="AU82" i="88" s="1"/>
  <c r="AU83" i="88" s="1"/>
  <c r="AT64" i="88"/>
  <c r="AT82" i="88" s="1"/>
  <c r="AT83" i="88" s="1"/>
  <c r="AS64" i="88"/>
  <c r="AS82" i="88" s="1"/>
  <c r="AS83" i="88" s="1"/>
  <c r="AR64" i="88"/>
  <c r="AR82" i="88" s="1"/>
  <c r="AR83" i="88" s="1"/>
  <c r="AQ64" i="88"/>
  <c r="AP64" i="88"/>
  <c r="AO64" i="88"/>
  <c r="AN64" i="88"/>
  <c r="AN82" i="88" s="1"/>
  <c r="AN83" i="88" s="1"/>
  <c r="AM64" i="88"/>
  <c r="AM82" i="88" s="1"/>
  <c r="AM83" i="88" s="1"/>
  <c r="AL64" i="88"/>
  <c r="AL82" i="88" s="1"/>
  <c r="AL83" i="88" s="1"/>
  <c r="AK64" i="88"/>
  <c r="AK82" i="88" s="1"/>
  <c r="AK83" i="88" s="1"/>
  <c r="AJ64" i="88"/>
  <c r="AJ82" i="88" s="1"/>
  <c r="AJ83" i="88" s="1"/>
  <c r="AI64" i="88"/>
  <c r="AI82" i="88" s="1"/>
  <c r="AI83" i="88" s="1"/>
  <c r="AH64" i="88"/>
  <c r="AH82" i="88" s="1"/>
  <c r="AH83" i="88" s="1"/>
  <c r="AG64" i="88"/>
  <c r="AF64" i="88"/>
  <c r="AE64" i="88"/>
  <c r="AE82" i="88" s="1"/>
  <c r="AE83" i="88" s="1"/>
  <c r="AD64" i="88"/>
  <c r="AD82" i="88" s="1"/>
  <c r="AD83" i="88" s="1"/>
  <c r="AC64" i="88"/>
  <c r="AC82" i="88" s="1"/>
  <c r="AC83" i="88" s="1"/>
  <c r="AB64" i="88"/>
  <c r="AB82" i="88" s="1"/>
  <c r="AB83" i="88" s="1"/>
  <c r="AA64" i="88"/>
  <c r="Z64" i="88"/>
  <c r="Y64" i="88"/>
  <c r="X64" i="88"/>
  <c r="W64" i="88"/>
  <c r="V64" i="88"/>
  <c r="U64" i="88"/>
  <c r="T64" i="88"/>
  <c r="S64" i="88"/>
  <c r="R64" i="88"/>
  <c r="Q64" i="88"/>
  <c r="P64" i="88"/>
  <c r="O64" i="88"/>
  <c r="N64" i="88"/>
  <c r="M64" i="88"/>
  <c r="L64" i="88"/>
  <c r="K64" i="88"/>
  <c r="J64" i="88"/>
  <c r="I64" i="88"/>
  <c r="H64" i="88"/>
  <c r="G64" i="88"/>
  <c r="F64" i="88"/>
  <c r="E64" i="88"/>
  <c r="D15" i="2" a="1"/>
  <c r="E9" i="2" a="1"/>
  <c r="D14" i="2" a="1"/>
  <c r="D12" i="2" a="1"/>
  <c r="D17" i="2" a="1"/>
  <c r="H9" i="2" a="1"/>
  <c r="D19" i="2" a="1"/>
  <c r="D9" i="2" a="1"/>
  <c r="D11" i="2" a="1"/>
  <c r="D16" i="2" a="1"/>
  <c r="D13" i="2" a="1"/>
  <c r="D10" i="2" a="1"/>
  <c r="D18" i="2" a="1"/>
  <c r="O82" i="68" l="1"/>
  <c r="O83" i="68" s="1"/>
  <c r="W82" i="68"/>
  <c r="W83" i="68" s="1"/>
  <c r="P82" i="68"/>
  <c r="X82" i="68"/>
  <c r="AV82" i="68"/>
  <c r="AV83" i="68" s="1"/>
  <c r="Q82" i="68"/>
  <c r="Q83" i="68" s="1"/>
  <c r="Q134" i="68" s="1"/>
  <c r="Y82" i="68"/>
  <c r="Y83" i="68"/>
  <c r="J82" i="68"/>
  <c r="R82" i="68"/>
  <c r="R83" i="68" s="1"/>
  <c r="Z82" i="68"/>
  <c r="Z83" i="68" s="1"/>
  <c r="K82" i="68"/>
  <c r="S82" i="68"/>
  <c r="S83" i="68" s="1"/>
  <c r="AA83" i="68"/>
  <c r="AA82" i="68"/>
  <c r="L83" i="68"/>
  <c r="L82" i="68"/>
  <c r="T82" i="68"/>
  <c r="T83" i="68"/>
  <c r="M82" i="68"/>
  <c r="M83" i="68" s="1"/>
  <c r="M134" i="68" s="1"/>
  <c r="U82" i="68"/>
  <c r="U83" i="68" s="1"/>
  <c r="U134" i="68" s="1"/>
  <c r="AS82" i="68"/>
  <c r="AS83" i="68"/>
  <c r="N82" i="68"/>
  <c r="N83" i="68"/>
  <c r="V82" i="68"/>
  <c r="X36" i="91"/>
  <c r="R82" i="70"/>
  <c r="O82" i="70"/>
  <c r="O83" i="70"/>
  <c r="P82" i="70"/>
  <c r="P83" i="70"/>
  <c r="Q82" i="70"/>
  <c r="Q83" i="70"/>
  <c r="M82" i="70"/>
  <c r="M83" i="70" s="1"/>
  <c r="N82" i="70"/>
  <c r="N83" i="70" s="1"/>
  <c r="L82" i="70"/>
  <c r="L83" i="70" s="1"/>
  <c r="K82" i="70"/>
  <c r="K83" i="70" s="1"/>
  <c r="J82" i="70"/>
  <c r="J83" i="70" s="1"/>
  <c r="X36" i="92"/>
  <c r="B26" i="70"/>
  <c r="E82" i="70"/>
  <c r="F82" i="70"/>
  <c r="G82" i="70"/>
  <c r="G83" i="70" s="1"/>
  <c r="E26" i="70"/>
  <c r="H82" i="70"/>
  <c r="H83" i="70" s="1"/>
  <c r="I82" i="70"/>
  <c r="I83" i="70" s="1"/>
  <c r="E82" i="69"/>
  <c r="E83" i="69" s="1"/>
  <c r="F82" i="69"/>
  <c r="G82" i="69"/>
  <c r="G83" i="69" s="1"/>
  <c r="H82" i="69"/>
  <c r="H83" i="69"/>
  <c r="I82" i="69"/>
  <c r="I83" i="69" s="1"/>
  <c r="E82" i="68"/>
  <c r="E83" i="68" s="1"/>
  <c r="F82" i="68"/>
  <c r="E26" i="68"/>
  <c r="H82" i="68"/>
  <c r="I82" i="68"/>
  <c r="G82" i="68"/>
  <c r="G83" i="68" s="1"/>
  <c r="G82" i="67"/>
  <c r="G83" i="67" s="1"/>
  <c r="F82" i="67"/>
  <c r="F83" i="67" s="1"/>
  <c r="F134" i="67" s="1"/>
  <c r="H82" i="67"/>
  <c r="H83" i="67" s="1"/>
  <c r="F26" i="67"/>
  <c r="I82" i="67"/>
  <c r="E82" i="67"/>
  <c r="E83" i="67" s="1"/>
  <c r="Q82" i="88"/>
  <c r="S82" i="88"/>
  <c r="S83" i="88" s="1"/>
  <c r="L82" i="88"/>
  <c r="L83" i="88" s="1"/>
  <c r="T82" i="88"/>
  <c r="T83" i="88" s="1"/>
  <c r="I82" i="88"/>
  <c r="J82" i="88"/>
  <c r="M82" i="88"/>
  <c r="U82" i="88"/>
  <c r="Y82" i="88"/>
  <c r="R82" i="88"/>
  <c r="R83" i="88"/>
  <c r="K82" i="88"/>
  <c r="K83" i="88"/>
  <c r="AA82" i="88"/>
  <c r="F82" i="88"/>
  <c r="F83" i="88" s="1"/>
  <c r="V82" i="88"/>
  <c r="V83" i="88"/>
  <c r="Z82" i="88"/>
  <c r="B26" i="88"/>
  <c r="E82" i="88"/>
  <c r="E83" i="88" s="1"/>
  <c r="G82" i="88"/>
  <c r="G83" i="88" s="1"/>
  <c r="O82" i="88"/>
  <c r="W82" i="88"/>
  <c r="W83" i="88" s="1"/>
  <c r="N82" i="88"/>
  <c r="E26" i="88"/>
  <c r="H82" i="88"/>
  <c r="H83" i="88" s="1"/>
  <c r="P82" i="88"/>
  <c r="X82" i="88"/>
  <c r="AQ82" i="88"/>
  <c r="AQ83" i="88" s="1"/>
  <c r="AF82" i="88"/>
  <c r="AF83" i="88" s="1"/>
  <c r="AV82" i="88"/>
  <c r="AV83" i="88" s="1"/>
  <c r="AG82" i="88"/>
  <c r="AG83" i="88" s="1"/>
  <c r="AO82" i="88"/>
  <c r="AO83" i="88" s="1"/>
  <c r="AW82" i="88"/>
  <c r="AW83" i="88" s="1"/>
  <c r="AP82" i="88"/>
  <c r="AP83" i="88" s="1"/>
  <c r="E131" i="72"/>
  <c r="F129" i="72" s="1"/>
  <c r="E131" i="71"/>
  <c r="F129" i="71" s="1"/>
  <c r="F131" i="71" s="1"/>
  <c r="C26" i="88"/>
  <c r="BA77" i="73"/>
  <c r="BB77" i="75"/>
  <c r="BA192" i="70"/>
  <c r="BB192" i="73"/>
  <c r="BB192" i="70"/>
  <c r="AZ192" i="69"/>
  <c r="AZ192" i="72"/>
  <c r="BA192" i="69"/>
  <c r="BA192" i="72"/>
  <c r="BB192" i="69"/>
  <c r="BB192" i="72"/>
  <c r="AZ192" i="71"/>
  <c r="AZ192" i="75"/>
  <c r="AZ75" i="68"/>
  <c r="AZ77" i="68" s="1"/>
  <c r="BA75" i="68"/>
  <c r="BA77" i="68" s="1"/>
  <c r="BB75" i="68"/>
  <c r="BB77" i="68" s="1"/>
  <c r="BA192" i="71"/>
  <c r="AZ192" i="73"/>
  <c r="BA192" i="75"/>
  <c r="AZ192" i="70"/>
  <c r="BB192" i="71"/>
  <c r="BA192" i="73"/>
  <c r="BB192" i="75"/>
  <c r="E191" i="88"/>
  <c r="G191" i="88"/>
  <c r="H191" i="88"/>
  <c r="P191" i="88"/>
  <c r="X191" i="88"/>
  <c r="AF191" i="88"/>
  <c r="W191" i="88"/>
  <c r="I191" i="88"/>
  <c r="Q191" i="88"/>
  <c r="Y191" i="88"/>
  <c r="AG191" i="88"/>
  <c r="J191" i="88"/>
  <c r="R191" i="88"/>
  <c r="Z191" i="88"/>
  <c r="AH191" i="88"/>
  <c r="O191" i="88"/>
  <c r="K191" i="88"/>
  <c r="S191" i="88"/>
  <c r="AA191" i="88"/>
  <c r="AI191" i="88"/>
  <c r="AE191" i="88"/>
  <c r="L191" i="88"/>
  <c r="T191" i="88"/>
  <c r="AB191" i="88"/>
  <c r="M191" i="88"/>
  <c r="U191" i="88"/>
  <c r="AC191" i="88"/>
  <c r="F191" i="88"/>
  <c r="N191" i="88"/>
  <c r="V191" i="88"/>
  <c r="AD191" i="88"/>
  <c r="E75" i="63"/>
  <c r="AV75" i="75"/>
  <c r="AV77" i="75" s="1"/>
  <c r="AN75" i="75"/>
  <c r="AN77" i="75" s="1"/>
  <c r="AF75" i="75"/>
  <c r="AF77" i="75" s="1"/>
  <c r="X75" i="75"/>
  <c r="X77" i="75" s="1"/>
  <c r="P75" i="75"/>
  <c r="P77" i="75" s="1"/>
  <c r="H75" i="75"/>
  <c r="H77" i="75" s="1"/>
  <c r="AT75" i="73"/>
  <c r="AT77" i="73" s="1"/>
  <c r="AL75" i="73"/>
  <c r="AL77" i="73" s="1"/>
  <c r="AD75" i="73"/>
  <c r="AD77" i="73" s="1"/>
  <c r="V75" i="73"/>
  <c r="V77" i="73" s="1"/>
  <c r="N75" i="73"/>
  <c r="N77" i="73" s="1"/>
  <c r="F75" i="73"/>
  <c r="F77" i="73" s="1"/>
  <c r="AS75" i="72"/>
  <c r="AS77" i="72" s="1"/>
  <c r="AK75" i="72"/>
  <c r="AK77" i="72" s="1"/>
  <c r="AC75" i="72"/>
  <c r="AC77" i="72" s="1"/>
  <c r="U75" i="72"/>
  <c r="U77" i="72" s="1"/>
  <c r="M75" i="72"/>
  <c r="M77" i="72" s="1"/>
  <c r="E75" i="72"/>
  <c r="E77" i="72" s="1"/>
  <c r="E192" i="72" s="1"/>
  <c r="AR75" i="71"/>
  <c r="AR77" i="71" s="1"/>
  <c r="AJ75" i="71"/>
  <c r="AJ77" i="71" s="1"/>
  <c r="AB75" i="71"/>
  <c r="AB77" i="71" s="1"/>
  <c r="T75" i="71"/>
  <c r="T77" i="71" s="1"/>
  <c r="L75" i="71"/>
  <c r="L77" i="71" s="1"/>
  <c r="AY75" i="70"/>
  <c r="AY77" i="70" s="1"/>
  <c r="AQ75" i="70"/>
  <c r="AQ77" i="70" s="1"/>
  <c r="AI75" i="70"/>
  <c r="AI77" i="70" s="1"/>
  <c r="AA75" i="70"/>
  <c r="AA77" i="70" s="1"/>
  <c r="AA134" i="70" s="1"/>
  <c r="S75" i="70"/>
  <c r="S77" i="70" s="1"/>
  <c r="K75" i="70"/>
  <c r="K77" i="70" s="1"/>
  <c r="AU75" i="75"/>
  <c r="AU77" i="75" s="1"/>
  <c r="AM75" i="75"/>
  <c r="AM77" i="75" s="1"/>
  <c r="AE75" i="75"/>
  <c r="AE77" i="75" s="1"/>
  <c r="W75" i="75"/>
  <c r="W77" i="75" s="1"/>
  <c r="O75" i="75"/>
  <c r="O77" i="75" s="1"/>
  <c r="G75" i="75"/>
  <c r="G77" i="75" s="1"/>
  <c r="AS75" i="73"/>
  <c r="AS77" i="73" s="1"/>
  <c r="AK75" i="73"/>
  <c r="AK77" i="73" s="1"/>
  <c r="AC75" i="73"/>
  <c r="AC77" i="73" s="1"/>
  <c r="U75" i="73"/>
  <c r="U77" i="73" s="1"/>
  <c r="M75" i="73"/>
  <c r="M77" i="73" s="1"/>
  <c r="E75" i="73"/>
  <c r="E77" i="73" s="1"/>
  <c r="E192" i="73" s="1"/>
  <c r="AR75" i="72"/>
  <c r="AR77" i="72" s="1"/>
  <c r="AJ75" i="72"/>
  <c r="AJ77" i="72" s="1"/>
  <c r="AB75" i="72"/>
  <c r="AB77" i="72" s="1"/>
  <c r="T75" i="72"/>
  <c r="T77" i="72" s="1"/>
  <c r="L75" i="72"/>
  <c r="L77" i="72" s="1"/>
  <c r="AY75" i="71"/>
  <c r="AY77" i="71" s="1"/>
  <c r="AQ75" i="71"/>
  <c r="AQ77" i="71" s="1"/>
  <c r="AI75" i="71"/>
  <c r="AI77" i="71" s="1"/>
  <c r="AA75" i="71"/>
  <c r="AA77" i="71" s="1"/>
  <c r="S75" i="71"/>
  <c r="S77" i="71" s="1"/>
  <c r="K75" i="71"/>
  <c r="K77" i="71" s="1"/>
  <c r="AX75" i="70"/>
  <c r="AX77" i="70" s="1"/>
  <c r="AX134" i="70" s="1"/>
  <c r="AP75" i="70"/>
  <c r="AP77" i="70" s="1"/>
  <c r="AH75" i="70"/>
  <c r="AH77" i="70" s="1"/>
  <c r="Z75" i="70"/>
  <c r="Z77" i="70" s="1"/>
  <c r="R75" i="70"/>
  <c r="R77" i="70" s="1"/>
  <c r="J75" i="70"/>
  <c r="J77" i="70" s="1"/>
  <c r="AW75" i="69"/>
  <c r="AW77" i="69" s="1"/>
  <c r="AO75" i="69"/>
  <c r="AO77" i="69" s="1"/>
  <c r="AG75" i="69"/>
  <c r="AG77" i="69" s="1"/>
  <c r="Y75" i="69"/>
  <c r="Y77" i="69" s="1"/>
  <c r="Q75" i="69"/>
  <c r="Q77" i="69" s="1"/>
  <c r="I75" i="69"/>
  <c r="I77" i="69" s="1"/>
  <c r="F27" i="69" s="1"/>
  <c r="AV75" i="68"/>
  <c r="AV77" i="68" s="1"/>
  <c r="AN75" i="68"/>
  <c r="AN77" i="68" s="1"/>
  <c r="AF75" i="68"/>
  <c r="AF77" i="68" s="1"/>
  <c r="X75" i="68"/>
  <c r="X77" i="68" s="1"/>
  <c r="P75" i="68"/>
  <c r="P77" i="68" s="1"/>
  <c r="H75" i="68"/>
  <c r="H77" i="68" s="1"/>
  <c r="AU75" i="67"/>
  <c r="AU77" i="67" s="1"/>
  <c r="AM75" i="67"/>
  <c r="AM77" i="67" s="1"/>
  <c r="AE75" i="67"/>
  <c r="AE77" i="67" s="1"/>
  <c r="AT75" i="75"/>
  <c r="AT77" i="75" s="1"/>
  <c r="AL75" i="75"/>
  <c r="AL77" i="75" s="1"/>
  <c r="AD75" i="75"/>
  <c r="AD77" i="75" s="1"/>
  <c r="V75" i="75"/>
  <c r="V77" i="75" s="1"/>
  <c r="N75" i="75"/>
  <c r="N77" i="75" s="1"/>
  <c r="F75" i="75"/>
  <c r="F77" i="75" s="1"/>
  <c r="AR75" i="73"/>
  <c r="AR77" i="73" s="1"/>
  <c r="AJ75" i="73"/>
  <c r="AJ77" i="73" s="1"/>
  <c r="AB75" i="73"/>
  <c r="AB77" i="73" s="1"/>
  <c r="T75" i="73"/>
  <c r="T77" i="73" s="1"/>
  <c r="L75" i="73"/>
  <c r="L77" i="73" s="1"/>
  <c r="AY75" i="72"/>
  <c r="AY77" i="72" s="1"/>
  <c r="AQ75" i="72"/>
  <c r="AQ77" i="72" s="1"/>
  <c r="AI75" i="72"/>
  <c r="AI77" i="72" s="1"/>
  <c r="AA75" i="72"/>
  <c r="AA77" i="72" s="1"/>
  <c r="S75" i="72"/>
  <c r="S77" i="72" s="1"/>
  <c r="K75" i="72"/>
  <c r="K77" i="72" s="1"/>
  <c r="AX75" i="71"/>
  <c r="AX77" i="71" s="1"/>
  <c r="AP75" i="71"/>
  <c r="AP77" i="71" s="1"/>
  <c r="AH75" i="71"/>
  <c r="AH77" i="71" s="1"/>
  <c r="Z75" i="71"/>
  <c r="Z77" i="71" s="1"/>
  <c r="R75" i="71"/>
  <c r="R77" i="71" s="1"/>
  <c r="J75" i="71"/>
  <c r="J77" i="71" s="1"/>
  <c r="AW75" i="70"/>
  <c r="AW77" i="70" s="1"/>
  <c r="AO75" i="70"/>
  <c r="AO77" i="70" s="1"/>
  <c r="AG75" i="70"/>
  <c r="AG77" i="70" s="1"/>
  <c r="Y75" i="70"/>
  <c r="Y77" i="70" s="1"/>
  <c r="Q75" i="70"/>
  <c r="Q77" i="70" s="1"/>
  <c r="I75" i="70"/>
  <c r="I77" i="70" s="1"/>
  <c r="AV75" i="69"/>
  <c r="AV77" i="69" s="1"/>
  <c r="AN75" i="69"/>
  <c r="AN77" i="69" s="1"/>
  <c r="AF75" i="69"/>
  <c r="AF77" i="69" s="1"/>
  <c r="X75" i="69"/>
  <c r="X77" i="69" s="1"/>
  <c r="P75" i="69"/>
  <c r="P77" i="69" s="1"/>
  <c r="H75" i="69"/>
  <c r="H77" i="69" s="1"/>
  <c r="AU75" i="68"/>
  <c r="AU77" i="68" s="1"/>
  <c r="AM75" i="68"/>
  <c r="AM77" i="68" s="1"/>
  <c r="AE75" i="68"/>
  <c r="AE77" i="68" s="1"/>
  <c r="W75" i="68"/>
  <c r="W77" i="68" s="1"/>
  <c r="O75" i="68"/>
  <c r="O77" i="68" s="1"/>
  <c r="G75" i="68"/>
  <c r="G77" i="68" s="1"/>
  <c r="D27" i="68" s="1"/>
  <c r="AT75" i="67"/>
  <c r="AT77" i="67" s="1"/>
  <c r="AL75" i="67"/>
  <c r="AL77" i="67" s="1"/>
  <c r="AS75" i="75"/>
  <c r="AS77" i="75" s="1"/>
  <c r="AK75" i="75"/>
  <c r="AK77" i="75" s="1"/>
  <c r="AC75" i="75"/>
  <c r="AC77" i="75" s="1"/>
  <c r="U75" i="75"/>
  <c r="U77" i="75" s="1"/>
  <c r="M75" i="75"/>
  <c r="M77" i="75" s="1"/>
  <c r="M134" i="75" s="1"/>
  <c r="E75" i="75"/>
  <c r="E77" i="75" s="1"/>
  <c r="E192" i="75" s="1"/>
  <c r="AY75" i="73"/>
  <c r="AY77" i="73" s="1"/>
  <c r="AQ75" i="73"/>
  <c r="AQ77" i="73" s="1"/>
  <c r="AI75" i="73"/>
  <c r="AI77" i="73" s="1"/>
  <c r="AA75" i="73"/>
  <c r="AA77" i="73" s="1"/>
  <c r="S75" i="73"/>
  <c r="S77" i="73" s="1"/>
  <c r="K75" i="73"/>
  <c r="K77" i="73" s="1"/>
  <c r="AX75" i="72"/>
  <c r="AX77" i="72" s="1"/>
  <c r="AP75" i="72"/>
  <c r="AP77" i="72" s="1"/>
  <c r="AH75" i="72"/>
  <c r="AH77" i="72" s="1"/>
  <c r="Z75" i="72"/>
  <c r="Z77" i="72" s="1"/>
  <c r="R75" i="72"/>
  <c r="R77" i="72" s="1"/>
  <c r="J75" i="72"/>
  <c r="J77" i="72" s="1"/>
  <c r="AW75" i="71"/>
  <c r="AW77" i="71" s="1"/>
  <c r="AO75" i="71"/>
  <c r="AO77" i="71" s="1"/>
  <c r="AG75" i="71"/>
  <c r="AG77" i="71" s="1"/>
  <c r="Y75" i="71"/>
  <c r="Y77" i="71" s="1"/>
  <c r="Q75" i="71"/>
  <c r="Q77" i="71" s="1"/>
  <c r="I75" i="71"/>
  <c r="I77" i="71" s="1"/>
  <c r="AV75" i="70"/>
  <c r="AV77" i="70" s="1"/>
  <c r="AN75" i="70"/>
  <c r="AN77" i="70" s="1"/>
  <c r="AF75" i="70"/>
  <c r="AF77" i="70" s="1"/>
  <c r="X75" i="70"/>
  <c r="X77" i="70" s="1"/>
  <c r="P75" i="70"/>
  <c r="P77" i="70" s="1"/>
  <c r="H75" i="70"/>
  <c r="H77" i="70" s="1"/>
  <c r="AU75" i="69"/>
  <c r="AU77" i="69" s="1"/>
  <c r="AM75" i="69"/>
  <c r="AM77" i="69" s="1"/>
  <c r="AE75" i="69"/>
  <c r="AE77" i="69" s="1"/>
  <c r="W75" i="69"/>
  <c r="W77" i="69" s="1"/>
  <c r="O75" i="69"/>
  <c r="O77" i="69" s="1"/>
  <c r="AR75" i="75"/>
  <c r="AR77" i="75" s="1"/>
  <c r="AJ75" i="75"/>
  <c r="AJ77" i="75" s="1"/>
  <c r="AB75" i="75"/>
  <c r="AB77" i="75" s="1"/>
  <c r="T75" i="75"/>
  <c r="T77" i="75" s="1"/>
  <c r="L75" i="75"/>
  <c r="L77" i="75" s="1"/>
  <c r="AX75" i="73"/>
  <c r="AX77" i="73" s="1"/>
  <c r="AP75" i="73"/>
  <c r="AP77" i="73" s="1"/>
  <c r="AH75" i="73"/>
  <c r="AH77" i="73" s="1"/>
  <c r="Z75" i="73"/>
  <c r="Z77" i="73" s="1"/>
  <c r="R75" i="73"/>
  <c r="R77" i="73" s="1"/>
  <c r="J75" i="73"/>
  <c r="J77" i="73" s="1"/>
  <c r="AW75" i="72"/>
  <c r="AW77" i="72" s="1"/>
  <c r="AO75" i="72"/>
  <c r="AO77" i="72" s="1"/>
  <c r="AG75" i="72"/>
  <c r="AG77" i="72" s="1"/>
  <c r="Y75" i="72"/>
  <c r="Y77" i="72" s="1"/>
  <c r="Q75" i="72"/>
  <c r="Q77" i="72" s="1"/>
  <c r="I75" i="72"/>
  <c r="I77" i="72" s="1"/>
  <c r="AV75" i="71"/>
  <c r="AV77" i="71" s="1"/>
  <c r="AN75" i="71"/>
  <c r="AN77" i="71" s="1"/>
  <c r="AF75" i="71"/>
  <c r="AF77" i="71" s="1"/>
  <c r="X75" i="71"/>
  <c r="X77" i="71" s="1"/>
  <c r="P75" i="71"/>
  <c r="P77" i="71" s="1"/>
  <c r="H75" i="71"/>
  <c r="H77" i="71" s="1"/>
  <c r="AU75" i="70"/>
  <c r="AU77" i="70" s="1"/>
  <c r="AM75" i="70"/>
  <c r="AM77" i="70" s="1"/>
  <c r="AE75" i="70"/>
  <c r="AE77" i="70" s="1"/>
  <c r="W75" i="70"/>
  <c r="W77" i="70" s="1"/>
  <c r="O75" i="70"/>
  <c r="O77" i="70" s="1"/>
  <c r="G75" i="70"/>
  <c r="G77" i="70" s="1"/>
  <c r="AT75" i="69"/>
  <c r="AT77" i="69" s="1"/>
  <c r="AL75" i="69"/>
  <c r="AL77" i="69" s="1"/>
  <c r="AD75" i="69"/>
  <c r="AD77" i="69" s="1"/>
  <c r="V75" i="69"/>
  <c r="V77" i="69" s="1"/>
  <c r="N75" i="69"/>
  <c r="N77" i="69" s="1"/>
  <c r="F75" i="69"/>
  <c r="F77" i="69" s="1"/>
  <c r="AS75" i="68"/>
  <c r="AS77" i="68" s="1"/>
  <c r="AS134" i="68" s="1"/>
  <c r="AK75" i="68"/>
  <c r="AK77" i="68" s="1"/>
  <c r="AC75" i="68"/>
  <c r="AC77" i="68" s="1"/>
  <c r="U75" i="68"/>
  <c r="U77" i="68" s="1"/>
  <c r="M75" i="68"/>
  <c r="M77" i="68" s="1"/>
  <c r="AY75" i="75"/>
  <c r="AY77" i="75" s="1"/>
  <c r="AQ75" i="75"/>
  <c r="AQ77" i="75" s="1"/>
  <c r="AI75" i="75"/>
  <c r="AI77" i="75" s="1"/>
  <c r="AA75" i="75"/>
  <c r="AA77" i="75" s="1"/>
  <c r="S75" i="75"/>
  <c r="S77" i="75" s="1"/>
  <c r="K75" i="75"/>
  <c r="K77" i="75" s="1"/>
  <c r="AW75" i="73"/>
  <c r="AW77" i="73" s="1"/>
  <c r="AO75" i="73"/>
  <c r="AO77" i="73" s="1"/>
  <c r="AG75" i="73"/>
  <c r="AG77" i="73" s="1"/>
  <c r="Y75" i="73"/>
  <c r="Y77" i="73" s="1"/>
  <c r="Q75" i="73"/>
  <c r="Q77" i="73" s="1"/>
  <c r="I75" i="73"/>
  <c r="I77" i="73" s="1"/>
  <c r="AV75" i="72"/>
  <c r="AV77" i="72" s="1"/>
  <c r="AN75" i="72"/>
  <c r="AN77" i="72" s="1"/>
  <c r="AF75" i="72"/>
  <c r="AF77" i="72" s="1"/>
  <c r="X75" i="72"/>
  <c r="X77" i="72" s="1"/>
  <c r="P75" i="72"/>
  <c r="P77" i="72" s="1"/>
  <c r="H75" i="72"/>
  <c r="H77" i="72" s="1"/>
  <c r="E27" i="72" s="1"/>
  <c r="AU75" i="71"/>
  <c r="AU77" i="71" s="1"/>
  <c r="AM75" i="71"/>
  <c r="AM77" i="71" s="1"/>
  <c r="AE75" i="71"/>
  <c r="AE77" i="71" s="1"/>
  <c r="W75" i="71"/>
  <c r="W77" i="71" s="1"/>
  <c r="O75" i="71"/>
  <c r="O77" i="71" s="1"/>
  <c r="G75" i="71"/>
  <c r="G77" i="71" s="1"/>
  <c r="AT75" i="70"/>
  <c r="AT77" i="70" s="1"/>
  <c r="AL75" i="70"/>
  <c r="AL77" i="70" s="1"/>
  <c r="AD75" i="70"/>
  <c r="AD77" i="70" s="1"/>
  <c r="V75" i="70"/>
  <c r="V77" i="70" s="1"/>
  <c r="N75" i="70"/>
  <c r="N77" i="70" s="1"/>
  <c r="F75" i="70"/>
  <c r="F77" i="70" s="1"/>
  <c r="C27" i="70" s="1"/>
  <c r="AS75" i="69"/>
  <c r="AS77" i="69" s="1"/>
  <c r="AK75" i="69"/>
  <c r="AK77" i="69" s="1"/>
  <c r="AC75" i="69"/>
  <c r="AC77" i="69" s="1"/>
  <c r="U75" i="69"/>
  <c r="U77" i="69" s="1"/>
  <c r="M75" i="69"/>
  <c r="M77" i="69" s="1"/>
  <c r="E75" i="69"/>
  <c r="E77" i="69" s="1"/>
  <c r="E192" i="69" s="1"/>
  <c r="AR75" i="68"/>
  <c r="AR77" i="68" s="1"/>
  <c r="AJ75" i="68"/>
  <c r="AJ77" i="68" s="1"/>
  <c r="AB75" i="68"/>
  <c r="AB77" i="68" s="1"/>
  <c r="T75" i="68"/>
  <c r="T77" i="68" s="1"/>
  <c r="L75" i="68"/>
  <c r="L77" i="68" s="1"/>
  <c r="AY75" i="67"/>
  <c r="AY77" i="67" s="1"/>
  <c r="AH75" i="75"/>
  <c r="AH77" i="75" s="1"/>
  <c r="AF75" i="73"/>
  <c r="AF77" i="73" s="1"/>
  <c r="AU75" i="72"/>
  <c r="AU77" i="72" s="1"/>
  <c r="O75" i="72"/>
  <c r="O77" i="72" s="1"/>
  <c r="AD75" i="71"/>
  <c r="AD77" i="71" s="1"/>
  <c r="AS75" i="70"/>
  <c r="AS77" i="70" s="1"/>
  <c r="M75" i="70"/>
  <c r="M77" i="70" s="1"/>
  <c r="AJ75" i="69"/>
  <c r="AJ77" i="69" s="1"/>
  <c r="R75" i="69"/>
  <c r="R77" i="69" s="1"/>
  <c r="AT75" i="68"/>
  <c r="AT77" i="68" s="1"/>
  <c r="AD75" i="68"/>
  <c r="AD77" i="68" s="1"/>
  <c r="N75" i="68"/>
  <c r="N77" i="68" s="1"/>
  <c r="AV75" i="67"/>
  <c r="AV77" i="67" s="1"/>
  <c r="AJ75" i="67"/>
  <c r="AJ77" i="67" s="1"/>
  <c r="AA75" i="67"/>
  <c r="AA77" i="67" s="1"/>
  <c r="AA134" i="67" s="1"/>
  <c r="S75" i="67"/>
  <c r="S77" i="67" s="1"/>
  <c r="K75" i="67"/>
  <c r="K77" i="67" s="1"/>
  <c r="F75" i="88"/>
  <c r="F77" i="88" s="1"/>
  <c r="F192" i="88" s="1"/>
  <c r="N75" i="88"/>
  <c r="N77" i="88" s="1"/>
  <c r="N192" i="88" s="1"/>
  <c r="V75" i="88"/>
  <c r="V77" i="88" s="1"/>
  <c r="V192" i="88" s="1"/>
  <c r="AD75" i="88"/>
  <c r="AD77" i="88" s="1"/>
  <c r="AD192" i="88" s="1"/>
  <c r="AL75" i="88"/>
  <c r="AL77" i="88" s="1"/>
  <c r="AT75" i="88"/>
  <c r="AT77" i="88" s="1"/>
  <c r="AZ75" i="67"/>
  <c r="AZ77" i="67" s="1"/>
  <c r="J75" i="63"/>
  <c r="R75" i="63"/>
  <c r="Z75" i="63"/>
  <c r="AH75" i="63"/>
  <c r="AP75" i="63"/>
  <c r="AX75" i="63"/>
  <c r="AG75" i="75"/>
  <c r="AG77" i="75" s="1"/>
  <c r="AE75" i="73"/>
  <c r="AE77" i="73" s="1"/>
  <c r="AT75" i="72"/>
  <c r="AT77" i="72" s="1"/>
  <c r="N75" i="72"/>
  <c r="N77" i="72" s="1"/>
  <c r="AC75" i="71"/>
  <c r="AC77" i="71" s="1"/>
  <c r="AR75" i="70"/>
  <c r="AR77" i="70" s="1"/>
  <c r="L75" i="70"/>
  <c r="L77" i="70" s="1"/>
  <c r="AI75" i="69"/>
  <c r="AI77" i="69" s="1"/>
  <c r="L75" i="69"/>
  <c r="L77" i="69" s="1"/>
  <c r="AQ75" i="68"/>
  <c r="AQ77" i="68" s="1"/>
  <c r="AA75" i="68"/>
  <c r="AA77" i="68" s="1"/>
  <c r="K75" i="68"/>
  <c r="K77" i="68" s="1"/>
  <c r="AS75" i="67"/>
  <c r="AS77" i="67" s="1"/>
  <c r="AI75" i="67"/>
  <c r="AI77" i="67" s="1"/>
  <c r="Z75" i="67"/>
  <c r="Z77" i="67" s="1"/>
  <c r="R75" i="67"/>
  <c r="R77" i="67" s="1"/>
  <c r="J75" i="67"/>
  <c r="J77" i="67" s="1"/>
  <c r="G75" i="88"/>
  <c r="G77" i="88" s="1"/>
  <c r="G192" i="88" s="1"/>
  <c r="O75" i="88"/>
  <c r="O77" i="88" s="1"/>
  <c r="O192" i="88" s="1"/>
  <c r="W75" i="88"/>
  <c r="W77" i="88" s="1"/>
  <c r="W192" i="88" s="1"/>
  <c r="AE75" i="88"/>
  <c r="AE77" i="88" s="1"/>
  <c r="AE192" i="88" s="1"/>
  <c r="AM75" i="88"/>
  <c r="AM77" i="88" s="1"/>
  <c r="AU75" i="88"/>
  <c r="AU77" i="88" s="1"/>
  <c r="BB75" i="88"/>
  <c r="BB77" i="88" s="1"/>
  <c r="K75" i="63"/>
  <c r="S75" i="63"/>
  <c r="AA75" i="63"/>
  <c r="AI75" i="63"/>
  <c r="AQ75" i="63"/>
  <c r="AY75" i="63"/>
  <c r="Z75" i="75"/>
  <c r="Z77" i="75" s="1"/>
  <c r="X75" i="73"/>
  <c r="X77" i="73" s="1"/>
  <c r="AM75" i="72"/>
  <c r="AM77" i="72" s="1"/>
  <c r="G75" i="72"/>
  <c r="G77" i="72" s="1"/>
  <c r="D27" i="72" s="1"/>
  <c r="V75" i="71"/>
  <c r="V77" i="71" s="1"/>
  <c r="AK75" i="70"/>
  <c r="AK77" i="70" s="1"/>
  <c r="E75" i="70"/>
  <c r="E77" i="70" s="1"/>
  <c r="E192" i="70" s="1"/>
  <c r="AH75" i="69"/>
  <c r="AH77" i="69" s="1"/>
  <c r="K75" i="69"/>
  <c r="K77" i="69" s="1"/>
  <c r="AP75" i="68"/>
  <c r="AP77" i="68" s="1"/>
  <c r="Z75" i="68"/>
  <c r="Z77" i="68" s="1"/>
  <c r="J75" i="68"/>
  <c r="J77" i="68" s="1"/>
  <c r="AR75" i="67"/>
  <c r="AR77" i="67" s="1"/>
  <c r="AH75" i="67"/>
  <c r="AH77" i="67" s="1"/>
  <c r="AH134" i="67" s="1"/>
  <c r="Y75" i="67"/>
  <c r="Y77" i="67" s="1"/>
  <c r="Q75" i="67"/>
  <c r="Q77" i="67" s="1"/>
  <c r="I75" i="67"/>
  <c r="I77" i="67" s="1"/>
  <c r="H75" i="88"/>
  <c r="H77" i="88" s="1"/>
  <c r="E27" i="88" s="1"/>
  <c r="P75" i="88"/>
  <c r="P77" i="88" s="1"/>
  <c r="P192" i="88" s="1"/>
  <c r="X75" i="88"/>
  <c r="X77" i="88" s="1"/>
  <c r="X192" i="88" s="1"/>
  <c r="AF75" i="88"/>
  <c r="AF77" i="88" s="1"/>
  <c r="AF192" i="88" s="1"/>
  <c r="AN75" i="88"/>
  <c r="AN77" i="88" s="1"/>
  <c r="AV75" i="88"/>
  <c r="AV77" i="88" s="1"/>
  <c r="BA75" i="88"/>
  <c r="BA77" i="88" s="1"/>
  <c r="L75" i="63"/>
  <c r="T75" i="63"/>
  <c r="AB75" i="63"/>
  <c r="AJ75" i="63"/>
  <c r="AR75" i="63"/>
  <c r="AZ75" i="63"/>
  <c r="Y75" i="75"/>
  <c r="Y77" i="75" s="1"/>
  <c r="W75" i="73"/>
  <c r="W77" i="73" s="1"/>
  <c r="AL75" i="72"/>
  <c r="AL77" i="72" s="1"/>
  <c r="F75" i="72"/>
  <c r="F77" i="72" s="1"/>
  <c r="C27" i="72" s="1"/>
  <c r="U75" i="71"/>
  <c r="U77" i="71" s="1"/>
  <c r="AJ75" i="70"/>
  <c r="AJ77" i="70" s="1"/>
  <c r="AY75" i="69"/>
  <c r="AY77" i="69" s="1"/>
  <c r="AY134" i="69" s="1"/>
  <c r="AB75" i="69"/>
  <c r="AB77" i="69" s="1"/>
  <c r="J75" i="69"/>
  <c r="J77" i="69" s="1"/>
  <c r="AO75" i="68"/>
  <c r="AO77" i="68" s="1"/>
  <c r="Y75" i="68"/>
  <c r="Y77" i="68" s="1"/>
  <c r="I75" i="68"/>
  <c r="I77" i="68" s="1"/>
  <c r="F27" i="68" s="1"/>
  <c r="AQ75" i="67"/>
  <c r="AQ77" i="67" s="1"/>
  <c r="AQ134" i="67" s="1"/>
  <c r="AG75" i="67"/>
  <c r="AG77" i="67" s="1"/>
  <c r="X75" i="67"/>
  <c r="X77" i="67" s="1"/>
  <c r="P75" i="67"/>
  <c r="P77" i="67" s="1"/>
  <c r="H75" i="67"/>
  <c r="H77" i="67" s="1"/>
  <c r="I75" i="88"/>
  <c r="I77" i="88" s="1"/>
  <c r="I192" i="88" s="1"/>
  <c r="Q75" i="88"/>
  <c r="Q77" i="88" s="1"/>
  <c r="Q192" i="88" s="1"/>
  <c r="Y75" i="88"/>
  <c r="Y77" i="88" s="1"/>
  <c r="Y192" i="88" s="1"/>
  <c r="AG75" i="88"/>
  <c r="AG77" i="88" s="1"/>
  <c r="AG192" i="88" s="1"/>
  <c r="AO75" i="88"/>
  <c r="AO77" i="88" s="1"/>
  <c r="AW75" i="88"/>
  <c r="AW77" i="88" s="1"/>
  <c r="AZ75" i="88"/>
  <c r="AZ77" i="88" s="1"/>
  <c r="M75" i="63"/>
  <c r="U75" i="63"/>
  <c r="AC75" i="63"/>
  <c r="AK75" i="63"/>
  <c r="AS75" i="63"/>
  <c r="BA75" i="63"/>
  <c r="AP75" i="75"/>
  <c r="AP77" i="75" s="1"/>
  <c r="J75" i="75"/>
  <c r="J77" i="75" s="1"/>
  <c r="AN75" i="73"/>
  <c r="AN77" i="73" s="1"/>
  <c r="H75" i="73"/>
  <c r="H77" i="73" s="1"/>
  <c r="E27" i="73" s="1"/>
  <c r="W75" i="72"/>
  <c r="W77" i="72" s="1"/>
  <c r="AL75" i="71"/>
  <c r="AL77" i="71" s="1"/>
  <c r="F75" i="71"/>
  <c r="F77" i="71" s="1"/>
  <c r="U75" i="70"/>
  <c r="U77" i="70" s="1"/>
  <c r="AQ75" i="69"/>
  <c r="AQ77" i="69" s="1"/>
  <c r="T75" i="69"/>
  <c r="T77" i="69" s="1"/>
  <c r="T134" i="69" s="1"/>
  <c r="AX75" i="68"/>
  <c r="AX77" i="68" s="1"/>
  <c r="AH75" i="68"/>
  <c r="AH77" i="68" s="1"/>
  <c r="R75" i="68"/>
  <c r="R77" i="68" s="1"/>
  <c r="AX75" i="67"/>
  <c r="AX77" i="67" s="1"/>
  <c r="AX134" i="67" s="1"/>
  <c r="AN75" i="67"/>
  <c r="AN77" i="67" s="1"/>
  <c r="AC75" i="67"/>
  <c r="AC77" i="67" s="1"/>
  <c r="U75" i="67"/>
  <c r="U77" i="67" s="1"/>
  <c r="M75" i="67"/>
  <c r="M77" i="67" s="1"/>
  <c r="E75" i="67"/>
  <c r="E77" i="67" s="1"/>
  <c r="E192" i="67" s="1"/>
  <c r="L75" i="88"/>
  <c r="L77" i="88" s="1"/>
  <c r="L192" i="88" s="1"/>
  <c r="T75" i="88"/>
  <c r="T77" i="88" s="1"/>
  <c r="T192" i="88" s="1"/>
  <c r="AB75" i="88"/>
  <c r="AB77" i="88" s="1"/>
  <c r="AB192" i="88" s="1"/>
  <c r="AJ75" i="88"/>
  <c r="AJ77" i="88" s="1"/>
  <c r="AR75" i="88"/>
  <c r="AR77" i="88" s="1"/>
  <c r="BB75" i="67"/>
  <c r="BB77" i="67" s="1"/>
  <c r="BB134" i="67" s="1"/>
  <c r="H75" i="63"/>
  <c r="P75" i="63"/>
  <c r="X75" i="63"/>
  <c r="AF75" i="63"/>
  <c r="AN75" i="63"/>
  <c r="AV75" i="63"/>
  <c r="AW75" i="75"/>
  <c r="AW77" i="75" s="1"/>
  <c r="AV75" i="73"/>
  <c r="AV77" i="73" s="1"/>
  <c r="V75" i="72"/>
  <c r="V77" i="72" s="1"/>
  <c r="AB75" i="70"/>
  <c r="AB77" i="70" s="1"/>
  <c r="G75" i="69"/>
  <c r="G77" i="69" s="1"/>
  <c r="Q75" i="68"/>
  <c r="Q77" i="68" s="1"/>
  <c r="AD75" i="67"/>
  <c r="AD77" i="67" s="1"/>
  <c r="AD134" i="67" s="1"/>
  <c r="G75" i="67"/>
  <c r="G77" i="67" s="1"/>
  <c r="U75" i="88"/>
  <c r="U77" i="88" s="1"/>
  <c r="U192" i="88" s="1"/>
  <c r="AQ75" i="88"/>
  <c r="AQ77" i="88" s="1"/>
  <c r="N75" i="63"/>
  <c r="AG75" i="63"/>
  <c r="AO75" i="75"/>
  <c r="AO77" i="75" s="1"/>
  <c r="AU75" i="73"/>
  <c r="AU77" i="73" s="1"/>
  <c r="AT75" i="71"/>
  <c r="AT77" i="71" s="1"/>
  <c r="T75" i="70"/>
  <c r="T77" i="70" s="1"/>
  <c r="AY75" i="68"/>
  <c r="AY77" i="68" s="1"/>
  <c r="F75" i="68"/>
  <c r="F77" i="68" s="1"/>
  <c r="AB75" i="67"/>
  <c r="AB77" i="67" s="1"/>
  <c r="F75" i="67"/>
  <c r="F77" i="67" s="1"/>
  <c r="C27" i="67" s="1"/>
  <c r="Z75" i="88"/>
  <c r="Z77" i="88" s="1"/>
  <c r="Z192" i="88" s="1"/>
  <c r="AS75" i="88"/>
  <c r="AS77" i="88" s="1"/>
  <c r="O75" i="63"/>
  <c r="AL75" i="63"/>
  <c r="R75" i="75"/>
  <c r="R77" i="75" s="1"/>
  <c r="AM75" i="73"/>
  <c r="AM77" i="73" s="1"/>
  <c r="AS75" i="71"/>
  <c r="AS77" i="71" s="1"/>
  <c r="AX75" i="69"/>
  <c r="AX77" i="69" s="1"/>
  <c r="AW75" i="68"/>
  <c r="AW77" i="68" s="1"/>
  <c r="E75" i="68"/>
  <c r="E77" i="68" s="1"/>
  <c r="E192" i="68" s="1"/>
  <c r="W75" i="67"/>
  <c r="W77" i="67" s="1"/>
  <c r="E75" i="88"/>
  <c r="E77" i="88" s="1"/>
  <c r="E192" i="88" s="1"/>
  <c r="AA75" i="88"/>
  <c r="AA77" i="88" s="1"/>
  <c r="AA192" i="88" s="1"/>
  <c r="AX75" i="88"/>
  <c r="AX77" i="88" s="1"/>
  <c r="Q75" i="63"/>
  <c r="AM75" i="63"/>
  <c r="Q75" i="75"/>
  <c r="Q77" i="75" s="1"/>
  <c r="P75" i="73"/>
  <c r="P77" i="73" s="1"/>
  <c r="AK75" i="71"/>
  <c r="AK77" i="71" s="1"/>
  <c r="AR75" i="69"/>
  <c r="AR77" i="69" s="1"/>
  <c r="AR134" i="69" s="1"/>
  <c r="AL75" i="68"/>
  <c r="AL77" i="68" s="1"/>
  <c r="AW75" i="67"/>
  <c r="AW77" i="67" s="1"/>
  <c r="V75" i="67"/>
  <c r="V77" i="67" s="1"/>
  <c r="J75" i="88"/>
  <c r="J77" i="88" s="1"/>
  <c r="J192" i="88" s="1"/>
  <c r="AC75" i="88"/>
  <c r="AC77" i="88" s="1"/>
  <c r="AC192" i="88" s="1"/>
  <c r="AY75" i="88"/>
  <c r="AY77" i="88" s="1"/>
  <c r="V75" i="63"/>
  <c r="AO75" i="63"/>
  <c r="I75" i="75"/>
  <c r="I77" i="75" s="1"/>
  <c r="F27" i="75" s="1"/>
  <c r="O75" i="73"/>
  <c r="O77" i="73" s="1"/>
  <c r="N75" i="71"/>
  <c r="N77" i="71" s="1"/>
  <c r="AP75" i="69"/>
  <c r="AP77" i="69" s="1"/>
  <c r="AI75" i="68"/>
  <c r="AI77" i="68" s="1"/>
  <c r="AP75" i="67"/>
  <c r="AP77" i="67" s="1"/>
  <c r="T75" i="67"/>
  <c r="T77" i="67" s="1"/>
  <c r="K75" i="88"/>
  <c r="K77" i="88" s="1"/>
  <c r="K192" i="88" s="1"/>
  <c r="AH75" i="88"/>
  <c r="AH77" i="88" s="1"/>
  <c r="AH192" i="88" s="1"/>
  <c r="BA75" i="67"/>
  <c r="BA77" i="67" s="1"/>
  <c r="W75" i="63"/>
  <c r="AT75" i="63"/>
  <c r="AE75" i="72"/>
  <c r="AE77" i="72" s="1"/>
  <c r="E75" i="71"/>
  <c r="E77" i="71" s="1"/>
  <c r="E192" i="71" s="1"/>
  <c r="Z75" i="69"/>
  <c r="Z77" i="69" s="1"/>
  <c r="V75" i="68"/>
  <c r="V77" i="68" s="1"/>
  <c r="AK75" i="67"/>
  <c r="AK77" i="67" s="1"/>
  <c r="N75" i="67"/>
  <c r="N77" i="67" s="1"/>
  <c r="R75" i="88"/>
  <c r="R77" i="88" s="1"/>
  <c r="R192" i="88" s="1"/>
  <c r="AK75" i="88"/>
  <c r="AK77" i="88" s="1"/>
  <c r="G75" i="63"/>
  <c r="AD75" i="63"/>
  <c r="AW75" i="63"/>
  <c r="G75" i="73"/>
  <c r="G77" i="73" s="1"/>
  <c r="AO75" i="67"/>
  <c r="AO77" i="67" s="1"/>
  <c r="F75" i="63"/>
  <c r="AX75" i="75"/>
  <c r="AX77" i="75" s="1"/>
  <c r="AD75" i="72"/>
  <c r="AD77" i="72" s="1"/>
  <c r="AF75" i="67"/>
  <c r="AF77" i="67" s="1"/>
  <c r="I75" i="63"/>
  <c r="S75" i="69"/>
  <c r="S77" i="69" s="1"/>
  <c r="M75" i="71"/>
  <c r="M77" i="71" s="1"/>
  <c r="O75" i="67"/>
  <c r="O77" i="67" s="1"/>
  <c r="Y75" i="63"/>
  <c r="S75" i="88"/>
  <c r="S77" i="88" s="1"/>
  <c r="S192" i="88" s="1"/>
  <c r="AC75" i="70"/>
  <c r="AC77" i="70" s="1"/>
  <c r="L75" i="67"/>
  <c r="L77" i="67" s="1"/>
  <c r="AE75" i="63"/>
  <c r="BB75" i="63"/>
  <c r="S75" i="68"/>
  <c r="S77" i="68" s="1"/>
  <c r="AA75" i="69"/>
  <c r="AA77" i="69" s="1"/>
  <c r="M75" i="88"/>
  <c r="M77" i="88" s="1"/>
  <c r="AU75" i="63"/>
  <c r="AG75" i="68"/>
  <c r="AG77" i="68" s="1"/>
  <c r="AI75" i="88"/>
  <c r="AI77" i="88" s="1"/>
  <c r="AI192" i="88" s="1"/>
  <c r="AP75" i="88"/>
  <c r="AP77" i="88" s="1"/>
  <c r="B26" i="74"/>
  <c r="C26" i="74"/>
  <c r="D26" i="74"/>
  <c r="C27" i="73"/>
  <c r="B26" i="71"/>
  <c r="C26" i="70"/>
  <c r="J198" i="88"/>
  <c r="J197" i="88"/>
  <c r="R198" i="88"/>
  <c r="R197" i="88"/>
  <c r="Z198" i="88"/>
  <c r="Z197" i="88"/>
  <c r="AH198" i="88"/>
  <c r="AH197" i="88"/>
  <c r="K198" i="88"/>
  <c r="K197" i="88"/>
  <c r="S198" i="88"/>
  <c r="S197" i="88"/>
  <c r="AA198" i="88"/>
  <c r="AA197" i="88"/>
  <c r="AI198" i="88"/>
  <c r="AI197" i="88"/>
  <c r="L198" i="88"/>
  <c r="L197" i="88"/>
  <c r="T198" i="88"/>
  <c r="T197" i="88"/>
  <c r="AB198" i="88"/>
  <c r="AB197" i="88"/>
  <c r="E197" i="88"/>
  <c r="E198" i="88"/>
  <c r="M198" i="88"/>
  <c r="M197" i="88"/>
  <c r="U197" i="88"/>
  <c r="U198" i="88"/>
  <c r="AC197" i="88"/>
  <c r="AC198" i="88"/>
  <c r="F197" i="88"/>
  <c r="F198" i="88"/>
  <c r="N197" i="88"/>
  <c r="N198" i="88"/>
  <c r="V197" i="88"/>
  <c r="V198" i="88"/>
  <c r="AD197" i="88"/>
  <c r="AD198" i="88"/>
  <c r="G197" i="88"/>
  <c r="G198" i="88"/>
  <c r="O197" i="88"/>
  <c r="O198" i="88"/>
  <c r="W197" i="88"/>
  <c r="W198" i="88"/>
  <c r="AE197" i="88"/>
  <c r="AE198" i="88"/>
  <c r="H198" i="88"/>
  <c r="H197" i="88"/>
  <c r="P197" i="88"/>
  <c r="P198" i="88"/>
  <c r="X197" i="88"/>
  <c r="X198" i="88"/>
  <c r="AF197" i="88"/>
  <c r="AF198" i="88"/>
  <c r="I198" i="88"/>
  <c r="I197" i="88"/>
  <c r="Q198" i="88"/>
  <c r="Q197" i="88"/>
  <c r="Y198" i="88"/>
  <c r="Y197" i="88"/>
  <c r="AG198" i="88"/>
  <c r="AG197" i="88"/>
  <c r="B27" i="70"/>
  <c r="B27" i="72"/>
  <c r="D27" i="75"/>
  <c r="F26" i="75"/>
  <c r="BA134" i="75"/>
  <c r="E134" i="75"/>
  <c r="B27" i="75"/>
  <c r="AC134" i="75"/>
  <c r="B26" i="73"/>
  <c r="D27" i="73"/>
  <c r="C26" i="73"/>
  <c r="AZ134" i="73"/>
  <c r="W134" i="73"/>
  <c r="AH134" i="73"/>
  <c r="G26" i="72"/>
  <c r="F27" i="72"/>
  <c r="AW134" i="72"/>
  <c r="B27" i="71"/>
  <c r="C27" i="71"/>
  <c r="D27" i="71"/>
  <c r="E26" i="71"/>
  <c r="E27" i="71"/>
  <c r="F27" i="71"/>
  <c r="G26" i="71"/>
  <c r="D27" i="70"/>
  <c r="E27" i="70"/>
  <c r="F27" i="70"/>
  <c r="Z134" i="69"/>
  <c r="E26" i="69"/>
  <c r="F26" i="69"/>
  <c r="E27" i="68"/>
  <c r="F26" i="68"/>
  <c r="BA134" i="68"/>
  <c r="Y134" i="68"/>
  <c r="B26" i="68"/>
  <c r="AC134" i="68"/>
  <c r="B27" i="67"/>
  <c r="D27" i="67"/>
  <c r="F27" i="88"/>
  <c r="Z134" i="70"/>
  <c r="T134" i="73"/>
  <c r="C27" i="75"/>
  <c r="Q134" i="72"/>
  <c r="Y134" i="75"/>
  <c r="V134" i="75"/>
  <c r="G26" i="75"/>
  <c r="E26" i="75"/>
  <c r="Q134" i="75"/>
  <c r="AO134" i="75"/>
  <c r="E131" i="75"/>
  <c r="F128" i="75"/>
  <c r="C26" i="75"/>
  <c r="U134" i="75"/>
  <c r="D26" i="75"/>
  <c r="E131" i="74"/>
  <c r="F128" i="74"/>
  <c r="F26" i="74"/>
  <c r="G26" i="74"/>
  <c r="D26" i="73"/>
  <c r="E26" i="73"/>
  <c r="F26" i="73"/>
  <c r="E131" i="73"/>
  <c r="G26" i="73"/>
  <c r="F128" i="73"/>
  <c r="P134" i="73"/>
  <c r="AK134" i="73"/>
  <c r="AS134" i="72"/>
  <c r="BA134" i="72"/>
  <c r="Y134" i="72"/>
  <c r="AG134" i="72"/>
  <c r="AO134" i="72"/>
  <c r="C26" i="72"/>
  <c r="D26" i="72"/>
  <c r="F128" i="72"/>
  <c r="E26" i="72"/>
  <c r="F26" i="72"/>
  <c r="L134" i="72"/>
  <c r="T134" i="72"/>
  <c r="AB134" i="72"/>
  <c r="AZ134" i="72"/>
  <c r="E130" i="71"/>
  <c r="E132" i="71" s="1"/>
  <c r="E133" i="71" s="1"/>
  <c r="E190" i="71" s="1"/>
  <c r="C26" i="71"/>
  <c r="D26" i="71"/>
  <c r="F26" i="71"/>
  <c r="S134" i="70"/>
  <c r="D26" i="70"/>
  <c r="AH134" i="70"/>
  <c r="AP134" i="70"/>
  <c r="G26" i="70"/>
  <c r="AZ134" i="69"/>
  <c r="R134" i="69"/>
  <c r="AX134" i="69"/>
  <c r="G26" i="69"/>
  <c r="B26" i="69"/>
  <c r="C26" i="69"/>
  <c r="D26" i="69"/>
  <c r="AG134" i="68"/>
  <c r="AW134" i="68"/>
  <c r="AK134" i="68"/>
  <c r="C26" i="68"/>
  <c r="G26" i="68"/>
  <c r="AS134" i="67"/>
  <c r="D26" i="67"/>
  <c r="E26" i="67"/>
  <c r="AI134" i="67"/>
  <c r="Z134" i="67"/>
  <c r="AP134" i="67"/>
  <c r="AY134" i="67"/>
  <c r="B26" i="67"/>
  <c r="C26" i="67"/>
  <c r="G26" i="67"/>
  <c r="AL134" i="88"/>
  <c r="F26" i="88"/>
  <c r="G26" i="88"/>
  <c r="D26" i="88"/>
  <c r="E9" i="2"/>
  <c r="D16" i="2"/>
  <c r="D19" i="2"/>
  <c r="H9" i="2"/>
  <c r="D17" i="2"/>
  <c r="D15" i="2"/>
  <c r="D13" i="2"/>
  <c r="D9" i="2"/>
  <c r="D14" i="2"/>
  <c r="D11" i="2"/>
  <c r="D10" i="2"/>
  <c r="D12" i="2"/>
  <c r="D18" i="2"/>
  <c r="BA101" i="68" l="1"/>
  <c r="AR101" i="68"/>
  <c r="AU101" i="68"/>
  <c r="X101" i="68"/>
  <c r="AA101" i="68"/>
  <c r="AJ101" i="68"/>
  <c r="AM101" i="68"/>
  <c r="AC101" i="68"/>
  <c r="AG101" i="68"/>
  <c r="AV101" i="68"/>
  <c r="Y101" i="68"/>
  <c r="AY101" i="68"/>
  <c r="AO101" i="68"/>
  <c r="AE101" i="68"/>
  <c r="AS101" i="68"/>
  <c r="AK101" i="68"/>
  <c r="AQ101" i="68"/>
  <c r="AW101" i="68"/>
  <c r="AB101" i="68"/>
  <c r="AD101" i="68"/>
  <c r="AH101" i="68"/>
  <c r="Z101" i="68"/>
  <c r="AN101" i="68"/>
  <c r="AP101" i="68"/>
  <c r="AT101" i="68"/>
  <c r="W101" i="68"/>
  <c r="AL101" i="68"/>
  <c r="AZ101" i="68"/>
  <c r="AI101" i="68"/>
  <c r="BB101" i="68"/>
  <c r="AF101" i="68"/>
  <c r="AX101" i="68"/>
  <c r="AU89" i="68"/>
  <c r="M89" i="68"/>
  <c r="AX89" i="68"/>
  <c r="O89" i="68"/>
  <c r="AO89" i="68"/>
  <c r="R89" i="68"/>
  <c r="AG89" i="68"/>
  <c r="AI89" i="68"/>
  <c r="Y89" i="68"/>
  <c r="AA89" i="68"/>
  <c r="BA89" i="68"/>
  <c r="AD89" i="68"/>
  <c r="AS89" i="68"/>
  <c r="L89" i="68"/>
  <c r="AK89" i="68"/>
  <c r="AM89" i="68"/>
  <c r="AP89" i="68"/>
  <c r="S89" i="68"/>
  <c r="V89" i="68"/>
  <c r="X89" i="68"/>
  <c r="AW89" i="68"/>
  <c r="AY89" i="68"/>
  <c r="P89" i="68"/>
  <c r="BB89" i="68"/>
  <c r="AE89" i="68"/>
  <c r="AH89" i="68"/>
  <c r="AJ89" i="68"/>
  <c r="AB89" i="68"/>
  <c r="AQ89" i="68"/>
  <c r="T89" i="68"/>
  <c r="AT89" i="68"/>
  <c r="AV89" i="68"/>
  <c r="N89" i="68"/>
  <c r="AN89" i="68"/>
  <c r="AF89" i="68"/>
  <c r="Z89" i="68"/>
  <c r="AZ89" i="68"/>
  <c r="Q89" i="68"/>
  <c r="AR89" i="68"/>
  <c r="K89" i="68"/>
  <c r="AL89" i="68"/>
  <c r="W89" i="68"/>
  <c r="AC89" i="68"/>
  <c r="U89" i="68"/>
  <c r="AZ103" i="68"/>
  <c r="AC103" i="68"/>
  <c r="AS103" i="68"/>
  <c r="Y103" i="68"/>
  <c r="AM103" i="68"/>
  <c r="AO103" i="68"/>
  <c r="AE103" i="68"/>
  <c r="AH103" i="68"/>
  <c r="AK103" i="68"/>
  <c r="AY103" i="68"/>
  <c r="BA103" i="68"/>
  <c r="AQ103" i="68"/>
  <c r="AT103" i="68"/>
  <c r="AW103" i="68"/>
  <c r="AI103" i="68"/>
  <c r="Z103" i="68"/>
  <c r="AB103" i="68"/>
  <c r="AF103" i="68"/>
  <c r="AU103" i="68"/>
  <c r="AL103" i="68"/>
  <c r="AN103" i="68"/>
  <c r="AD103" i="68"/>
  <c r="AR103" i="68"/>
  <c r="AJ103" i="68"/>
  <c r="AX103" i="68"/>
  <c r="AP103" i="68"/>
  <c r="AV103" i="68"/>
  <c r="BB103" i="68"/>
  <c r="AG103" i="68"/>
  <c r="AA103" i="68"/>
  <c r="V83" i="68"/>
  <c r="BA92" i="68"/>
  <c r="S92" i="68"/>
  <c r="AG92" i="68"/>
  <c r="AJ92" i="68"/>
  <c r="AM92" i="68"/>
  <c r="AE92" i="68"/>
  <c r="AS92" i="68"/>
  <c r="AV92" i="68"/>
  <c r="Y92" i="68"/>
  <c r="AY92" i="68"/>
  <c r="P92" i="68"/>
  <c r="R92" i="68"/>
  <c r="AQ92" i="68"/>
  <c r="V92" i="68"/>
  <c r="AK92" i="68"/>
  <c r="AB92" i="68"/>
  <c r="AD92" i="68"/>
  <c r="AH92" i="68"/>
  <c r="AW92" i="68"/>
  <c r="N92" i="68"/>
  <c r="AN92" i="68"/>
  <c r="AP92" i="68"/>
  <c r="T92" i="68"/>
  <c r="AT92" i="68"/>
  <c r="Z92" i="68"/>
  <c r="AZ92" i="68"/>
  <c r="Q92" i="68"/>
  <c r="BB92" i="68"/>
  <c r="AF92" i="68"/>
  <c r="W92" i="68"/>
  <c r="AL92" i="68"/>
  <c r="AC92" i="68"/>
  <c r="AR92" i="68"/>
  <c r="AI92" i="68"/>
  <c r="AX92" i="68"/>
  <c r="O92" i="68"/>
  <c r="AO92" i="68"/>
  <c r="X92" i="68"/>
  <c r="U92" i="68"/>
  <c r="AU92" i="68"/>
  <c r="AA92" i="68"/>
  <c r="AR98" i="68"/>
  <c r="AU98" i="68"/>
  <c r="AX98" i="68"/>
  <c r="AA98" i="68"/>
  <c r="AD98" i="68"/>
  <c r="X98" i="68"/>
  <c r="AM98" i="68"/>
  <c r="AP98" i="68"/>
  <c r="V98" i="68"/>
  <c r="AJ98" i="68"/>
  <c r="AY98" i="68"/>
  <c r="AB98" i="68"/>
  <c r="BB98" i="68"/>
  <c r="AH98" i="68"/>
  <c r="AV98" i="68"/>
  <c r="AN98" i="68"/>
  <c r="T98" i="68"/>
  <c r="U98" i="68"/>
  <c r="AT98" i="68"/>
  <c r="Y98" i="68"/>
  <c r="AZ98" i="68"/>
  <c r="AE98" i="68"/>
  <c r="AF98" i="68"/>
  <c r="AG98" i="68"/>
  <c r="AK98" i="68"/>
  <c r="AC98" i="68"/>
  <c r="AQ98" i="68"/>
  <c r="AS98" i="68"/>
  <c r="W98" i="68"/>
  <c r="AW98" i="68"/>
  <c r="Z98" i="68"/>
  <c r="AO98" i="68"/>
  <c r="AL98" i="68"/>
  <c r="AI98" i="68"/>
  <c r="BA98" i="68"/>
  <c r="J83" i="68"/>
  <c r="X83" i="68"/>
  <c r="AZ90" i="68"/>
  <c r="AO90" i="68"/>
  <c r="AG90" i="68"/>
  <c r="AV90" i="68"/>
  <c r="Y90" i="68"/>
  <c r="AY90" i="68"/>
  <c r="BA90" i="68"/>
  <c r="S90" i="68"/>
  <c r="AS90" i="68"/>
  <c r="AK90" i="68"/>
  <c r="P90" i="68"/>
  <c r="AE90" i="68"/>
  <c r="V90" i="68"/>
  <c r="AW90" i="68"/>
  <c r="N90" i="68"/>
  <c r="AB90" i="68"/>
  <c r="AQ90" i="68"/>
  <c r="AH90" i="68"/>
  <c r="Z90" i="68"/>
  <c r="AN90" i="68"/>
  <c r="R90" i="68"/>
  <c r="T90" i="68"/>
  <c r="AT90" i="68"/>
  <c r="W90" i="68"/>
  <c r="AL90" i="68"/>
  <c r="AD90" i="68"/>
  <c r="AF90" i="68"/>
  <c r="AI90" i="68"/>
  <c r="L90" i="68"/>
  <c r="AX90" i="68"/>
  <c r="O90" i="68"/>
  <c r="Q90" i="68"/>
  <c r="AP90" i="68"/>
  <c r="AR90" i="68"/>
  <c r="AU90" i="68"/>
  <c r="X90" i="68"/>
  <c r="AA90" i="68"/>
  <c r="U90" i="68"/>
  <c r="M90" i="68"/>
  <c r="AM90" i="68"/>
  <c r="BB90" i="68"/>
  <c r="AJ90" i="68"/>
  <c r="AC90" i="68"/>
  <c r="AQ95" i="68"/>
  <c r="AO95" i="68"/>
  <c r="AA95" i="68"/>
  <c r="AV95" i="68"/>
  <c r="V95" i="68"/>
  <c r="AE95" i="68"/>
  <c r="AC95" i="68"/>
  <c r="AJ95" i="68"/>
  <c r="AS95" i="68"/>
  <c r="S95" i="68"/>
  <c r="Q95" i="68"/>
  <c r="AX95" i="68"/>
  <c r="X95" i="68"/>
  <c r="AG95" i="68"/>
  <c r="BB95" i="68"/>
  <c r="AZ95" i="68"/>
  <c r="AL95" i="68"/>
  <c r="AU95" i="68"/>
  <c r="U95" i="68"/>
  <c r="AP95" i="68"/>
  <c r="AN95" i="68"/>
  <c r="Z95" i="68"/>
  <c r="AI95" i="68"/>
  <c r="AR95" i="68"/>
  <c r="AD95" i="68"/>
  <c r="AB95" i="68"/>
  <c r="AW95" i="68"/>
  <c r="W95" i="68"/>
  <c r="AF95" i="68"/>
  <c r="R95" i="68"/>
  <c r="AY95" i="68"/>
  <c r="AK95" i="68"/>
  <c r="AT95" i="68"/>
  <c r="Y95" i="68"/>
  <c r="AH95" i="68"/>
  <c r="AM95" i="68"/>
  <c r="T95" i="68"/>
  <c r="BA95" i="68"/>
  <c r="AW93" i="68"/>
  <c r="AX93" i="68"/>
  <c r="AB93" i="68"/>
  <c r="BB93" i="68"/>
  <c r="S93" i="68"/>
  <c r="AH93" i="68"/>
  <c r="AK93" i="68"/>
  <c r="AN93" i="68"/>
  <c r="AE93" i="68"/>
  <c r="AT93" i="68"/>
  <c r="AZ93" i="68"/>
  <c r="Q93" i="68"/>
  <c r="AQ93" i="68"/>
  <c r="T93" i="68"/>
  <c r="W93" i="68"/>
  <c r="O93" i="68"/>
  <c r="AC93" i="68"/>
  <c r="AF93" i="68"/>
  <c r="AI93" i="68"/>
  <c r="AA93" i="68"/>
  <c r="AO93" i="68"/>
  <c r="AR93" i="68"/>
  <c r="U93" i="68"/>
  <c r="AU93" i="68"/>
  <c r="AM93" i="68"/>
  <c r="BA93" i="68"/>
  <c r="R93" i="68"/>
  <c r="AG93" i="68"/>
  <c r="X93" i="68"/>
  <c r="Z93" i="68"/>
  <c r="AY93" i="68"/>
  <c r="AD93" i="68"/>
  <c r="AS93" i="68"/>
  <c r="AJ93" i="68"/>
  <c r="AL93" i="68"/>
  <c r="Y93" i="68"/>
  <c r="P93" i="68"/>
  <c r="AP93" i="68"/>
  <c r="V93" i="68"/>
  <c r="AV93" i="68"/>
  <c r="AT99" i="68"/>
  <c r="AI99" i="68"/>
  <c r="AM99" i="68"/>
  <c r="AE99" i="68"/>
  <c r="AS99" i="68"/>
  <c r="AU99" i="68"/>
  <c r="Y99" i="68"/>
  <c r="AY99" i="68"/>
  <c r="AB99" i="68"/>
  <c r="AQ99" i="68"/>
  <c r="AK99" i="68"/>
  <c r="AN99" i="68"/>
  <c r="AW99" i="68"/>
  <c r="AZ99" i="68"/>
  <c r="AC99" i="68"/>
  <c r="AF99" i="68"/>
  <c r="Z99" i="68"/>
  <c r="AO99" i="68"/>
  <c r="AR99" i="68"/>
  <c r="X99" i="68"/>
  <c r="AL99" i="68"/>
  <c r="BA99" i="68"/>
  <c r="AD99" i="68"/>
  <c r="V99" i="68"/>
  <c r="AJ99" i="68"/>
  <c r="AX99" i="68"/>
  <c r="AP99" i="68"/>
  <c r="U99" i="68"/>
  <c r="AH99" i="68"/>
  <c r="BB99" i="68"/>
  <c r="W99" i="68"/>
  <c r="AA99" i="68"/>
  <c r="AG99" i="68"/>
  <c r="AV99" i="68"/>
  <c r="K83" i="68"/>
  <c r="AU104" i="68"/>
  <c r="AK104" i="68"/>
  <c r="AY104" i="68"/>
  <c r="AQ104" i="68"/>
  <c r="AW104" i="68"/>
  <c r="AB104" i="68"/>
  <c r="AN104" i="68"/>
  <c r="AH104" i="68"/>
  <c r="AJ104" i="68"/>
  <c r="Z104" i="68"/>
  <c r="AZ104" i="68"/>
  <c r="AC104" i="68"/>
  <c r="AF104" i="68"/>
  <c r="AT104" i="68"/>
  <c r="AV104" i="68"/>
  <c r="AL104" i="68"/>
  <c r="AO104" i="68"/>
  <c r="AR104" i="68"/>
  <c r="AX104" i="68"/>
  <c r="BA104" i="68"/>
  <c r="AD104" i="68"/>
  <c r="AI104" i="68"/>
  <c r="AA104" i="68"/>
  <c r="AP104" i="68"/>
  <c r="AG104" i="68"/>
  <c r="AM104" i="68"/>
  <c r="AE104" i="68"/>
  <c r="AS104" i="68"/>
  <c r="BB104" i="68"/>
  <c r="P83" i="68"/>
  <c r="E134" i="68"/>
  <c r="AH91" i="68"/>
  <c r="AQ91" i="68"/>
  <c r="AO91" i="68"/>
  <c r="AM91" i="68"/>
  <c r="AK91" i="68"/>
  <c r="W91" i="68"/>
  <c r="AI91" i="68"/>
  <c r="V91" i="68"/>
  <c r="AE91" i="68"/>
  <c r="AC91" i="68"/>
  <c r="AA91" i="68"/>
  <c r="Y91" i="68"/>
  <c r="T91" i="68"/>
  <c r="AS91" i="68"/>
  <c r="S91" i="68"/>
  <c r="Q91" i="68"/>
  <c r="O91" i="68"/>
  <c r="M91" i="68"/>
  <c r="AT91" i="68"/>
  <c r="AG91" i="68"/>
  <c r="BB91" i="68"/>
  <c r="AZ91" i="68"/>
  <c r="AX91" i="68"/>
  <c r="AV91" i="68"/>
  <c r="U91" i="68"/>
  <c r="AP91" i="68"/>
  <c r="AN91" i="68"/>
  <c r="AL91" i="68"/>
  <c r="AJ91" i="68"/>
  <c r="AR91" i="68"/>
  <c r="AD91" i="68"/>
  <c r="AB91" i="68"/>
  <c r="Z91" i="68"/>
  <c r="X91" i="68"/>
  <c r="BA91" i="68"/>
  <c r="AF91" i="68"/>
  <c r="R91" i="68"/>
  <c r="P91" i="68"/>
  <c r="N91" i="68"/>
  <c r="AU91" i="68"/>
  <c r="AW91" i="68"/>
  <c r="AY91" i="68"/>
  <c r="AO105" i="68"/>
  <c r="AX105" i="68"/>
  <c r="AT105" i="68"/>
  <c r="AQ105" i="68"/>
  <c r="AC105" i="68"/>
  <c r="AL105" i="68"/>
  <c r="AH105" i="68"/>
  <c r="AA105" i="68"/>
  <c r="AE105" i="68"/>
  <c r="AZ105" i="68"/>
  <c r="AW105" i="68"/>
  <c r="AS105" i="68"/>
  <c r="BA105" i="68"/>
  <c r="BB105" i="68"/>
  <c r="AN105" i="68"/>
  <c r="AK105" i="68"/>
  <c r="AG105" i="68"/>
  <c r="AP105" i="68"/>
  <c r="AB105" i="68"/>
  <c r="AV105" i="68"/>
  <c r="AR105" i="68"/>
  <c r="AD105" i="68"/>
  <c r="AY105" i="68"/>
  <c r="AJ105" i="68"/>
  <c r="AF105" i="68"/>
  <c r="AM105" i="68"/>
  <c r="AU105" i="68"/>
  <c r="AI105" i="68"/>
  <c r="AQ96" i="68"/>
  <c r="AG96" i="68"/>
  <c r="AU96" i="68"/>
  <c r="AM96" i="68"/>
  <c r="R96" i="68"/>
  <c r="T96" i="68"/>
  <c r="AS96" i="68"/>
  <c r="X96" i="68"/>
  <c r="AY96" i="68"/>
  <c r="AD96" i="68"/>
  <c r="S96" i="68"/>
  <c r="AF96" i="68"/>
  <c r="AJ96" i="68"/>
  <c r="AB96" i="68"/>
  <c r="AP96" i="68"/>
  <c r="AE96" i="68"/>
  <c r="AR96" i="68"/>
  <c r="V96" i="68"/>
  <c r="AV96" i="68"/>
  <c r="Y96" i="68"/>
  <c r="AN96" i="68"/>
  <c r="BB96" i="68"/>
  <c r="AH96" i="68"/>
  <c r="AK96" i="68"/>
  <c r="AZ96" i="68"/>
  <c r="AT96" i="68"/>
  <c r="AW96" i="68"/>
  <c r="Z96" i="68"/>
  <c r="AC96" i="68"/>
  <c r="W96" i="68"/>
  <c r="AL96" i="68"/>
  <c r="AO96" i="68"/>
  <c r="BA96" i="68"/>
  <c r="AX96" i="68"/>
  <c r="AA96" i="68"/>
  <c r="U96" i="68"/>
  <c r="AI96" i="68"/>
  <c r="AT102" i="68"/>
  <c r="BB102" i="68"/>
  <c r="AB102" i="68"/>
  <c r="AK102" i="68"/>
  <c r="AE102" i="68"/>
  <c r="AH102" i="68"/>
  <c r="AP102" i="68"/>
  <c r="AY102" i="68"/>
  <c r="Y102" i="68"/>
  <c r="AS102" i="68"/>
  <c r="AD102" i="68"/>
  <c r="AM102" i="68"/>
  <c r="AV102" i="68"/>
  <c r="AG102" i="68"/>
  <c r="BA102" i="68"/>
  <c r="AA102" i="68"/>
  <c r="AJ102" i="68"/>
  <c r="AN102" i="68"/>
  <c r="AR102" i="68"/>
  <c r="AO102" i="68"/>
  <c r="AX102" i="68"/>
  <c r="X102" i="68"/>
  <c r="AF102" i="68"/>
  <c r="AC102" i="68"/>
  <c r="AL102" i="68"/>
  <c r="AU102" i="68"/>
  <c r="AQ102" i="68"/>
  <c r="AZ102" i="68"/>
  <c r="Z102" i="68"/>
  <c r="AI102" i="68"/>
  <c r="AW102" i="68"/>
  <c r="AZ106" i="68"/>
  <c r="AI106" i="68"/>
  <c r="AL106" i="68"/>
  <c r="AF106" i="68"/>
  <c r="AU106" i="68"/>
  <c r="AJ106" i="68"/>
  <c r="AX106" i="68"/>
  <c r="AD106" i="68"/>
  <c r="AR106" i="68"/>
  <c r="AV106" i="68"/>
  <c r="AP106" i="68"/>
  <c r="BB106" i="68"/>
  <c r="AG106" i="68"/>
  <c r="AM106" i="68"/>
  <c r="AC106" i="68"/>
  <c r="AS106" i="68"/>
  <c r="AK106" i="68"/>
  <c r="AY106" i="68"/>
  <c r="AO106" i="68"/>
  <c r="AE106" i="68"/>
  <c r="AH106" i="68"/>
  <c r="AW106" i="68"/>
  <c r="AB106" i="68"/>
  <c r="BA106" i="68"/>
  <c r="AT106" i="68"/>
  <c r="AN106" i="68"/>
  <c r="AQ106" i="68"/>
  <c r="AW100" i="68"/>
  <c r="AA100" i="68"/>
  <c r="AO100" i="68"/>
  <c r="AG100" i="68"/>
  <c r="AK100" i="68"/>
  <c r="AM100" i="68"/>
  <c r="BA100" i="68"/>
  <c r="AS100" i="68"/>
  <c r="X100" i="68"/>
  <c r="Z100" i="68"/>
  <c r="AY100" i="68"/>
  <c r="AD100" i="68"/>
  <c r="V100" i="68"/>
  <c r="AJ100" i="68"/>
  <c r="AL100" i="68"/>
  <c r="AP100" i="68"/>
  <c r="AH100" i="68"/>
  <c r="AV100" i="68"/>
  <c r="AX100" i="68"/>
  <c r="AB100" i="68"/>
  <c r="BB100" i="68"/>
  <c r="AE100" i="68"/>
  <c r="AT100" i="68"/>
  <c r="AN100" i="68"/>
  <c r="AQ100" i="68"/>
  <c r="W100" i="68"/>
  <c r="AZ100" i="68"/>
  <c r="AF100" i="68"/>
  <c r="AI100" i="68"/>
  <c r="AU100" i="68"/>
  <c r="Y100" i="68"/>
  <c r="AR100" i="68"/>
  <c r="AC100" i="68"/>
  <c r="AP97" i="68"/>
  <c r="AY97" i="68"/>
  <c r="AK97" i="68"/>
  <c r="AT97" i="68"/>
  <c r="T97" i="68"/>
  <c r="AD97" i="68"/>
  <c r="AM97" i="68"/>
  <c r="Y97" i="68"/>
  <c r="AH97" i="68"/>
  <c r="BA97" i="68"/>
  <c r="AA97" i="68"/>
  <c r="AV97" i="68"/>
  <c r="V97" i="68"/>
  <c r="AO97" i="68"/>
  <c r="AJ97" i="68"/>
  <c r="AS97" i="68"/>
  <c r="AQ97" i="68"/>
  <c r="AC97" i="68"/>
  <c r="AX97" i="68"/>
  <c r="X97" i="68"/>
  <c r="AG97" i="68"/>
  <c r="AE97" i="68"/>
  <c r="AZ97" i="68"/>
  <c r="AL97" i="68"/>
  <c r="AU97" i="68"/>
  <c r="U97" i="68"/>
  <c r="S97" i="68"/>
  <c r="AN97" i="68"/>
  <c r="Z97" i="68"/>
  <c r="AI97" i="68"/>
  <c r="AR97" i="68"/>
  <c r="BB97" i="68"/>
  <c r="AB97" i="68"/>
  <c r="AW97" i="68"/>
  <c r="W97" i="68"/>
  <c r="AF97" i="68"/>
  <c r="V94" i="68"/>
  <c r="AE94" i="68"/>
  <c r="AC94" i="68"/>
  <c r="AA94" i="68"/>
  <c r="AJ94" i="68"/>
  <c r="AS94" i="68"/>
  <c r="S94" i="68"/>
  <c r="Q94" i="68"/>
  <c r="AX94" i="68"/>
  <c r="X94" i="68"/>
  <c r="AG94" i="68"/>
  <c r="BB94" i="68"/>
  <c r="AZ94" i="68"/>
  <c r="AL94" i="68"/>
  <c r="AU94" i="68"/>
  <c r="U94" i="68"/>
  <c r="AP94" i="68"/>
  <c r="AN94" i="68"/>
  <c r="Z94" i="68"/>
  <c r="AI94" i="68"/>
  <c r="AR94" i="68"/>
  <c r="AD94" i="68"/>
  <c r="AB94" i="68"/>
  <c r="AW94" i="68"/>
  <c r="W94" i="68"/>
  <c r="AF94" i="68"/>
  <c r="R94" i="68"/>
  <c r="P94" i="68"/>
  <c r="AK94" i="68"/>
  <c r="AT94" i="68"/>
  <c r="T94" i="68"/>
  <c r="BA94" i="68"/>
  <c r="AY94" i="68"/>
  <c r="Y94" i="68"/>
  <c r="AH94" i="68"/>
  <c r="AQ94" i="68"/>
  <c r="AO94" i="68"/>
  <c r="AM94" i="68"/>
  <c r="AV94" i="68"/>
  <c r="E131" i="68"/>
  <c r="E130" i="68" s="1"/>
  <c r="E132" i="68" s="1"/>
  <c r="V96" i="70"/>
  <c r="AT96" i="70"/>
  <c r="X96" i="70"/>
  <c r="R96" i="70"/>
  <c r="AY96" i="70"/>
  <c r="Y96" i="70"/>
  <c r="AH96" i="70"/>
  <c r="AQ96" i="70"/>
  <c r="BA96" i="70"/>
  <c r="AM96" i="70"/>
  <c r="AS96" i="70"/>
  <c r="AE96" i="70"/>
  <c r="AO96" i="70"/>
  <c r="AA96" i="70"/>
  <c r="AG96" i="70"/>
  <c r="S96" i="70"/>
  <c r="AC96" i="70"/>
  <c r="AX96" i="70"/>
  <c r="U96" i="70"/>
  <c r="AV96" i="70"/>
  <c r="AZ96" i="70"/>
  <c r="AL96" i="70"/>
  <c r="AU96" i="70"/>
  <c r="AR96" i="70"/>
  <c r="BB96" i="70"/>
  <c r="AN96" i="70"/>
  <c r="Z96" i="70"/>
  <c r="AI96" i="70"/>
  <c r="AF96" i="70"/>
  <c r="AP96" i="70"/>
  <c r="AB96" i="70"/>
  <c r="AW96" i="70"/>
  <c r="W96" i="70"/>
  <c r="T96" i="70"/>
  <c r="AD96" i="70"/>
  <c r="AJ96" i="70"/>
  <c r="AK96" i="70"/>
  <c r="AV95" i="70"/>
  <c r="Y95" i="70"/>
  <c r="AX95" i="70"/>
  <c r="AN95" i="70"/>
  <c r="AF95" i="70"/>
  <c r="AI95" i="70"/>
  <c r="AZ95" i="70"/>
  <c r="AR95" i="70"/>
  <c r="S95" i="70"/>
  <c r="AK95" i="70"/>
  <c r="W95" i="70"/>
  <c r="AA95" i="70"/>
  <c r="R95" i="70"/>
  <c r="AE95" i="70"/>
  <c r="V95" i="70"/>
  <c r="AM95" i="70"/>
  <c r="Q95" i="70"/>
  <c r="AD95" i="70"/>
  <c r="AQ95" i="70"/>
  <c r="AH95" i="70"/>
  <c r="X95" i="70"/>
  <c r="AY95" i="70"/>
  <c r="AC95" i="70"/>
  <c r="AP95" i="70"/>
  <c r="U95" i="70"/>
  <c r="AT95" i="70"/>
  <c r="AJ95" i="70"/>
  <c r="AU95" i="70"/>
  <c r="Z95" i="70"/>
  <c r="AO95" i="70"/>
  <c r="BB95" i="70"/>
  <c r="AG95" i="70"/>
  <c r="AW95" i="70"/>
  <c r="AL95" i="70"/>
  <c r="AB95" i="70"/>
  <c r="BA95" i="70"/>
  <c r="T95" i="70"/>
  <c r="AS95" i="70"/>
  <c r="AX94" i="70"/>
  <c r="W94" i="70"/>
  <c r="AR94" i="70"/>
  <c r="AP94" i="70"/>
  <c r="AZ94" i="70"/>
  <c r="AL94" i="70"/>
  <c r="AT94" i="70"/>
  <c r="AF94" i="70"/>
  <c r="AD94" i="70"/>
  <c r="AN94" i="70"/>
  <c r="AK94" i="70"/>
  <c r="Z94" i="70"/>
  <c r="AH94" i="70"/>
  <c r="T94" i="70"/>
  <c r="R94" i="70"/>
  <c r="AB94" i="70"/>
  <c r="AW94" i="70"/>
  <c r="AV94" i="70"/>
  <c r="V94" i="70"/>
  <c r="AQ94" i="70"/>
  <c r="BA94" i="70"/>
  <c r="P94" i="70"/>
  <c r="AJ94" i="70"/>
  <c r="AM94" i="70"/>
  <c r="AE94" i="70"/>
  <c r="AO94" i="70"/>
  <c r="Y94" i="70"/>
  <c r="X94" i="70"/>
  <c r="AS94" i="70"/>
  <c r="S94" i="70"/>
  <c r="AC94" i="70"/>
  <c r="AU94" i="70"/>
  <c r="AG94" i="70"/>
  <c r="AY94" i="70"/>
  <c r="Q94" i="70"/>
  <c r="AI94" i="70"/>
  <c r="U94" i="70"/>
  <c r="BB94" i="70"/>
  <c r="AA94" i="70"/>
  <c r="AU97" i="70"/>
  <c r="AH97" i="70"/>
  <c r="AX97" i="70"/>
  <c r="AB97" i="70"/>
  <c r="AO97" i="70"/>
  <c r="T97" i="70"/>
  <c r="AS97" i="70"/>
  <c r="AJ97" i="70"/>
  <c r="Y97" i="70"/>
  <c r="AN97" i="70"/>
  <c r="BA97" i="70"/>
  <c r="AF97" i="70"/>
  <c r="AT97" i="70"/>
  <c r="AK97" i="70"/>
  <c r="AA97" i="70"/>
  <c r="AZ97" i="70"/>
  <c r="S97" i="70"/>
  <c r="AR97" i="70"/>
  <c r="V97" i="70"/>
  <c r="AW97" i="70"/>
  <c r="AM97" i="70"/>
  <c r="AE97" i="70"/>
  <c r="X97" i="70"/>
  <c r="AV97" i="70"/>
  <c r="AY97" i="70"/>
  <c r="AQ97" i="70"/>
  <c r="AD97" i="70"/>
  <c r="Z97" i="70"/>
  <c r="AP97" i="70"/>
  <c r="U97" i="70"/>
  <c r="W97" i="70"/>
  <c r="AL97" i="70"/>
  <c r="AC97" i="70"/>
  <c r="BB97" i="70"/>
  <c r="AG97" i="70"/>
  <c r="AI97" i="70"/>
  <c r="R83" i="70"/>
  <c r="R134" i="70" s="1"/>
  <c r="K134" i="70"/>
  <c r="BB93" i="70"/>
  <c r="AI93" i="70"/>
  <c r="AP93" i="70"/>
  <c r="BA93" i="70"/>
  <c r="AY93" i="70"/>
  <c r="AW93" i="70"/>
  <c r="AD93" i="70"/>
  <c r="AN93" i="70"/>
  <c r="AQ93" i="70"/>
  <c r="AM93" i="70"/>
  <c r="AK93" i="70"/>
  <c r="AT93" i="70"/>
  <c r="AR93" i="70"/>
  <c r="AH93" i="70"/>
  <c r="AF93" i="70"/>
  <c r="O93" i="70"/>
  <c r="P93" i="70" s="1"/>
  <c r="AO93" i="70"/>
  <c r="AL93" i="70"/>
  <c r="AS93" i="70"/>
  <c r="AE93" i="70"/>
  <c r="AZ93" i="70"/>
  <c r="AX93" i="70"/>
  <c r="AC93" i="70"/>
  <c r="AU93" i="70"/>
  <c r="AG93" i="70"/>
  <c r="AV93" i="70"/>
  <c r="AJ93" i="70"/>
  <c r="AS92" i="70"/>
  <c r="N92" i="70"/>
  <c r="O92" i="70" s="1"/>
  <c r="AN92" i="70"/>
  <c r="AC92" i="70"/>
  <c r="BB92" i="70"/>
  <c r="AM92" i="70"/>
  <c r="AE92" i="70"/>
  <c r="AF92" i="70"/>
  <c r="AK92" i="70"/>
  <c r="AZ92" i="70"/>
  <c r="AO92" i="70"/>
  <c r="AG92" i="70"/>
  <c r="AI92" i="70"/>
  <c r="AJ92" i="70"/>
  <c r="AW92" i="70"/>
  <c r="AL92" i="70"/>
  <c r="BA92" i="70"/>
  <c r="AD92" i="70"/>
  <c r="AT92" i="70"/>
  <c r="AU92" i="70"/>
  <c r="AV92" i="70"/>
  <c r="AX92" i="70"/>
  <c r="AP92" i="70"/>
  <c r="AR92" i="70"/>
  <c r="AY92" i="70"/>
  <c r="AQ92" i="70"/>
  <c r="AH92" i="70"/>
  <c r="M91" i="70"/>
  <c r="N91" i="70" s="1"/>
  <c r="AQ91" i="70"/>
  <c r="AO91" i="70"/>
  <c r="AZ91" i="70"/>
  <c r="AV91" i="70"/>
  <c r="AD91" i="70"/>
  <c r="AX91" i="70"/>
  <c r="AU91" i="70"/>
  <c r="AY91" i="70"/>
  <c r="AE91" i="70"/>
  <c r="AC91" i="70"/>
  <c r="AL91" i="70"/>
  <c r="AI91" i="70"/>
  <c r="AS91" i="70"/>
  <c r="AW91" i="70"/>
  <c r="AM91" i="70"/>
  <c r="AR91" i="70"/>
  <c r="AN91" i="70"/>
  <c r="AG91" i="70"/>
  <c r="BB91" i="70"/>
  <c r="AP91" i="70"/>
  <c r="AJ91" i="70"/>
  <c r="AT91" i="70"/>
  <c r="AF91" i="70"/>
  <c r="AK91" i="70"/>
  <c r="AH91" i="70"/>
  <c r="BA91" i="70"/>
  <c r="AR90" i="70"/>
  <c r="AQ90" i="70"/>
  <c r="AV90" i="70"/>
  <c r="AG90" i="70"/>
  <c r="AH90" i="70"/>
  <c r="AM90" i="70"/>
  <c r="AI90" i="70"/>
  <c r="AT90" i="70"/>
  <c r="AL90" i="70"/>
  <c r="AY90" i="70"/>
  <c r="AD90" i="70"/>
  <c r="AF90" i="70"/>
  <c r="AW90" i="70"/>
  <c r="AO90" i="70"/>
  <c r="BB90" i="70"/>
  <c r="AU90" i="70"/>
  <c r="BA90" i="70"/>
  <c r="AS90" i="70"/>
  <c r="AK90" i="70"/>
  <c r="AX90" i="70"/>
  <c r="AC90" i="70"/>
  <c r="AP90" i="70"/>
  <c r="AE90" i="70"/>
  <c r="AN90" i="70"/>
  <c r="AJ90" i="70"/>
  <c r="AZ90" i="70"/>
  <c r="L90" i="70"/>
  <c r="M90" i="70" s="1"/>
  <c r="AY89" i="70"/>
  <c r="AD89" i="70"/>
  <c r="AS89" i="70"/>
  <c r="K89" i="70"/>
  <c r="AW89" i="70"/>
  <c r="AF89" i="70"/>
  <c r="AC89" i="70"/>
  <c r="AP89" i="70"/>
  <c r="AH89" i="70"/>
  <c r="AO89" i="70"/>
  <c r="BB89" i="70"/>
  <c r="AT89" i="70"/>
  <c r="AI89" i="70"/>
  <c r="AN89" i="70"/>
  <c r="BA89" i="70"/>
  <c r="AU89" i="70"/>
  <c r="AM89" i="70"/>
  <c r="AZ89" i="70"/>
  <c r="AJ89" i="70"/>
  <c r="AV89" i="70"/>
  <c r="AX89" i="70"/>
  <c r="AE89" i="70"/>
  <c r="AR89" i="70"/>
  <c r="AL89" i="70"/>
  <c r="AQ89" i="70"/>
  <c r="AG89" i="70"/>
  <c r="AK89" i="70"/>
  <c r="AC86" i="70"/>
  <c r="AP86" i="70"/>
  <c r="AY86" i="70"/>
  <c r="AD86" i="70"/>
  <c r="AM86" i="70"/>
  <c r="AW86" i="70"/>
  <c r="AU86" i="70"/>
  <c r="AS86" i="70"/>
  <c r="H86" i="70"/>
  <c r="I86" i="70" s="1"/>
  <c r="AE86" i="70"/>
  <c r="AK86" i="70"/>
  <c r="AI86" i="70"/>
  <c r="AG86" i="70"/>
  <c r="AO86" i="70"/>
  <c r="AN86" i="70"/>
  <c r="AZ86" i="70"/>
  <c r="AX86" i="70"/>
  <c r="AV86" i="70"/>
  <c r="AT86" i="70"/>
  <c r="AQ86" i="70"/>
  <c r="BA86" i="70"/>
  <c r="BB86" i="70"/>
  <c r="AL86" i="70"/>
  <c r="AJ86" i="70"/>
  <c r="AH86" i="70"/>
  <c r="AR86" i="70"/>
  <c r="AF86" i="70"/>
  <c r="AZ85" i="70"/>
  <c r="AI85" i="70"/>
  <c r="AP85" i="70"/>
  <c r="AN85" i="70"/>
  <c r="AS85" i="70"/>
  <c r="AC85" i="70"/>
  <c r="BA85" i="70"/>
  <c r="AX85" i="70"/>
  <c r="AV85" i="70"/>
  <c r="AG85" i="70"/>
  <c r="AQ85" i="70"/>
  <c r="AO85" i="70"/>
  <c r="AL85" i="70"/>
  <c r="AJ85" i="70"/>
  <c r="AD85" i="70"/>
  <c r="AE85" i="70"/>
  <c r="AT85" i="70"/>
  <c r="AH85" i="70"/>
  <c r="G85" i="70"/>
  <c r="AK85" i="70"/>
  <c r="AY85" i="70"/>
  <c r="AW85" i="70"/>
  <c r="BB85" i="70"/>
  <c r="AR85" i="70"/>
  <c r="AM85" i="70"/>
  <c r="AU85" i="70"/>
  <c r="AF85" i="70"/>
  <c r="F83" i="70"/>
  <c r="F134" i="70" s="1"/>
  <c r="AU88" i="70"/>
  <c r="AH88" i="70"/>
  <c r="AG88" i="70"/>
  <c r="J88" i="70"/>
  <c r="AT88" i="70"/>
  <c r="AS88" i="70"/>
  <c r="AY88" i="70"/>
  <c r="AO88" i="70"/>
  <c r="AN88" i="70"/>
  <c r="AI88" i="70"/>
  <c r="AM88" i="70"/>
  <c r="AZ88" i="70"/>
  <c r="AC88" i="70"/>
  <c r="AV88" i="70"/>
  <c r="AJ88" i="70"/>
  <c r="AL88" i="70"/>
  <c r="BA88" i="70"/>
  <c r="AD88" i="70"/>
  <c r="AE88" i="70"/>
  <c r="AK88" i="70"/>
  <c r="AX88" i="70"/>
  <c r="AP88" i="70"/>
  <c r="AQ88" i="70"/>
  <c r="AF88" i="70"/>
  <c r="AW88" i="70"/>
  <c r="BB88" i="70"/>
  <c r="AR88" i="70"/>
  <c r="AN84" i="70"/>
  <c r="AC84" i="70"/>
  <c r="AJ84" i="70"/>
  <c r="AD84" i="70"/>
  <c r="AZ84" i="70"/>
  <c r="AY84" i="70"/>
  <c r="AW84" i="70"/>
  <c r="AT84" i="70"/>
  <c r="AR84" i="70"/>
  <c r="AP84" i="70"/>
  <c r="AU84" i="70"/>
  <c r="AM84" i="70"/>
  <c r="AK84" i="70"/>
  <c r="F84" i="70"/>
  <c r="F128" i="70" s="1"/>
  <c r="AH84" i="70"/>
  <c r="AF84" i="70"/>
  <c r="AI84" i="70"/>
  <c r="AL84" i="70"/>
  <c r="AE84" i="70"/>
  <c r="BA84" i="70"/>
  <c r="AX84" i="70"/>
  <c r="BB84" i="70"/>
  <c r="AS84" i="70"/>
  <c r="AQ84" i="70"/>
  <c r="AO84" i="70"/>
  <c r="AV84" i="70"/>
  <c r="AG84" i="70"/>
  <c r="E83" i="70"/>
  <c r="AR87" i="70"/>
  <c r="AE87" i="70"/>
  <c r="AV87" i="70"/>
  <c r="AL87" i="70"/>
  <c r="AI87" i="70"/>
  <c r="AX87" i="70"/>
  <c r="AH87" i="70"/>
  <c r="AU87" i="70"/>
  <c r="AM87" i="70"/>
  <c r="AN87" i="70"/>
  <c r="AC87" i="70"/>
  <c r="BA87" i="70"/>
  <c r="AD87" i="70"/>
  <c r="AT87" i="70"/>
  <c r="AY87" i="70"/>
  <c r="AZ87" i="70"/>
  <c r="AO87" i="70"/>
  <c r="AS87" i="70"/>
  <c r="I87" i="70"/>
  <c r="AG87" i="70"/>
  <c r="AP87" i="70"/>
  <c r="AQ87" i="70"/>
  <c r="AJ87" i="70"/>
  <c r="AW87" i="70"/>
  <c r="AK87" i="70"/>
  <c r="BB87" i="70"/>
  <c r="AF87" i="70"/>
  <c r="BB87" i="69"/>
  <c r="AQ87" i="69"/>
  <c r="AY87" i="69"/>
  <c r="AN87" i="69"/>
  <c r="BA87" i="69"/>
  <c r="AZ87" i="69"/>
  <c r="AK87" i="69"/>
  <c r="AD87" i="69"/>
  <c r="I87" i="69"/>
  <c r="J87" i="69" s="1"/>
  <c r="AP87" i="69"/>
  <c r="AF87" i="69"/>
  <c r="AG87" i="69"/>
  <c r="AH87" i="69"/>
  <c r="AI87" i="69"/>
  <c r="AJ87" i="69"/>
  <c r="AW87" i="69"/>
  <c r="AL87" i="69"/>
  <c r="AC87" i="69"/>
  <c r="AR87" i="69"/>
  <c r="AT87" i="69"/>
  <c r="AU87" i="69"/>
  <c r="AV87" i="69"/>
  <c r="AX87" i="69"/>
  <c r="AO87" i="69"/>
  <c r="AE87" i="69"/>
  <c r="AS87" i="69"/>
  <c r="AM87" i="69"/>
  <c r="AZ86" i="69"/>
  <c r="H86" i="69"/>
  <c r="I86" i="69" s="1"/>
  <c r="BA86" i="69"/>
  <c r="AX86" i="69"/>
  <c r="AI86" i="69"/>
  <c r="AN86" i="69"/>
  <c r="AD86" i="69"/>
  <c r="AE86" i="69"/>
  <c r="AF86" i="69"/>
  <c r="AG86" i="69"/>
  <c r="AH86" i="69"/>
  <c r="AU86" i="69"/>
  <c r="AJ86" i="69"/>
  <c r="AC86" i="69"/>
  <c r="AP86" i="69"/>
  <c r="AQ86" i="69"/>
  <c r="AR86" i="69"/>
  <c r="AS86" i="69"/>
  <c r="AT86" i="69"/>
  <c r="AV86" i="69"/>
  <c r="AK86" i="69"/>
  <c r="AM86" i="69"/>
  <c r="AO86" i="69"/>
  <c r="BB86" i="69"/>
  <c r="AW86" i="69"/>
  <c r="AL86" i="69"/>
  <c r="AY86" i="69"/>
  <c r="AM85" i="69"/>
  <c r="AK85" i="69"/>
  <c r="AI85" i="69"/>
  <c r="AG85" i="69"/>
  <c r="AE85" i="69"/>
  <c r="AO85" i="69"/>
  <c r="AC85" i="69"/>
  <c r="AD85" i="69"/>
  <c r="G85" i="69"/>
  <c r="H85" i="69" s="1"/>
  <c r="AX85" i="69"/>
  <c r="AV85" i="69"/>
  <c r="AT85" i="69"/>
  <c r="AR85" i="69"/>
  <c r="BB85" i="69"/>
  <c r="AZ85" i="69"/>
  <c r="AL85" i="69"/>
  <c r="AJ85" i="69"/>
  <c r="AH85" i="69"/>
  <c r="AF85" i="69"/>
  <c r="AP85" i="69"/>
  <c r="AN85" i="69"/>
  <c r="AW85" i="69"/>
  <c r="AU85" i="69"/>
  <c r="AS85" i="69"/>
  <c r="AQ85" i="69"/>
  <c r="BA85" i="69"/>
  <c r="AY85" i="69"/>
  <c r="F83" i="69"/>
  <c r="AS88" i="69"/>
  <c r="J88" i="69"/>
  <c r="AN88" i="69"/>
  <c r="AC88" i="69"/>
  <c r="AI88" i="69"/>
  <c r="AJ88" i="69"/>
  <c r="AK88" i="69"/>
  <c r="AL88" i="69"/>
  <c r="AM88" i="69"/>
  <c r="AZ88" i="69"/>
  <c r="AO88" i="69"/>
  <c r="AD88" i="69"/>
  <c r="AF88" i="69"/>
  <c r="AH88" i="69"/>
  <c r="AU88" i="69"/>
  <c r="AV88" i="69"/>
  <c r="AW88" i="69"/>
  <c r="AX88" i="69"/>
  <c r="AY88" i="69"/>
  <c r="BA88" i="69"/>
  <c r="AP88" i="69"/>
  <c r="AE88" i="69"/>
  <c r="AR88" i="69"/>
  <c r="AT88" i="69"/>
  <c r="BB88" i="69"/>
  <c r="AQ88" i="69"/>
  <c r="AG88" i="69"/>
  <c r="AY84" i="69"/>
  <c r="AN84" i="69"/>
  <c r="BA84" i="69"/>
  <c r="BB84" i="69"/>
  <c r="AV84" i="69"/>
  <c r="AK84" i="69"/>
  <c r="AX84" i="69"/>
  <c r="AH84" i="69"/>
  <c r="AZ84" i="69"/>
  <c r="AW84" i="69"/>
  <c r="F84" i="69"/>
  <c r="AC84" i="69"/>
  <c r="AD84" i="69"/>
  <c r="AE84" i="69"/>
  <c r="AF84" i="69"/>
  <c r="AG84" i="69"/>
  <c r="AT84" i="69"/>
  <c r="AI84" i="69"/>
  <c r="AM84" i="69"/>
  <c r="AO84" i="69"/>
  <c r="AP84" i="69"/>
  <c r="AQ84" i="69"/>
  <c r="AJ84" i="69"/>
  <c r="AR84" i="69"/>
  <c r="AS84" i="69"/>
  <c r="AU84" i="69"/>
  <c r="AL84" i="69"/>
  <c r="AZ87" i="68"/>
  <c r="BA87" i="68"/>
  <c r="AE87" i="68"/>
  <c r="AS87" i="68"/>
  <c r="AK87" i="68"/>
  <c r="AN87" i="68"/>
  <c r="AU87" i="68"/>
  <c r="AM87" i="68"/>
  <c r="AO87" i="68"/>
  <c r="AV87" i="68"/>
  <c r="AQ87" i="68"/>
  <c r="AH87" i="68"/>
  <c r="AW87" i="68"/>
  <c r="AT87" i="68"/>
  <c r="BB87" i="68"/>
  <c r="I87" i="68"/>
  <c r="AG87" i="68"/>
  <c r="AD87" i="68"/>
  <c r="AF87" i="68"/>
  <c r="AL87" i="68"/>
  <c r="AC87" i="68"/>
  <c r="AP87" i="68"/>
  <c r="AR87" i="68"/>
  <c r="AI87" i="68"/>
  <c r="AX87" i="68"/>
  <c r="AJ87" i="68"/>
  <c r="AY87" i="68"/>
  <c r="H83" i="68"/>
  <c r="H134" i="68" s="1"/>
  <c r="AW85" i="68"/>
  <c r="AM85" i="68"/>
  <c r="AO85" i="68"/>
  <c r="AF85" i="68"/>
  <c r="AU85" i="68"/>
  <c r="AE85" i="68"/>
  <c r="AK85" i="68"/>
  <c r="AZ85" i="68"/>
  <c r="AY85" i="68"/>
  <c r="BA85" i="68"/>
  <c r="AR85" i="68"/>
  <c r="AD85" i="68"/>
  <c r="AG85" i="68"/>
  <c r="AJ85" i="68"/>
  <c r="AN85" i="68"/>
  <c r="AT85" i="68"/>
  <c r="AQ85" i="68"/>
  <c r="AC85" i="68"/>
  <c r="AI85" i="68"/>
  <c r="AL85" i="68"/>
  <c r="AP85" i="68"/>
  <c r="AS85" i="68"/>
  <c r="AV85" i="68"/>
  <c r="AX85" i="68"/>
  <c r="BB85" i="68"/>
  <c r="G85" i="68"/>
  <c r="AH85" i="68"/>
  <c r="F83" i="68"/>
  <c r="F134" i="68" s="1"/>
  <c r="H86" i="68"/>
  <c r="I86" i="68" s="1"/>
  <c r="BA86" i="68"/>
  <c r="AY86" i="68"/>
  <c r="AT86" i="68"/>
  <c r="AJ86" i="68"/>
  <c r="AD86" i="68"/>
  <c r="AW86" i="68"/>
  <c r="AU86" i="68"/>
  <c r="AS86" i="68"/>
  <c r="AQ86" i="68"/>
  <c r="AO86" i="68"/>
  <c r="AM86" i="68"/>
  <c r="AV86" i="68"/>
  <c r="AH86" i="68"/>
  <c r="AK86" i="68"/>
  <c r="AI86" i="68"/>
  <c r="AG86" i="68"/>
  <c r="AE86" i="68"/>
  <c r="AC86" i="68"/>
  <c r="AR86" i="68"/>
  <c r="AF86" i="68"/>
  <c r="AP86" i="68"/>
  <c r="BB86" i="68"/>
  <c r="AZ86" i="68"/>
  <c r="AN86" i="68"/>
  <c r="AX86" i="68"/>
  <c r="AL86" i="68"/>
  <c r="AQ88" i="68"/>
  <c r="AS88" i="68"/>
  <c r="AU88" i="68"/>
  <c r="AL88" i="68"/>
  <c r="BA88" i="68"/>
  <c r="AT88" i="68"/>
  <c r="AZ88" i="68"/>
  <c r="AW88" i="68"/>
  <c r="AI88" i="68"/>
  <c r="AO88" i="68"/>
  <c r="AX88" i="68"/>
  <c r="AD88" i="68"/>
  <c r="AK88" i="68"/>
  <c r="AF88" i="68"/>
  <c r="J88" i="68"/>
  <c r="AM88" i="68"/>
  <c r="AP88" i="68"/>
  <c r="AE88" i="68"/>
  <c r="AC88" i="68"/>
  <c r="AR88" i="68"/>
  <c r="AJ88" i="68"/>
  <c r="AY88" i="68"/>
  <c r="BB88" i="68"/>
  <c r="AH88" i="68"/>
  <c r="AV88" i="68"/>
  <c r="AN88" i="68"/>
  <c r="AG88" i="68"/>
  <c r="I83" i="68"/>
  <c r="I134" i="68" s="1"/>
  <c r="AW84" i="68"/>
  <c r="AX84" i="68"/>
  <c r="BB84" i="68"/>
  <c r="AH84" i="68"/>
  <c r="AY84" i="68"/>
  <c r="AD84" i="68"/>
  <c r="AN84" i="68"/>
  <c r="AT84" i="68"/>
  <c r="AJ84" i="68"/>
  <c r="AL84" i="68"/>
  <c r="AZ84" i="68"/>
  <c r="AE84" i="68"/>
  <c r="AK84" i="68"/>
  <c r="BA84" i="68"/>
  <c r="AR84" i="68"/>
  <c r="AG84" i="68"/>
  <c r="AS84" i="68"/>
  <c r="AV84" i="68"/>
  <c r="AC84" i="68"/>
  <c r="AQ84" i="68"/>
  <c r="AI84" i="68"/>
  <c r="AM84" i="68"/>
  <c r="AO84" i="68"/>
  <c r="F84" i="68"/>
  <c r="F128" i="68" s="1"/>
  <c r="AF84" i="68"/>
  <c r="AU84" i="68"/>
  <c r="AP84" i="68"/>
  <c r="E131" i="67"/>
  <c r="AY88" i="67"/>
  <c r="AN88" i="67"/>
  <c r="AK88" i="67"/>
  <c r="AI88" i="67"/>
  <c r="AF88" i="67"/>
  <c r="BB88" i="67"/>
  <c r="AG88" i="67"/>
  <c r="AC88" i="67"/>
  <c r="AS88" i="67"/>
  <c r="AQ88" i="67"/>
  <c r="BA88" i="67"/>
  <c r="AX88" i="67"/>
  <c r="AV88" i="67"/>
  <c r="AT88" i="67"/>
  <c r="AE88" i="67"/>
  <c r="AO88" i="67"/>
  <c r="AL88" i="67"/>
  <c r="AJ88" i="67"/>
  <c r="AH88" i="67"/>
  <c r="AM88" i="67"/>
  <c r="J88" i="67"/>
  <c r="K88" i="67" s="1"/>
  <c r="AP88" i="67"/>
  <c r="AZ88" i="67"/>
  <c r="AW88" i="67"/>
  <c r="AU88" i="67"/>
  <c r="AR88" i="67"/>
  <c r="AD88" i="67"/>
  <c r="AX87" i="67"/>
  <c r="BB87" i="67"/>
  <c r="AQ87" i="67"/>
  <c r="AS87" i="67"/>
  <c r="AL87" i="67"/>
  <c r="AZ87" i="67"/>
  <c r="I87" i="67"/>
  <c r="AI87" i="67"/>
  <c r="AC87" i="67"/>
  <c r="AD87" i="67"/>
  <c r="AO87" i="67"/>
  <c r="AW87" i="67"/>
  <c r="AM87" i="67"/>
  <c r="AP87" i="67"/>
  <c r="AV87" i="67"/>
  <c r="AN87" i="67"/>
  <c r="BA87" i="67"/>
  <c r="AK87" i="67"/>
  <c r="AJ87" i="67"/>
  <c r="AF87" i="67"/>
  <c r="AH87" i="67"/>
  <c r="AU87" i="67"/>
  <c r="AE87" i="67"/>
  <c r="AR87" i="67"/>
  <c r="AG87" i="67"/>
  <c r="AT87" i="67"/>
  <c r="AY87" i="67"/>
  <c r="AU85" i="67"/>
  <c r="AK85" i="67"/>
  <c r="G85" i="67"/>
  <c r="AH85" i="67"/>
  <c r="AZ85" i="67"/>
  <c r="AI85" i="67"/>
  <c r="AM85" i="67"/>
  <c r="AS85" i="67"/>
  <c r="AW85" i="67"/>
  <c r="AF85" i="67"/>
  <c r="AT85" i="67"/>
  <c r="AL85" i="67"/>
  <c r="AJ85" i="67"/>
  <c r="AC85" i="67"/>
  <c r="AD85" i="67"/>
  <c r="AE85" i="67"/>
  <c r="AR85" i="67"/>
  <c r="AV85" i="67"/>
  <c r="AX85" i="67"/>
  <c r="AY85" i="67"/>
  <c r="AO85" i="67"/>
  <c r="AP85" i="67"/>
  <c r="AQ85" i="67"/>
  <c r="AN85" i="67"/>
  <c r="BA85" i="67"/>
  <c r="BB85" i="67"/>
  <c r="AG85" i="67"/>
  <c r="AG84" i="67"/>
  <c r="AN84" i="67"/>
  <c r="BA84" i="67"/>
  <c r="BB84" i="67"/>
  <c r="AT84" i="67"/>
  <c r="AL84" i="67"/>
  <c r="AZ84" i="67"/>
  <c r="AY84" i="67"/>
  <c r="AX84" i="67"/>
  <c r="AI84" i="67"/>
  <c r="AW84" i="67"/>
  <c r="AK84" i="67"/>
  <c r="F84" i="67"/>
  <c r="F128" i="67" s="1"/>
  <c r="AH84" i="67"/>
  <c r="AJ84" i="67"/>
  <c r="AF84" i="67"/>
  <c r="AU84" i="67"/>
  <c r="AS84" i="67"/>
  <c r="AV84" i="67"/>
  <c r="AC84" i="67"/>
  <c r="AD84" i="67"/>
  <c r="AE84" i="67"/>
  <c r="AR84" i="67"/>
  <c r="AM84" i="67"/>
  <c r="AO84" i="67"/>
  <c r="AP84" i="67"/>
  <c r="AQ84" i="67"/>
  <c r="AI86" i="67"/>
  <c r="AF86" i="67"/>
  <c r="AD86" i="67"/>
  <c r="AK86" i="67"/>
  <c r="H86" i="67"/>
  <c r="I86" i="67" s="1"/>
  <c r="BA86" i="67"/>
  <c r="AX86" i="67"/>
  <c r="AH86" i="67"/>
  <c r="AN86" i="67"/>
  <c r="AZ86" i="67"/>
  <c r="AV86" i="67"/>
  <c r="AS86" i="67"/>
  <c r="AQ86" i="67"/>
  <c r="AO86" i="67"/>
  <c r="AL86" i="67"/>
  <c r="AJ86" i="67"/>
  <c r="AG86" i="67"/>
  <c r="AE86" i="67"/>
  <c r="AC86" i="67"/>
  <c r="BB86" i="67"/>
  <c r="AY86" i="67"/>
  <c r="AT86" i="67"/>
  <c r="AU86" i="67"/>
  <c r="AR86" i="67"/>
  <c r="AP86" i="67"/>
  <c r="AM86" i="67"/>
  <c r="AW86" i="67"/>
  <c r="I83" i="67"/>
  <c r="I134" i="67" s="1"/>
  <c r="C27" i="88"/>
  <c r="H134" i="88"/>
  <c r="AF134" i="88"/>
  <c r="AV103" i="88"/>
  <c r="AJ103" i="88"/>
  <c r="AU103" i="88"/>
  <c r="AI103" i="88"/>
  <c r="AT103" i="88"/>
  <c r="AH103" i="88"/>
  <c r="AS103" i="88"/>
  <c r="AG103" i="88"/>
  <c r="AR103" i="88"/>
  <c r="AF103" i="88"/>
  <c r="AQ103" i="88"/>
  <c r="AE103" i="88"/>
  <c r="BB103" i="88"/>
  <c r="AP103" i="88"/>
  <c r="AD103" i="88"/>
  <c r="BA103" i="88"/>
  <c r="AO103" i="88"/>
  <c r="AC103" i="88"/>
  <c r="AZ103" i="88"/>
  <c r="AN103" i="88"/>
  <c r="AB103" i="88"/>
  <c r="AM103" i="88"/>
  <c r="AX103" i="88"/>
  <c r="AL103" i="88"/>
  <c r="Z103" i="88"/>
  <c r="AY103" i="88"/>
  <c r="AW103" i="88"/>
  <c r="AK103" i="88"/>
  <c r="Y103" i="88"/>
  <c r="AA103" i="88"/>
  <c r="AQ104" i="88"/>
  <c r="AE104" i="88"/>
  <c r="BB104" i="88"/>
  <c r="AP104" i="88"/>
  <c r="AD104" i="88"/>
  <c r="BA104" i="88"/>
  <c r="AO104" i="88"/>
  <c r="AC104" i="88"/>
  <c r="AZ104" i="88"/>
  <c r="AN104" i="88"/>
  <c r="AB104" i="88"/>
  <c r="AY104" i="88"/>
  <c r="AM104" i="88"/>
  <c r="AA104" i="88"/>
  <c r="AX104" i="88"/>
  <c r="AL104" i="88"/>
  <c r="Z104" i="88"/>
  <c r="AW104" i="88"/>
  <c r="AK104" i="88"/>
  <c r="AV104" i="88"/>
  <c r="AJ104" i="88"/>
  <c r="AU104" i="88"/>
  <c r="AI104" i="88"/>
  <c r="AH104" i="88"/>
  <c r="AS104" i="88"/>
  <c r="AG104" i="88"/>
  <c r="AR104" i="88"/>
  <c r="AF104" i="88"/>
  <c r="AT104" i="88"/>
  <c r="AZ95" i="88"/>
  <c r="AN95" i="88"/>
  <c r="AB95" i="88"/>
  <c r="AY95" i="88"/>
  <c r="AM95" i="88"/>
  <c r="AA95" i="88"/>
  <c r="AX95" i="88"/>
  <c r="AL95" i="88"/>
  <c r="Z95" i="88"/>
  <c r="AW95" i="88"/>
  <c r="AK95" i="88"/>
  <c r="Y95" i="88"/>
  <c r="AV95" i="88"/>
  <c r="AJ95" i="88"/>
  <c r="X95" i="88"/>
  <c r="AU95" i="88"/>
  <c r="AI95" i="88"/>
  <c r="W95" i="88"/>
  <c r="AT95" i="88"/>
  <c r="AH95" i="88"/>
  <c r="V95" i="88"/>
  <c r="AS95" i="88"/>
  <c r="AG95" i="88"/>
  <c r="U95" i="88"/>
  <c r="AR95" i="88"/>
  <c r="AF95" i="88"/>
  <c r="T95" i="88"/>
  <c r="AQ95" i="88"/>
  <c r="BB95" i="88"/>
  <c r="AP95" i="88"/>
  <c r="AD95" i="88"/>
  <c r="R95" i="88"/>
  <c r="S95" i="88"/>
  <c r="BA95" i="88"/>
  <c r="AO95" i="88"/>
  <c r="AC95" i="88"/>
  <c r="Q95" i="88"/>
  <c r="AE95" i="88"/>
  <c r="AS100" i="88"/>
  <c r="AG100" i="88"/>
  <c r="AR100" i="88"/>
  <c r="AF100" i="88"/>
  <c r="AQ100" i="88"/>
  <c r="AE100" i="88"/>
  <c r="BB100" i="88"/>
  <c r="AP100" i="88"/>
  <c r="AD100" i="88"/>
  <c r="BA100" i="88"/>
  <c r="AO100" i="88"/>
  <c r="AC100" i="88"/>
  <c r="AZ100" i="88"/>
  <c r="AN100" i="88"/>
  <c r="AB100" i="88"/>
  <c r="AY100" i="88"/>
  <c r="AM100" i="88"/>
  <c r="AA100" i="88"/>
  <c r="AX100" i="88"/>
  <c r="AL100" i="88"/>
  <c r="Z100" i="88"/>
  <c r="AW100" i="88"/>
  <c r="AK100" i="88"/>
  <c r="Y100" i="88"/>
  <c r="X100" i="88"/>
  <c r="AU100" i="88"/>
  <c r="AI100" i="88"/>
  <c r="W100" i="88"/>
  <c r="AJ100" i="88"/>
  <c r="AT100" i="88"/>
  <c r="AH100" i="88"/>
  <c r="V100" i="88"/>
  <c r="AV100" i="88"/>
  <c r="AY105" i="88"/>
  <c r="AM105" i="88"/>
  <c r="AA105" i="88"/>
  <c r="AX105" i="88"/>
  <c r="AL105" i="88"/>
  <c r="AW105" i="88"/>
  <c r="AK105" i="88"/>
  <c r="AV105" i="88"/>
  <c r="AJ105" i="88"/>
  <c r="AU105" i="88"/>
  <c r="AI105" i="88"/>
  <c r="AT105" i="88"/>
  <c r="AH105" i="88"/>
  <c r="AS105" i="88"/>
  <c r="AG105" i="88"/>
  <c r="AR105" i="88"/>
  <c r="AF105" i="88"/>
  <c r="AQ105" i="88"/>
  <c r="AE105" i="88"/>
  <c r="BB105" i="88"/>
  <c r="AD105" i="88"/>
  <c r="BA105" i="88"/>
  <c r="AO105" i="88"/>
  <c r="AC105" i="88"/>
  <c r="AP105" i="88"/>
  <c r="AZ105" i="88"/>
  <c r="AN105" i="88"/>
  <c r="AB105" i="88"/>
  <c r="AW92" i="88"/>
  <c r="AK92" i="88"/>
  <c r="Y92" i="88"/>
  <c r="AV92" i="88"/>
  <c r="AJ92" i="88"/>
  <c r="X92" i="88"/>
  <c r="AU92" i="88"/>
  <c r="AI92" i="88"/>
  <c r="W92" i="88"/>
  <c r="AT92" i="88"/>
  <c r="AH92" i="88"/>
  <c r="V92" i="88"/>
  <c r="AS92" i="88"/>
  <c r="AG92" i="88"/>
  <c r="U92" i="88"/>
  <c r="AR92" i="88"/>
  <c r="AF92" i="88"/>
  <c r="T92" i="88"/>
  <c r="AQ92" i="88"/>
  <c r="AE92" i="88"/>
  <c r="S92" i="88"/>
  <c r="BB92" i="88"/>
  <c r="AP92" i="88"/>
  <c r="AD92" i="88"/>
  <c r="R92" i="88"/>
  <c r="BA92" i="88"/>
  <c r="AO92" i="88"/>
  <c r="AC92" i="88"/>
  <c r="Q92" i="88"/>
  <c r="AY92" i="88"/>
  <c r="AM92" i="88"/>
  <c r="AA92" i="88"/>
  <c r="O92" i="88"/>
  <c r="AZ92" i="88"/>
  <c r="AX92" i="88"/>
  <c r="AL92" i="88"/>
  <c r="Z92" i="88"/>
  <c r="N92" i="88"/>
  <c r="AN92" i="88"/>
  <c r="AB92" i="88"/>
  <c r="P92" i="88"/>
  <c r="AV87" i="88"/>
  <c r="AJ87" i="88"/>
  <c r="AU87" i="88"/>
  <c r="AI87" i="88"/>
  <c r="AT87" i="88"/>
  <c r="AH87" i="88"/>
  <c r="AS87" i="88"/>
  <c r="AG87" i="88"/>
  <c r="I87" i="88"/>
  <c r="AR87" i="88"/>
  <c r="AF87" i="88"/>
  <c r="AQ87" i="88"/>
  <c r="AE87" i="88"/>
  <c r="BB87" i="88"/>
  <c r="AP87" i="88"/>
  <c r="AD87" i="88"/>
  <c r="BA87" i="88"/>
  <c r="AO87" i="88"/>
  <c r="AC87" i="88"/>
  <c r="AZ87" i="88"/>
  <c r="AN87" i="88"/>
  <c r="AX87" i="88"/>
  <c r="AL87" i="88"/>
  <c r="AW87" i="88"/>
  <c r="AK87" i="88"/>
  <c r="AY87" i="88"/>
  <c r="AM87" i="88"/>
  <c r="AQ89" i="88"/>
  <c r="AE89" i="88"/>
  <c r="S89" i="88"/>
  <c r="BB89" i="88"/>
  <c r="AP89" i="88"/>
  <c r="AD89" i="88"/>
  <c r="R89" i="88"/>
  <c r="BA89" i="88"/>
  <c r="AO89" i="88"/>
  <c r="AC89" i="88"/>
  <c r="Q89" i="88"/>
  <c r="AZ89" i="88"/>
  <c r="AN89" i="88"/>
  <c r="AB89" i="88"/>
  <c r="P89" i="88"/>
  <c r="AY89" i="88"/>
  <c r="AM89" i="88"/>
  <c r="AA89" i="88"/>
  <c r="O89" i="88"/>
  <c r="AX89" i="88"/>
  <c r="AL89" i="88"/>
  <c r="Z89" i="88"/>
  <c r="N89" i="88"/>
  <c r="AW89" i="88"/>
  <c r="AK89" i="88"/>
  <c r="Y89" i="88"/>
  <c r="M89" i="88"/>
  <c r="AV89" i="88"/>
  <c r="AJ89" i="88"/>
  <c r="X89" i="88"/>
  <c r="L89" i="88"/>
  <c r="AU89" i="88"/>
  <c r="AI89" i="88"/>
  <c r="W89" i="88"/>
  <c r="K89" i="88"/>
  <c r="AS89" i="88"/>
  <c r="AG89" i="88"/>
  <c r="U89" i="88"/>
  <c r="AR89" i="88"/>
  <c r="AF89" i="88"/>
  <c r="T89" i="88"/>
  <c r="AH89" i="88"/>
  <c r="V89" i="88"/>
  <c r="AT89" i="88"/>
  <c r="AW101" i="88"/>
  <c r="AK101" i="88"/>
  <c r="Y101" i="88"/>
  <c r="AV101" i="88"/>
  <c r="AJ101" i="88"/>
  <c r="X101" i="88"/>
  <c r="AU101" i="88"/>
  <c r="AI101" i="88"/>
  <c r="W101" i="88"/>
  <c r="AT101" i="88"/>
  <c r="AH101" i="88"/>
  <c r="AS101" i="88"/>
  <c r="AG101" i="88"/>
  <c r="AR101" i="88"/>
  <c r="AF101" i="88"/>
  <c r="AQ101" i="88"/>
  <c r="AE101" i="88"/>
  <c r="BB101" i="88"/>
  <c r="AP101" i="88"/>
  <c r="AD101" i="88"/>
  <c r="BA101" i="88"/>
  <c r="AO101" i="88"/>
  <c r="AC101" i="88"/>
  <c r="AB101" i="88"/>
  <c r="AY101" i="88"/>
  <c r="AM101" i="88"/>
  <c r="AA101" i="88"/>
  <c r="AN101" i="88"/>
  <c r="AX101" i="88"/>
  <c r="AL101" i="88"/>
  <c r="Z101" i="88"/>
  <c r="AZ101" i="88"/>
  <c r="AY88" i="88"/>
  <c r="AM88" i="88"/>
  <c r="AX88" i="88"/>
  <c r="AL88" i="88"/>
  <c r="AW88" i="88"/>
  <c r="AK88" i="88"/>
  <c r="AV88" i="88"/>
  <c r="AJ88" i="88"/>
  <c r="AU88" i="88"/>
  <c r="AI88" i="88"/>
  <c r="AT88" i="88"/>
  <c r="AH88" i="88"/>
  <c r="J88" i="88"/>
  <c r="AS88" i="88"/>
  <c r="AG88" i="88"/>
  <c r="AR88" i="88"/>
  <c r="AF88" i="88"/>
  <c r="AQ88" i="88"/>
  <c r="AE88" i="88"/>
  <c r="BA88" i="88"/>
  <c r="AO88" i="88"/>
  <c r="AC88" i="88"/>
  <c r="AZ88" i="88"/>
  <c r="AN88" i="88"/>
  <c r="BB88" i="88"/>
  <c r="AP88" i="88"/>
  <c r="AD88" i="88"/>
  <c r="AS93" i="88"/>
  <c r="AG93" i="88"/>
  <c r="U93" i="88"/>
  <c r="AR93" i="88"/>
  <c r="AF93" i="88"/>
  <c r="T93" i="88"/>
  <c r="AQ93" i="88"/>
  <c r="AE93" i="88"/>
  <c r="S93" i="88"/>
  <c r="BB93" i="88"/>
  <c r="AP93" i="88"/>
  <c r="AD93" i="88"/>
  <c r="R93" i="88"/>
  <c r="BA93" i="88"/>
  <c r="AO93" i="88"/>
  <c r="AC93" i="88"/>
  <c r="Q93" i="88"/>
  <c r="AZ93" i="88"/>
  <c r="AN93" i="88"/>
  <c r="AB93" i="88"/>
  <c r="P93" i="88"/>
  <c r="AY93" i="88"/>
  <c r="AM93" i="88"/>
  <c r="AA93" i="88"/>
  <c r="O93" i="88"/>
  <c r="AX93" i="88"/>
  <c r="AL93" i="88"/>
  <c r="Z93" i="88"/>
  <c r="AW93" i="88"/>
  <c r="AK93" i="88"/>
  <c r="Y93" i="88"/>
  <c r="X93" i="88"/>
  <c r="AU93" i="88"/>
  <c r="AI93" i="88"/>
  <c r="W93" i="88"/>
  <c r="AV93" i="88"/>
  <c r="AT93" i="88"/>
  <c r="AH93" i="88"/>
  <c r="V93" i="88"/>
  <c r="AJ93" i="88"/>
  <c r="AS85" i="88"/>
  <c r="AG85" i="88"/>
  <c r="AR85" i="88"/>
  <c r="AF85" i="88"/>
  <c r="AQ85" i="88"/>
  <c r="AE85" i="88"/>
  <c r="G85" i="88"/>
  <c r="BB85" i="88"/>
  <c r="AP85" i="88"/>
  <c r="AD85" i="88"/>
  <c r="BA85" i="88"/>
  <c r="AO85" i="88"/>
  <c r="AC85" i="88"/>
  <c r="AZ85" i="88"/>
  <c r="AN85" i="88"/>
  <c r="AY85" i="88"/>
  <c r="AM85" i="88"/>
  <c r="AX85" i="88"/>
  <c r="AL85" i="88"/>
  <c r="AW85" i="88"/>
  <c r="AK85" i="88"/>
  <c r="AU85" i="88"/>
  <c r="AI85" i="88"/>
  <c r="AT85" i="88"/>
  <c r="AH85" i="88"/>
  <c r="AV85" i="88"/>
  <c r="AJ85" i="88"/>
  <c r="BB99" i="88"/>
  <c r="AP99" i="88"/>
  <c r="AD99" i="88"/>
  <c r="BA99" i="88"/>
  <c r="AO99" i="88"/>
  <c r="AC99" i="88"/>
  <c r="AZ99" i="88"/>
  <c r="AN99" i="88"/>
  <c r="AB99" i="88"/>
  <c r="AY99" i="88"/>
  <c r="AM99" i="88"/>
  <c r="AA99" i="88"/>
  <c r="AX99" i="88"/>
  <c r="AL99" i="88"/>
  <c r="Z99" i="88"/>
  <c r="AW99" i="88"/>
  <c r="AK99" i="88"/>
  <c r="Y99" i="88"/>
  <c r="AV99" i="88"/>
  <c r="AJ99" i="88"/>
  <c r="X99" i="88"/>
  <c r="AU99" i="88"/>
  <c r="AI99" i="88"/>
  <c r="W99" i="88"/>
  <c r="AT99" i="88"/>
  <c r="AH99" i="88"/>
  <c r="V99" i="88"/>
  <c r="AR99" i="88"/>
  <c r="AF99" i="88"/>
  <c r="AQ99" i="88"/>
  <c r="AE99" i="88"/>
  <c r="AG99" i="88"/>
  <c r="AS99" i="88"/>
  <c r="U99" i="88"/>
  <c r="BB102" i="88"/>
  <c r="AP102" i="88"/>
  <c r="AD102" i="88"/>
  <c r="BA102" i="88"/>
  <c r="AO102" i="88"/>
  <c r="AC102" i="88"/>
  <c r="AZ102" i="88"/>
  <c r="AN102" i="88"/>
  <c r="AB102" i="88"/>
  <c r="AY102" i="88"/>
  <c r="AM102" i="88"/>
  <c r="AA102" i="88"/>
  <c r="AX102" i="88"/>
  <c r="AL102" i="88"/>
  <c r="Z102" i="88"/>
  <c r="AW102" i="88"/>
  <c r="AK102" i="88"/>
  <c r="Y102" i="88"/>
  <c r="AV102" i="88"/>
  <c r="AJ102" i="88"/>
  <c r="X102" i="88"/>
  <c r="AU102" i="88"/>
  <c r="AI102" i="88"/>
  <c r="AT102" i="88"/>
  <c r="AH102" i="88"/>
  <c r="AG102" i="88"/>
  <c r="AR102" i="88"/>
  <c r="AF102" i="88"/>
  <c r="AS102" i="88"/>
  <c r="AQ102" i="88"/>
  <c r="AE102" i="88"/>
  <c r="AV106" i="88"/>
  <c r="AJ106" i="88"/>
  <c r="AU106" i="88"/>
  <c r="AI106" i="88"/>
  <c r="AT106" i="88"/>
  <c r="AH106" i="88"/>
  <c r="AS106" i="88"/>
  <c r="AG106" i="88"/>
  <c r="AR106" i="88"/>
  <c r="AF106" i="88"/>
  <c r="AQ106" i="88"/>
  <c r="AE106" i="88"/>
  <c r="BB106" i="88"/>
  <c r="AP106" i="88"/>
  <c r="AD106" i="88"/>
  <c r="BA106" i="88"/>
  <c r="AO106" i="88"/>
  <c r="AC106" i="88"/>
  <c r="AZ106" i="88"/>
  <c r="AN106" i="88"/>
  <c r="AB106" i="88"/>
  <c r="AX106" i="88"/>
  <c r="AL106" i="88"/>
  <c r="AY106" i="88"/>
  <c r="AW106" i="88"/>
  <c r="AK106" i="88"/>
  <c r="AM106" i="88"/>
  <c r="O83" i="88"/>
  <c r="BB94" i="88"/>
  <c r="AP94" i="88"/>
  <c r="AD94" i="88"/>
  <c r="R94" i="88"/>
  <c r="BA94" i="88"/>
  <c r="AO94" i="88"/>
  <c r="AC94" i="88"/>
  <c r="Q94" i="88"/>
  <c r="AZ94" i="88"/>
  <c r="AN94" i="88"/>
  <c r="AB94" i="88"/>
  <c r="P94" i="88"/>
  <c r="AY94" i="88"/>
  <c r="AM94" i="88"/>
  <c r="AA94" i="88"/>
  <c r="AX94" i="88"/>
  <c r="AL94" i="88"/>
  <c r="Z94" i="88"/>
  <c r="AW94" i="88"/>
  <c r="AK94" i="88"/>
  <c r="Y94" i="88"/>
  <c r="AV94" i="88"/>
  <c r="AJ94" i="88"/>
  <c r="X94" i="88"/>
  <c r="AU94" i="88"/>
  <c r="AI94" i="88"/>
  <c r="W94" i="88"/>
  <c r="AT94" i="88"/>
  <c r="AH94" i="88"/>
  <c r="V94" i="88"/>
  <c r="AS94" i="88"/>
  <c r="U94" i="88"/>
  <c r="AR94" i="88"/>
  <c r="AF94" i="88"/>
  <c r="T94" i="88"/>
  <c r="AQ94" i="88"/>
  <c r="AE94" i="88"/>
  <c r="S94" i="88"/>
  <c r="AG94" i="88"/>
  <c r="BB91" i="88"/>
  <c r="AP91" i="88"/>
  <c r="AD91" i="88"/>
  <c r="R91" i="88"/>
  <c r="BA91" i="88"/>
  <c r="AO91" i="88"/>
  <c r="AC91" i="88"/>
  <c r="Q91" i="88"/>
  <c r="AZ91" i="88"/>
  <c r="AN91" i="88"/>
  <c r="AB91" i="88"/>
  <c r="P91" i="88"/>
  <c r="AY91" i="88"/>
  <c r="AM91" i="88"/>
  <c r="AA91" i="88"/>
  <c r="O91" i="88"/>
  <c r="AX91" i="88"/>
  <c r="AL91" i="88"/>
  <c r="Z91" i="88"/>
  <c r="N91" i="88"/>
  <c r="AW91" i="88"/>
  <c r="AK91" i="88"/>
  <c r="Y91" i="88"/>
  <c r="M91" i="88"/>
  <c r="AV91" i="88"/>
  <c r="AJ91" i="88"/>
  <c r="X91" i="88"/>
  <c r="AU91" i="88"/>
  <c r="AI91" i="88"/>
  <c r="W91" i="88"/>
  <c r="AT91" i="88"/>
  <c r="AH91" i="88"/>
  <c r="V91" i="88"/>
  <c r="AR91" i="88"/>
  <c r="AF91" i="88"/>
  <c r="T91" i="88"/>
  <c r="AQ91" i="88"/>
  <c r="AE91" i="88"/>
  <c r="S91" i="88"/>
  <c r="AS91" i="88"/>
  <c r="AG91" i="88"/>
  <c r="U91" i="88"/>
  <c r="AV90" i="88"/>
  <c r="AJ90" i="88"/>
  <c r="X90" i="88"/>
  <c r="L90" i="88"/>
  <c r="AU90" i="88"/>
  <c r="AI90" i="88"/>
  <c r="W90" i="88"/>
  <c r="AT90" i="88"/>
  <c r="AH90" i="88"/>
  <c r="V90" i="88"/>
  <c r="AS90" i="88"/>
  <c r="AG90" i="88"/>
  <c r="U90" i="88"/>
  <c r="AR90" i="88"/>
  <c r="AF90" i="88"/>
  <c r="T90" i="88"/>
  <c r="AQ90" i="88"/>
  <c r="AE90" i="88"/>
  <c r="S90" i="88"/>
  <c r="BB90" i="88"/>
  <c r="AP90" i="88"/>
  <c r="AD90" i="88"/>
  <c r="R90" i="88"/>
  <c r="BA90" i="88"/>
  <c r="AO90" i="88"/>
  <c r="AC90" i="88"/>
  <c r="Q90" i="88"/>
  <c r="AZ90" i="88"/>
  <c r="AN90" i="88"/>
  <c r="AB90" i="88"/>
  <c r="P90" i="88"/>
  <c r="AX90" i="88"/>
  <c r="AL90" i="88"/>
  <c r="Z90" i="88"/>
  <c r="N90" i="88"/>
  <c r="AW90" i="88"/>
  <c r="AK90" i="88"/>
  <c r="Y90" i="88"/>
  <c r="M90" i="88"/>
  <c r="AY90" i="88"/>
  <c r="AM90" i="88"/>
  <c r="AA90" i="88"/>
  <c r="O90" i="88"/>
  <c r="AT86" i="88"/>
  <c r="AH86" i="88"/>
  <c r="AS86" i="88"/>
  <c r="AG86" i="88"/>
  <c r="AR86" i="88"/>
  <c r="AF86" i="88"/>
  <c r="H86" i="88"/>
  <c r="I86" i="88" s="1"/>
  <c r="AQ86" i="88"/>
  <c r="AE86" i="88"/>
  <c r="BB86" i="88"/>
  <c r="AP86" i="88"/>
  <c r="AD86" i="88"/>
  <c r="BA86" i="88"/>
  <c r="AO86" i="88"/>
  <c r="AC86" i="88"/>
  <c r="AZ86" i="88"/>
  <c r="AN86" i="88"/>
  <c r="AY86" i="88"/>
  <c r="AM86" i="88"/>
  <c r="AX86" i="88"/>
  <c r="AL86" i="88"/>
  <c r="AV86" i="88"/>
  <c r="AJ86" i="88"/>
  <c r="AU86" i="88"/>
  <c r="AI86" i="88"/>
  <c r="AW86" i="88"/>
  <c r="AK86" i="88"/>
  <c r="AZ98" i="88"/>
  <c r="AN98" i="88"/>
  <c r="AB98" i="88"/>
  <c r="AY98" i="88"/>
  <c r="AM98" i="88"/>
  <c r="AA98" i="88"/>
  <c r="AX98" i="88"/>
  <c r="AL98" i="88"/>
  <c r="Z98" i="88"/>
  <c r="AW98" i="88"/>
  <c r="AK98" i="88"/>
  <c r="Y98" i="88"/>
  <c r="AV98" i="88"/>
  <c r="AJ98" i="88"/>
  <c r="X98" i="88"/>
  <c r="AU98" i="88"/>
  <c r="AI98" i="88"/>
  <c r="W98" i="88"/>
  <c r="AT98" i="88"/>
  <c r="AH98" i="88"/>
  <c r="V98" i="88"/>
  <c r="AS98" i="88"/>
  <c r="AG98" i="88"/>
  <c r="U98" i="88"/>
  <c r="AR98" i="88"/>
  <c r="AF98" i="88"/>
  <c r="T98" i="88"/>
  <c r="BB98" i="88"/>
  <c r="AP98" i="88"/>
  <c r="AD98" i="88"/>
  <c r="BA98" i="88"/>
  <c r="AO98" i="88"/>
  <c r="AC98" i="88"/>
  <c r="AQ98" i="88"/>
  <c r="AE98" i="88"/>
  <c r="X83" i="88"/>
  <c r="AS84" i="88"/>
  <c r="AG84" i="88"/>
  <c r="AR84" i="88"/>
  <c r="AF84" i="88"/>
  <c r="AQ84" i="88"/>
  <c r="AE84" i="88"/>
  <c r="BB84" i="88"/>
  <c r="AP84" i="88"/>
  <c r="AD84" i="88"/>
  <c r="F84" i="88"/>
  <c r="G84" i="88" s="1"/>
  <c r="BA84" i="88"/>
  <c r="AO84" i="88"/>
  <c r="AC84" i="88"/>
  <c r="AZ84" i="88"/>
  <c r="AN84" i="88"/>
  <c r="AY84" i="88"/>
  <c r="AM84" i="88"/>
  <c r="AX84" i="88"/>
  <c r="AL84" i="88"/>
  <c r="AW84" i="88"/>
  <c r="AK84" i="88"/>
  <c r="AU84" i="88"/>
  <c r="AI84" i="88"/>
  <c r="AT84" i="88"/>
  <c r="AH84" i="88"/>
  <c r="AV84" i="88"/>
  <c r="AJ84" i="88"/>
  <c r="AY97" i="88"/>
  <c r="AM97" i="88"/>
  <c r="AA97" i="88"/>
  <c r="AX97" i="88"/>
  <c r="AL97" i="88"/>
  <c r="Z97" i="88"/>
  <c r="AW97" i="88"/>
  <c r="AK97" i="88"/>
  <c r="Y97" i="88"/>
  <c r="AV97" i="88"/>
  <c r="AJ97" i="88"/>
  <c r="X97" i="88"/>
  <c r="AU97" i="88"/>
  <c r="AI97" i="88"/>
  <c r="W97" i="88"/>
  <c r="AT97" i="88"/>
  <c r="AH97" i="88"/>
  <c r="V97" i="88"/>
  <c r="AS97" i="88"/>
  <c r="AG97" i="88"/>
  <c r="U97" i="88"/>
  <c r="AR97" i="88"/>
  <c r="AF97" i="88"/>
  <c r="T97" i="88"/>
  <c r="AQ97" i="88"/>
  <c r="AE97" i="88"/>
  <c r="S97" i="88"/>
  <c r="BB97" i="88"/>
  <c r="BA97" i="88"/>
  <c r="AO97" i="88"/>
  <c r="AC97" i="88"/>
  <c r="AZ97" i="88"/>
  <c r="AN97" i="88"/>
  <c r="AB97" i="88"/>
  <c r="AP97" i="88"/>
  <c r="AD97" i="88"/>
  <c r="AY96" i="88"/>
  <c r="AM96" i="88"/>
  <c r="AA96" i="88"/>
  <c r="AX96" i="88"/>
  <c r="AL96" i="88"/>
  <c r="Z96" i="88"/>
  <c r="AW96" i="88"/>
  <c r="AK96" i="88"/>
  <c r="Y96" i="88"/>
  <c r="AV96" i="88"/>
  <c r="AJ96" i="88"/>
  <c r="X96" i="88"/>
  <c r="AU96" i="88"/>
  <c r="AI96" i="88"/>
  <c r="W96" i="88"/>
  <c r="AT96" i="88"/>
  <c r="AH96" i="88"/>
  <c r="V96" i="88"/>
  <c r="AS96" i="88"/>
  <c r="AG96" i="88"/>
  <c r="U96" i="88"/>
  <c r="AR96" i="88"/>
  <c r="AF96" i="88"/>
  <c r="T96" i="88"/>
  <c r="AQ96" i="88"/>
  <c r="AE96" i="88"/>
  <c r="S96" i="88"/>
  <c r="BA96" i="88"/>
  <c r="AO96" i="88"/>
  <c r="AC96" i="88"/>
  <c r="BB96" i="88"/>
  <c r="AZ96" i="88"/>
  <c r="AN96" i="88"/>
  <c r="AB96" i="88"/>
  <c r="AD96" i="88"/>
  <c r="R96" i="88"/>
  <c r="AP96" i="88"/>
  <c r="E130" i="72"/>
  <c r="E132" i="72" s="1"/>
  <c r="E133" i="72" s="1"/>
  <c r="E190" i="72" s="1"/>
  <c r="F19" i="2"/>
  <c r="G19" i="2"/>
  <c r="F18" i="2"/>
  <c r="G18" i="2"/>
  <c r="F17" i="2"/>
  <c r="G17" i="2"/>
  <c r="F16" i="2"/>
  <c r="G16" i="2"/>
  <c r="F15" i="2"/>
  <c r="G15" i="2"/>
  <c r="P83" i="88"/>
  <c r="Z83" i="88"/>
  <c r="Z134" i="88" s="1"/>
  <c r="M83" i="88"/>
  <c r="AA83" i="88"/>
  <c r="J83" i="88"/>
  <c r="U83" i="88"/>
  <c r="U134" i="88" s="1"/>
  <c r="N83" i="88"/>
  <c r="N134" i="88" s="1"/>
  <c r="Y83" i="88"/>
  <c r="I83" i="88"/>
  <c r="Q83" i="88"/>
  <c r="G129" i="71"/>
  <c r="G131" i="71" s="1"/>
  <c r="F130" i="71"/>
  <c r="F132" i="71" s="1"/>
  <c r="F133" i="71" s="1"/>
  <c r="E133" i="68"/>
  <c r="E190" i="68" s="1"/>
  <c r="F129" i="68"/>
  <c r="B27" i="73"/>
  <c r="D27" i="88"/>
  <c r="AC134" i="67"/>
  <c r="E134" i="73"/>
  <c r="AO134" i="68"/>
  <c r="AQ134" i="70"/>
  <c r="S192" i="68"/>
  <c r="M192" i="71"/>
  <c r="G192" i="73"/>
  <c r="V192" i="68"/>
  <c r="AR192" i="69"/>
  <c r="T192" i="70"/>
  <c r="G192" i="67"/>
  <c r="AN192" i="67"/>
  <c r="F192" i="71"/>
  <c r="AQ192" i="67"/>
  <c r="U192" i="71"/>
  <c r="Z192" i="68"/>
  <c r="AM192" i="72"/>
  <c r="J192" i="67"/>
  <c r="L192" i="69"/>
  <c r="AG192" i="75"/>
  <c r="AA192" i="67"/>
  <c r="M192" i="70"/>
  <c r="L192" i="68"/>
  <c r="AC192" i="69"/>
  <c r="AT192" i="70"/>
  <c r="P192" i="72"/>
  <c r="AG192" i="73"/>
  <c r="AY192" i="75"/>
  <c r="V192" i="69"/>
  <c r="AM192" i="70"/>
  <c r="I192" i="72"/>
  <c r="Z192" i="73"/>
  <c r="AR192" i="75"/>
  <c r="X192" i="70"/>
  <c r="AO192" i="71"/>
  <c r="K192" i="73"/>
  <c r="U192" i="75"/>
  <c r="W192" i="68"/>
  <c r="AN192" i="69"/>
  <c r="J192" i="71"/>
  <c r="AA192" i="72"/>
  <c r="AR192" i="73"/>
  <c r="AM192" i="67"/>
  <c r="I192" i="69"/>
  <c r="Z192" i="70"/>
  <c r="AQ192" i="71"/>
  <c r="M192" i="73"/>
  <c r="AE192" i="75"/>
  <c r="AY192" i="70"/>
  <c r="U192" i="72"/>
  <c r="AL192" i="73"/>
  <c r="BA192" i="68"/>
  <c r="S192" i="69"/>
  <c r="Z192" i="69"/>
  <c r="T192" i="67"/>
  <c r="AK192" i="71"/>
  <c r="W192" i="67"/>
  <c r="AT192" i="71"/>
  <c r="AD192" i="67"/>
  <c r="AX192" i="67"/>
  <c r="AL192" i="71"/>
  <c r="I192" i="68"/>
  <c r="F192" i="72"/>
  <c r="AP192" i="68"/>
  <c r="X192" i="73"/>
  <c r="R192" i="67"/>
  <c r="AI192" i="69"/>
  <c r="AJ192" i="67"/>
  <c r="AS192" i="70"/>
  <c r="T192" i="68"/>
  <c r="AK192" i="69"/>
  <c r="G192" i="71"/>
  <c r="X192" i="72"/>
  <c r="AO192" i="73"/>
  <c r="M192" i="68"/>
  <c r="AD192" i="69"/>
  <c r="AU192" i="70"/>
  <c r="Q192" i="72"/>
  <c r="AH192" i="73"/>
  <c r="O192" i="69"/>
  <c r="AF192" i="70"/>
  <c r="AW192" i="71"/>
  <c r="S192" i="73"/>
  <c r="AC192" i="75"/>
  <c r="AE192" i="68"/>
  <c r="AV192" i="69"/>
  <c r="R192" i="71"/>
  <c r="AI192" i="72"/>
  <c r="F192" i="75"/>
  <c r="AU192" i="67"/>
  <c r="Q192" i="69"/>
  <c r="AH192" i="70"/>
  <c r="AY192" i="71"/>
  <c r="U192" i="73"/>
  <c r="AM192" i="75"/>
  <c r="L192" i="71"/>
  <c r="AC192" i="72"/>
  <c r="AT192" i="73"/>
  <c r="AZ192" i="68"/>
  <c r="AP192" i="67"/>
  <c r="P192" i="73"/>
  <c r="AU192" i="73"/>
  <c r="Q192" i="68"/>
  <c r="R192" i="68"/>
  <c r="W192" i="72"/>
  <c r="Y192" i="68"/>
  <c r="AL192" i="72"/>
  <c r="F27" i="67"/>
  <c r="I192" i="67"/>
  <c r="K192" i="69"/>
  <c r="Z192" i="75"/>
  <c r="Z192" i="67"/>
  <c r="L192" i="70"/>
  <c r="AV192" i="67"/>
  <c r="AD192" i="71"/>
  <c r="AB192" i="68"/>
  <c r="AS192" i="69"/>
  <c r="O192" i="71"/>
  <c r="AF192" i="72"/>
  <c r="AW192" i="73"/>
  <c r="U192" i="68"/>
  <c r="AL192" i="69"/>
  <c r="H192" i="71"/>
  <c r="Y192" i="72"/>
  <c r="AP192" i="73"/>
  <c r="W192" i="69"/>
  <c r="AN192" i="70"/>
  <c r="J192" i="72"/>
  <c r="AA192" i="73"/>
  <c r="AK192" i="75"/>
  <c r="AM192" i="68"/>
  <c r="I192" i="70"/>
  <c r="Z192" i="71"/>
  <c r="AQ192" i="72"/>
  <c r="N192" i="75"/>
  <c r="H192" i="68"/>
  <c r="Y192" i="69"/>
  <c r="AP192" i="70"/>
  <c r="L192" i="72"/>
  <c r="AC192" i="73"/>
  <c r="AU192" i="75"/>
  <c r="T192" i="71"/>
  <c r="AK192" i="72"/>
  <c r="E27" i="75"/>
  <c r="H192" i="75"/>
  <c r="L192" i="67"/>
  <c r="AF192" i="67"/>
  <c r="AE192" i="72"/>
  <c r="AI192" i="68"/>
  <c r="Q192" i="75"/>
  <c r="AW192" i="68"/>
  <c r="AO192" i="75"/>
  <c r="G192" i="69"/>
  <c r="AH192" i="68"/>
  <c r="H192" i="73"/>
  <c r="AO192" i="68"/>
  <c r="W192" i="73"/>
  <c r="Q192" i="67"/>
  <c r="AH192" i="69"/>
  <c r="AI192" i="67"/>
  <c r="AR192" i="70"/>
  <c r="N192" i="68"/>
  <c r="O192" i="72"/>
  <c r="AJ192" i="68"/>
  <c r="F192" i="70"/>
  <c r="W192" i="71"/>
  <c r="AN192" i="72"/>
  <c r="K192" i="75"/>
  <c r="AC192" i="68"/>
  <c r="AT192" i="69"/>
  <c r="P192" i="71"/>
  <c r="AG192" i="72"/>
  <c r="AX192" i="73"/>
  <c r="AE192" i="69"/>
  <c r="AV192" i="70"/>
  <c r="R192" i="72"/>
  <c r="AI192" i="73"/>
  <c r="AS192" i="75"/>
  <c r="AU192" i="68"/>
  <c r="Q192" i="70"/>
  <c r="AH192" i="71"/>
  <c r="AY192" i="72"/>
  <c r="V192" i="75"/>
  <c r="P192" i="68"/>
  <c r="AG192" i="69"/>
  <c r="AX192" i="70"/>
  <c r="T192" i="72"/>
  <c r="AK192" i="73"/>
  <c r="K192" i="70"/>
  <c r="AB192" i="71"/>
  <c r="AS192" i="72"/>
  <c r="P192" i="75"/>
  <c r="AG192" i="68"/>
  <c r="AC192" i="70"/>
  <c r="AD192" i="72"/>
  <c r="AP192" i="69"/>
  <c r="AX192" i="69"/>
  <c r="F192" i="67"/>
  <c r="AB192" i="70"/>
  <c r="AX192" i="68"/>
  <c r="AN192" i="73"/>
  <c r="H192" i="67"/>
  <c r="J192" i="69"/>
  <c r="Y192" i="75"/>
  <c r="Y192" i="67"/>
  <c r="AS192" i="67"/>
  <c r="AC192" i="71"/>
  <c r="AD192" i="68"/>
  <c r="AU192" i="72"/>
  <c r="AR192" i="68"/>
  <c r="N192" i="70"/>
  <c r="AE192" i="71"/>
  <c r="AV192" i="72"/>
  <c r="S192" i="75"/>
  <c r="AK192" i="68"/>
  <c r="G192" i="70"/>
  <c r="X192" i="71"/>
  <c r="AO192" i="72"/>
  <c r="L192" i="75"/>
  <c r="AM192" i="69"/>
  <c r="I192" i="71"/>
  <c r="Z192" i="72"/>
  <c r="AQ192" i="73"/>
  <c r="AL192" i="67"/>
  <c r="H192" i="69"/>
  <c r="Y192" i="70"/>
  <c r="AP192" i="71"/>
  <c r="L192" i="73"/>
  <c r="AD192" i="75"/>
  <c r="X192" i="68"/>
  <c r="AO192" i="69"/>
  <c r="K192" i="71"/>
  <c r="AB192" i="72"/>
  <c r="AS192" i="73"/>
  <c r="S192" i="70"/>
  <c r="AJ192" i="71"/>
  <c r="F192" i="73"/>
  <c r="X192" i="75"/>
  <c r="AX192" i="75"/>
  <c r="N192" i="71"/>
  <c r="V192" i="67"/>
  <c r="AS192" i="71"/>
  <c r="AB192" i="67"/>
  <c r="V192" i="72"/>
  <c r="M192" i="67"/>
  <c r="T192" i="69"/>
  <c r="G27" i="75"/>
  <c r="J192" i="75"/>
  <c r="P192" i="67"/>
  <c r="AB134" i="69"/>
  <c r="AB192" i="69"/>
  <c r="AH192" i="67"/>
  <c r="AK192" i="70"/>
  <c r="K192" i="68"/>
  <c r="N192" i="72"/>
  <c r="AT192" i="68"/>
  <c r="AF192" i="73"/>
  <c r="V192" i="70"/>
  <c r="AM192" i="71"/>
  <c r="I192" i="73"/>
  <c r="AA192" i="75"/>
  <c r="AS192" i="68"/>
  <c r="O192" i="70"/>
  <c r="AF192" i="71"/>
  <c r="AW192" i="72"/>
  <c r="T192" i="75"/>
  <c r="AU192" i="69"/>
  <c r="Q192" i="71"/>
  <c r="AH192" i="72"/>
  <c r="AY192" i="73"/>
  <c r="AT192" i="67"/>
  <c r="P192" i="69"/>
  <c r="AG192" i="70"/>
  <c r="AX192" i="71"/>
  <c r="T192" i="73"/>
  <c r="AL192" i="75"/>
  <c r="AF192" i="68"/>
  <c r="AW192" i="69"/>
  <c r="S192" i="71"/>
  <c r="AJ192" i="72"/>
  <c r="G192" i="75"/>
  <c r="AA192" i="70"/>
  <c r="AR192" i="71"/>
  <c r="N192" i="73"/>
  <c r="AF192" i="75"/>
  <c r="B27" i="68"/>
  <c r="N192" i="67"/>
  <c r="BA192" i="67"/>
  <c r="O192" i="73"/>
  <c r="AW192" i="67"/>
  <c r="AM192" i="73"/>
  <c r="F192" i="68"/>
  <c r="AV134" i="73"/>
  <c r="AV192" i="73"/>
  <c r="BB192" i="67"/>
  <c r="U192" i="67"/>
  <c r="AQ192" i="69"/>
  <c r="AP192" i="75"/>
  <c r="X192" i="67"/>
  <c r="AY192" i="69"/>
  <c r="AR192" i="67"/>
  <c r="V192" i="71"/>
  <c r="AA192" i="68"/>
  <c r="AT192" i="72"/>
  <c r="K192" i="67"/>
  <c r="R192" i="69"/>
  <c r="AH192" i="75"/>
  <c r="M192" i="69"/>
  <c r="AD192" i="70"/>
  <c r="AU192" i="71"/>
  <c r="Q192" i="73"/>
  <c r="AI192" i="75"/>
  <c r="F192" i="69"/>
  <c r="W192" i="70"/>
  <c r="AN192" i="71"/>
  <c r="G27" i="73"/>
  <c r="J192" i="73"/>
  <c r="AB192" i="75"/>
  <c r="H192" i="70"/>
  <c r="Y192" i="71"/>
  <c r="AP192" i="72"/>
  <c r="G192" i="68"/>
  <c r="X192" i="69"/>
  <c r="AO192" i="70"/>
  <c r="K192" i="72"/>
  <c r="AB192" i="73"/>
  <c r="AT192" i="75"/>
  <c r="AN192" i="68"/>
  <c r="J192" i="70"/>
  <c r="AA192" i="71"/>
  <c r="AR192" i="72"/>
  <c r="O192" i="75"/>
  <c r="AI192" i="70"/>
  <c r="V192" i="73"/>
  <c r="AN192" i="75"/>
  <c r="AA192" i="69"/>
  <c r="O192" i="67"/>
  <c r="AO192" i="67"/>
  <c r="AK192" i="67"/>
  <c r="I192" i="75"/>
  <c r="AL192" i="68"/>
  <c r="R192" i="75"/>
  <c r="AY192" i="68"/>
  <c r="AW192" i="75"/>
  <c r="AC192" i="67"/>
  <c r="U192" i="70"/>
  <c r="AG192" i="67"/>
  <c r="AJ192" i="70"/>
  <c r="J192" i="68"/>
  <c r="G192" i="72"/>
  <c r="AQ192" i="68"/>
  <c r="AE192" i="73"/>
  <c r="AZ192" i="67"/>
  <c r="S192" i="67"/>
  <c r="AJ192" i="69"/>
  <c r="AY192" i="67"/>
  <c r="U192" i="69"/>
  <c r="AL192" i="70"/>
  <c r="H192" i="72"/>
  <c r="Y192" i="73"/>
  <c r="AQ192" i="75"/>
  <c r="N192" i="69"/>
  <c r="AE192" i="70"/>
  <c r="AV192" i="71"/>
  <c r="R192" i="73"/>
  <c r="AJ192" i="75"/>
  <c r="P192" i="70"/>
  <c r="AG192" i="71"/>
  <c r="AX192" i="72"/>
  <c r="M192" i="75"/>
  <c r="O192" i="68"/>
  <c r="AF192" i="69"/>
  <c r="AW192" i="70"/>
  <c r="S192" i="72"/>
  <c r="AJ192" i="73"/>
  <c r="AE192" i="67"/>
  <c r="AV192" i="68"/>
  <c r="R192" i="70"/>
  <c r="AI192" i="71"/>
  <c r="W192" i="75"/>
  <c r="AQ192" i="70"/>
  <c r="G27" i="72"/>
  <c r="M192" i="72"/>
  <c r="AD192" i="73"/>
  <c r="AV192" i="75"/>
  <c r="BB192" i="68"/>
  <c r="B27" i="88"/>
  <c r="AR134" i="88"/>
  <c r="AN134" i="88"/>
  <c r="G27" i="88"/>
  <c r="BB134" i="88"/>
  <c r="T134" i="88"/>
  <c r="M192" i="88"/>
  <c r="AV134" i="88"/>
  <c r="H192" i="88"/>
  <c r="AJ192" i="88"/>
  <c r="AJ191" i="88"/>
  <c r="E27" i="69"/>
  <c r="AQ134" i="69"/>
  <c r="B27" i="69"/>
  <c r="K134" i="67"/>
  <c r="J134" i="69"/>
  <c r="C27" i="68"/>
  <c r="E27" i="67"/>
  <c r="AJ134" i="72"/>
  <c r="S134" i="67"/>
  <c r="AI134" i="69"/>
  <c r="L134" i="69"/>
  <c r="F27" i="73"/>
  <c r="U134" i="72"/>
  <c r="G27" i="69"/>
  <c r="G27" i="68"/>
  <c r="AR134" i="72"/>
  <c r="G27" i="70"/>
  <c r="C27" i="69"/>
  <c r="AY134" i="70"/>
  <c r="D27" i="69"/>
  <c r="N134" i="67"/>
  <c r="G27" i="67"/>
  <c r="V134" i="67"/>
  <c r="AH134" i="69"/>
  <c r="AJ134" i="69"/>
  <c r="G27" i="71"/>
  <c r="AS134" i="75"/>
  <c r="I134" i="72"/>
  <c r="AL134" i="67"/>
  <c r="V134" i="88"/>
  <c r="AJ198" i="88"/>
  <c r="AJ197" i="88"/>
  <c r="G128" i="75"/>
  <c r="H128" i="75"/>
  <c r="AB18" i="2" a="1"/>
  <c r="AB18" i="2" s="1"/>
  <c r="AA18" i="2" a="1"/>
  <c r="AA18" i="2" s="1"/>
  <c r="AB19" i="2" a="1"/>
  <c r="AB19" i="2" s="1"/>
  <c r="AA19" i="2" a="1"/>
  <c r="AA19" i="2" s="1"/>
  <c r="AB16" i="2" a="1"/>
  <c r="AB16" i="2" s="1"/>
  <c r="AA16" i="2" a="1"/>
  <c r="AA16" i="2" s="1"/>
  <c r="AB15" i="2" a="1"/>
  <c r="AB15" i="2" s="1"/>
  <c r="AA15" i="2" a="1"/>
  <c r="AA15" i="2" s="1"/>
  <c r="AB17" i="2" a="1"/>
  <c r="AB17" i="2" s="1"/>
  <c r="AA17" i="2" a="1"/>
  <c r="AA17" i="2" s="1"/>
  <c r="U18" i="2" a="1"/>
  <c r="U18" i="2" s="1"/>
  <c r="T18" i="2" a="1"/>
  <c r="T18" i="2" s="1"/>
  <c r="U19" i="2" a="1"/>
  <c r="U19" i="2" s="1"/>
  <c r="T19" i="2" a="1"/>
  <c r="T19" i="2" s="1"/>
  <c r="U16" i="2" a="1"/>
  <c r="U16" i="2" s="1"/>
  <c r="T16" i="2" a="1"/>
  <c r="T16" i="2" s="1"/>
  <c r="U15" i="2" a="1"/>
  <c r="U15" i="2" s="1"/>
  <c r="T15" i="2" a="1"/>
  <c r="T15" i="2" s="1"/>
  <c r="U17" i="2" a="1"/>
  <c r="U17" i="2" s="1"/>
  <c r="T17" i="2" a="1"/>
  <c r="T17" i="2" s="1"/>
  <c r="N19" i="2" a="1"/>
  <c r="N19" i="2" s="1"/>
  <c r="M19" i="2" a="1"/>
  <c r="M19" i="2" s="1"/>
  <c r="N16" i="2" a="1"/>
  <c r="N16" i="2" s="1"/>
  <c r="M16" i="2" a="1"/>
  <c r="M16" i="2" s="1"/>
  <c r="N18" i="2" a="1"/>
  <c r="N18" i="2" s="1"/>
  <c r="M18" i="2" a="1"/>
  <c r="M18" i="2" s="1"/>
  <c r="N15" i="2" a="1"/>
  <c r="N15" i="2" s="1"/>
  <c r="M15" i="2" a="1"/>
  <c r="M15" i="2" s="1"/>
  <c r="N17" i="2" a="1"/>
  <c r="N17" i="2" s="1"/>
  <c r="M17" i="2" a="1"/>
  <c r="M17" i="2" s="1"/>
  <c r="F131" i="72"/>
  <c r="F130" i="72" s="1"/>
  <c r="F132" i="72" s="1"/>
  <c r="AP134" i="69"/>
  <c r="R134" i="67"/>
  <c r="J134" i="67"/>
  <c r="I128" i="73"/>
  <c r="H128" i="73"/>
  <c r="G128" i="72"/>
  <c r="G128" i="73"/>
  <c r="AF134" i="75"/>
  <c r="AN134" i="75"/>
  <c r="AP134" i="75"/>
  <c r="AZ134" i="75"/>
  <c r="AK134" i="75"/>
  <c r="AB134" i="75"/>
  <c r="AM134" i="75"/>
  <c r="AW134" i="75"/>
  <c r="I134" i="75"/>
  <c r="AV134" i="75"/>
  <c r="AR134" i="75"/>
  <c r="O134" i="75"/>
  <c r="N134" i="75"/>
  <c r="AJ134" i="75"/>
  <c r="AL134" i="75"/>
  <c r="J128" i="75"/>
  <c r="AE134" i="75"/>
  <c r="S134" i="75"/>
  <c r="F129" i="75"/>
  <c r="E130" i="75"/>
  <c r="E132" i="75" s="1"/>
  <c r="AG134" i="75"/>
  <c r="W134" i="75"/>
  <c r="AT134" i="75"/>
  <c r="F134" i="75"/>
  <c r="AQ134" i="75"/>
  <c r="L134" i="75"/>
  <c r="AU134" i="75"/>
  <c r="T134" i="75"/>
  <c r="AD134" i="75"/>
  <c r="G134" i="75"/>
  <c r="R134" i="75"/>
  <c r="BB134" i="75"/>
  <c r="J128" i="74"/>
  <c r="G128" i="74"/>
  <c r="H128" i="74"/>
  <c r="I128" i="74"/>
  <c r="F129" i="74"/>
  <c r="E130" i="74"/>
  <c r="E132" i="74" s="1"/>
  <c r="Y134" i="73"/>
  <c r="AD134" i="73"/>
  <c r="AU134" i="73"/>
  <c r="AF134" i="73"/>
  <c r="M128" i="73"/>
  <c r="AX134" i="73"/>
  <c r="AQ134" i="73"/>
  <c r="Q134" i="73"/>
  <c r="AS134" i="73"/>
  <c r="AT134" i="73"/>
  <c r="U134" i="73"/>
  <c r="AN134" i="73"/>
  <c r="AI134" i="73"/>
  <c r="G134" i="73"/>
  <c r="X134" i="73"/>
  <c r="AL134" i="73"/>
  <c r="J134" i="73"/>
  <c r="N128" i="73"/>
  <c r="AC134" i="73"/>
  <c r="AA134" i="73"/>
  <c r="AB134" i="73"/>
  <c r="AJ134" i="73"/>
  <c r="M134" i="73"/>
  <c r="AO134" i="73"/>
  <c r="R134" i="73"/>
  <c r="S134" i="73"/>
  <c r="L134" i="73"/>
  <c r="AE134" i="73"/>
  <c r="H134" i="73"/>
  <c r="K134" i="73"/>
  <c r="N134" i="73"/>
  <c r="O128" i="73"/>
  <c r="E130" i="73"/>
  <c r="E132" i="73" s="1"/>
  <c r="F129" i="73"/>
  <c r="I134" i="73"/>
  <c r="K128" i="73"/>
  <c r="Z134" i="73"/>
  <c r="AG134" i="73"/>
  <c r="F134" i="73"/>
  <c r="BA134" i="73"/>
  <c r="J128" i="73"/>
  <c r="U128" i="73"/>
  <c r="T128" i="73"/>
  <c r="R128" i="73"/>
  <c r="V128" i="73"/>
  <c r="S128" i="73"/>
  <c r="Q128" i="73"/>
  <c r="P128" i="73"/>
  <c r="AW134" i="73"/>
  <c r="AR134" i="73"/>
  <c r="AP134" i="73"/>
  <c r="L128" i="73"/>
  <c r="AY134" i="73"/>
  <c r="AM134" i="73"/>
  <c r="X134" i="72"/>
  <c r="G134" i="72"/>
  <c r="V134" i="72"/>
  <c r="AX134" i="72"/>
  <c r="AH134" i="72"/>
  <c r="R134" i="72"/>
  <c r="N134" i="72"/>
  <c r="P134" i="72"/>
  <c r="F134" i="72"/>
  <c r="H134" i="72"/>
  <c r="AY134" i="72"/>
  <c r="AI134" i="72"/>
  <c r="AP134" i="72"/>
  <c r="AU134" i="72"/>
  <c r="BB134" i="72"/>
  <c r="AK134" i="72"/>
  <c r="AQ134" i="72"/>
  <c r="AT134" i="72"/>
  <c r="AC134" i="72"/>
  <c r="H128" i="72"/>
  <c r="AV134" i="72"/>
  <c r="AE134" i="72"/>
  <c r="S134" i="72"/>
  <c r="AL134" i="72"/>
  <c r="M134" i="72"/>
  <c r="AN134" i="72"/>
  <c r="J134" i="72"/>
  <c r="AD134" i="72"/>
  <c r="E134" i="72"/>
  <c r="O134" i="72"/>
  <c r="AA134" i="72"/>
  <c r="Z134" i="72"/>
  <c r="E134" i="71"/>
  <c r="E134" i="70"/>
  <c r="AE134" i="70"/>
  <c r="Q134" i="70"/>
  <c r="W134" i="70"/>
  <c r="O134" i="70"/>
  <c r="AW134" i="70"/>
  <c r="G134" i="70"/>
  <c r="N134" i="70"/>
  <c r="AB134" i="70"/>
  <c r="U134" i="70"/>
  <c r="AZ134" i="70"/>
  <c r="AG134" i="70"/>
  <c r="L134" i="70"/>
  <c r="AJ134" i="70"/>
  <c r="T134" i="70"/>
  <c r="AI134" i="70"/>
  <c r="AS134" i="70"/>
  <c r="Y134" i="70"/>
  <c r="AD134" i="70"/>
  <c r="BB134" i="70"/>
  <c r="AC134" i="70"/>
  <c r="E131" i="70"/>
  <c r="J134" i="70"/>
  <c r="AL134" i="70"/>
  <c r="V134" i="70"/>
  <c r="AT134" i="70"/>
  <c r="AR134" i="70"/>
  <c r="AE134" i="69"/>
  <c r="AK134" i="69"/>
  <c r="AC134" i="69"/>
  <c r="U134" i="69"/>
  <c r="F134" i="69"/>
  <c r="M134" i="69"/>
  <c r="BB134" i="69"/>
  <c r="AS134" i="69"/>
  <c r="S134" i="69"/>
  <c r="K134" i="69"/>
  <c r="X134" i="69"/>
  <c r="AO134" i="69"/>
  <c r="Q134" i="69"/>
  <c r="Y134" i="69"/>
  <c r="I134" i="69"/>
  <c r="AM134" i="69"/>
  <c r="BA134" i="69"/>
  <c r="AG134" i="69"/>
  <c r="AW134" i="69"/>
  <c r="H134" i="69"/>
  <c r="E131" i="69"/>
  <c r="AF134" i="69"/>
  <c r="AV134" i="69"/>
  <c r="AN134" i="69"/>
  <c r="P134" i="69"/>
  <c r="N134" i="69"/>
  <c r="AA134" i="69"/>
  <c r="P134" i="68"/>
  <c r="AU134" i="68"/>
  <c r="AM134" i="68"/>
  <c r="AJ134" i="68"/>
  <c r="AV134" i="68"/>
  <c r="AE134" i="68"/>
  <c r="T134" i="68"/>
  <c r="AB134" i="68"/>
  <c r="S134" i="68"/>
  <c r="AN134" i="68"/>
  <c r="AT134" i="68"/>
  <c r="AR134" i="68"/>
  <c r="AA134" i="68"/>
  <c r="J134" i="68"/>
  <c r="X134" i="68"/>
  <c r="AL134" i="68"/>
  <c r="AD134" i="68"/>
  <c r="V134" i="68"/>
  <c r="O134" i="68"/>
  <c r="N134" i="68"/>
  <c r="BB134" i="68"/>
  <c r="AG134" i="67"/>
  <c r="Y134" i="67"/>
  <c r="W134" i="67"/>
  <c r="Q134" i="67"/>
  <c r="AW134" i="67"/>
  <c r="AO134" i="67"/>
  <c r="AF134" i="67"/>
  <c r="AK134" i="67"/>
  <c r="AJ134" i="67"/>
  <c r="AU134" i="67"/>
  <c r="O134" i="67"/>
  <c r="AB134" i="67"/>
  <c r="L134" i="67"/>
  <c r="AZ134" i="67"/>
  <c r="AV134" i="67"/>
  <c r="P134" i="67"/>
  <c r="T134" i="67"/>
  <c r="AT134" i="67"/>
  <c r="U134" i="67"/>
  <c r="AN134" i="67"/>
  <c r="M134" i="67"/>
  <c r="AR134" i="67"/>
  <c r="BA134" i="67"/>
  <c r="E134" i="67"/>
  <c r="E130" i="67"/>
  <c r="E132" i="67" s="1"/>
  <c r="F129" i="67"/>
  <c r="AE134" i="88"/>
  <c r="AS134" i="88"/>
  <c r="AM134" i="88"/>
  <c r="R134" i="88"/>
  <c r="J134" i="88"/>
  <c r="AC134" i="88"/>
  <c r="Y134" i="88"/>
  <c r="BA134" i="88"/>
  <c r="M134" i="88"/>
  <c r="AP134" i="88"/>
  <c r="S134" i="88"/>
  <c r="AZ134" i="88"/>
  <c r="AB134" i="88"/>
  <c r="AH134" i="88"/>
  <c r="K134" i="88"/>
  <c r="AD134" i="88"/>
  <c r="F134" i="88"/>
  <c r="AJ134" i="88"/>
  <c r="P134" i="88"/>
  <c r="AA134" i="88"/>
  <c r="AW134" i="88"/>
  <c r="E131" i="88"/>
  <c r="Q134" i="88"/>
  <c r="AY134" i="88"/>
  <c r="L134" i="88"/>
  <c r="AQ134" i="88"/>
  <c r="AG134" i="88"/>
  <c r="AT134" i="88"/>
  <c r="AI134" i="88"/>
  <c r="X134" i="88"/>
  <c r="D28" i="2"/>
  <c r="Y18" i="2" a="1"/>
  <c r="Y18" i="2" s="1"/>
  <c r="R18" i="2" a="1"/>
  <c r="R18" i="2" s="1"/>
  <c r="S18" i="2" a="1"/>
  <c r="S18" i="2" s="1"/>
  <c r="D33" i="2"/>
  <c r="L18" i="2" a="1"/>
  <c r="L18" i="2" s="1"/>
  <c r="X18" i="2" a="1"/>
  <c r="X18" i="2" s="1"/>
  <c r="I18" i="2" a="1"/>
  <c r="I18" i="2" s="1"/>
  <c r="Z18" i="2" a="1"/>
  <c r="Z18" i="2" s="1"/>
  <c r="W18" i="2" a="1"/>
  <c r="W18" i="2" s="1"/>
  <c r="P18" i="2" a="1"/>
  <c r="P18" i="2" s="1"/>
  <c r="J18" i="2" a="1"/>
  <c r="J18" i="2" s="1"/>
  <c r="K18" i="2" a="1"/>
  <c r="K18" i="2" s="1"/>
  <c r="H18" i="2" a="1"/>
  <c r="H18" i="2" s="1"/>
  <c r="H33" i="2" s="1"/>
  <c r="E18" i="2" a="1"/>
  <c r="E18" i="2" s="1"/>
  <c r="E33" i="2" s="1"/>
  <c r="Q18" i="2" a="1"/>
  <c r="Q18" i="2" s="1"/>
  <c r="D27" i="2"/>
  <c r="D31" i="2"/>
  <c r="H16" i="2" a="1"/>
  <c r="H16" i="2" s="1"/>
  <c r="H31" i="2" s="1"/>
  <c r="E16" i="2" a="1"/>
  <c r="E16" i="2" s="1"/>
  <c r="E31" i="2" s="1"/>
  <c r="K16" i="2" a="1"/>
  <c r="K16" i="2" s="1"/>
  <c r="L16" i="2" a="1"/>
  <c r="L16" i="2" s="1"/>
  <c r="J16" i="2" a="1"/>
  <c r="J16" i="2" s="1"/>
  <c r="Z16" i="2" a="1"/>
  <c r="Z16" i="2" s="1"/>
  <c r="S16" i="2" a="1"/>
  <c r="S16" i="2" s="1"/>
  <c r="W16" i="2" a="1"/>
  <c r="W16" i="2" s="1"/>
  <c r="P16" i="2" a="1"/>
  <c r="P16" i="2" s="1"/>
  <c r="Q16" i="2" a="1"/>
  <c r="Q16" i="2" s="1"/>
  <c r="Y16" i="2" a="1"/>
  <c r="Y16" i="2" s="1"/>
  <c r="X16" i="2" a="1"/>
  <c r="X16" i="2" s="1"/>
  <c r="R16" i="2" a="1"/>
  <c r="R16" i="2" s="1"/>
  <c r="I16" i="2" a="1"/>
  <c r="I16" i="2" s="1"/>
  <c r="D25" i="2"/>
  <c r="D26" i="2"/>
  <c r="D32" i="2"/>
  <c r="S17" i="2" a="1"/>
  <c r="S17" i="2" s="1"/>
  <c r="K17" i="2" a="1"/>
  <c r="K17" i="2" s="1"/>
  <c r="I17" i="2" a="1"/>
  <c r="I17" i="2" s="1"/>
  <c r="Y17" i="2" a="1"/>
  <c r="Y17" i="2" s="1"/>
  <c r="E17" i="2" a="1"/>
  <c r="E17" i="2" s="1"/>
  <c r="E32" i="2" s="1"/>
  <c r="H17" i="2" a="1"/>
  <c r="H17" i="2" s="1"/>
  <c r="H32" i="2" s="1"/>
  <c r="R17" i="2" a="1"/>
  <c r="R17" i="2" s="1"/>
  <c r="L17" i="2" a="1"/>
  <c r="L17" i="2" s="1"/>
  <c r="J17" i="2" a="1"/>
  <c r="J17" i="2" s="1"/>
  <c r="W17" i="2" a="1"/>
  <c r="W17" i="2" s="1"/>
  <c r="Q17" i="2" a="1"/>
  <c r="Q17" i="2" s="1"/>
  <c r="P17" i="2" a="1"/>
  <c r="P17" i="2" s="1"/>
  <c r="X17" i="2" a="1"/>
  <c r="X17" i="2" s="1"/>
  <c r="Z17" i="2" a="1"/>
  <c r="Z17" i="2" s="1"/>
  <c r="D29" i="2"/>
  <c r="D30" i="2"/>
  <c r="R15" i="2" a="1"/>
  <c r="R15" i="2" s="1"/>
  <c r="X15" i="2" a="1"/>
  <c r="X15" i="2" s="1"/>
  <c r="L15" i="2" a="1"/>
  <c r="L15" i="2" s="1"/>
  <c r="W15" i="2" a="1"/>
  <c r="W15" i="2" s="1"/>
  <c r="Q15" i="2" a="1"/>
  <c r="Q15" i="2" s="1"/>
  <c r="Y15" i="2" a="1"/>
  <c r="Y15" i="2" s="1"/>
  <c r="H15" i="2" a="1"/>
  <c r="H15" i="2" s="1"/>
  <c r="H30" i="2" s="1"/>
  <c r="K15" i="2" a="1"/>
  <c r="K15" i="2" s="1"/>
  <c r="P15" i="2" a="1"/>
  <c r="P15" i="2" s="1"/>
  <c r="Z15" i="2" a="1"/>
  <c r="Z15" i="2" s="1"/>
  <c r="E15" i="2" a="1"/>
  <c r="E15" i="2" s="1"/>
  <c r="E30" i="2" s="1"/>
  <c r="I15" i="2" a="1"/>
  <c r="I15" i="2" s="1"/>
  <c r="S15" i="2" a="1"/>
  <c r="S15" i="2" s="1"/>
  <c r="J15" i="2" a="1"/>
  <c r="J15" i="2" s="1"/>
  <c r="W19" i="2" a="1"/>
  <c r="W19" i="2" s="1"/>
  <c r="Z19" i="2" a="1"/>
  <c r="Z19" i="2" s="1"/>
  <c r="D34" i="2"/>
  <c r="Y19" i="2" a="1"/>
  <c r="Y19" i="2" s="1"/>
  <c r="X19" i="2" a="1"/>
  <c r="X19" i="2" s="1"/>
  <c r="K19" i="2" a="1"/>
  <c r="K19" i="2" s="1"/>
  <c r="R19" i="2" a="1"/>
  <c r="R19" i="2" s="1"/>
  <c r="Q19" i="2" a="1"/>
  <c r="Q19" i="2" s="1"/>
  <c r="E19" i="2" a="1"/>
  <c r="E19" i="2" s="1"/>
  <c r="E34" i="2" s="1"/>
  <c r="P19" i="2" a="1"/>
  <c r="P19" i="2" s="1"/>
  <c r="S19" i="2" a="1"/>
  <c r="S19" i="2" s="1"/>
  <c r="I19" i="2" a="1"/>
  <c r="I19" i="2" s="1"/>
  <c r="J19" i="2" a="1"/>
  <c r="J19" i="2" s="1"/>
  <c r="H19" i="2" a="1"/>
  <c r="H19" i="2" s="1"/>
  <c r="H34" i="2" s="1"/>
  <c r="L19" i="2" a="1"/>
  <c r="L19" i="2" s="1"/>
  <c r="F11" i="2"/>
  <c r="G14" i="2"/>
  <c r="H13" i="2" a="1"/>
  <c r="H12" i="2" a="1"/>
  <c r="F10" i="2"/>
  <c r="F12" i="2"/>
  <c r="E10" i="2" a="1"/>
  <c r="G11" i="2"/>
  <c r="H14" i="2" a="1"/>
  <c r="F13" i="2"/>
  <c r="G13" i="2"/>
  <c r="H10" i="2" a="1"/>
  <c r="E12" i="2" a="1"/>
  <c r="G10" i="2"/>
  <c r="E14" i="2" a="1"/>
  <c r="G12" i="2"/>
  <c r="H11" i="2" a="1"/>
  <c r="E13" i="2" a="1"/>
  <c r="E11" i="2" a="1"/>
  <c r="F14" i="2"/>
  <c r="E135" i="68" l="1"/>
  <c r="P92" i="70"/>
  <c r="Q93" i="70"/>
  <c r="O91" i="70"/>
  <c r="P91" i="70" s="1"/>
  <c r="N90" i="70"/>
  <c r="L89" i="70"/>
  <c r="J86" i="70"/>
  <c r="K88" i="70"/>
  <c r="J87" i="70"/>
  <c r="H85" i="70"/>
  <c r="G84" i="70"/>
  <c r="K87" i="69"/>
  <c r="L87" i="69" s="1"/>
  <c r="M87" i="69" s="1"/>
  <c r="F128" i="69"/>
  <c r="I85" i="69"/>
  <c r="J86" i="69"/>
  <c r="K88" i="69"/>
  <c r="L88" i="69" s="1"/>
  <c r="G84" i="69"/>
  <c r="G128" i="69" s="1"/>
  <c r="H85" i="68"/>
  <c r="J87" i="68"/>
  <c r="K87" i="68" s="1"/>
  <c r="F131" i="68"/>
  <c r="F130" i="68" s="1"/>
  <c r="F132" i="68" s="1"/>
  <c r="J86" i="68"/>
  <c r="K86" i="68" s="1"/>
  <c r="K88" i="68"/>
  <c r="G84" i="68"/>
  <c r="H84" i="68" s="1"/>
  <c r="J86" i="67"/>
  <c r="L88" i="67"/>
  <c r="H85" i="67"/>
  <c r="G84" i="67"/>
  <c r="G128" i="67" s="1"/>
  <c r="J87" i="67"/>
  <c r="H14" i="2"/>
  <c r="H29" i="2" s="1"/>
  <c r="E14" i="2"/>
  <c r="E29" i="2" s="1"/>
  <c r="E13" i="2"/>
  <c r="E28" i="2" s="1"/>
  <c r="H13" i="2"/>
  <c r="H28" i="2" s="1"/>
  <c r="E12" i="2"/>
  <c r="E27" i="2" s="1"/>
  <c r="H12" i="2"/>
  <c r="H27" i="2" s="1"/>
  <c r="E11" i="2"/>
  <c r="E26" i="2" s="1"/>
  <c r="H11" i="2"/>
  <c r="H26" i="2" s="1"/>
  <c r="H85" i="88"/>
  <c r="K88" i="88"/>
  <c r="J86" i="88"/>
  <c r="J87" i="88"/>
  <c r="K87" i="88" s="1"/>
  <c r="L87" i="88" s="1"/>
  <c r="H84" i="88"/>
  <c r="F135" i="71"/>
  <c r="F190" i="71"/>
  <c r="E10" i="2"/>
  <c r="E25" i="2" s="1"/>
  <c r="H10" i="2"/>
  <c r="H25" i="2" s="1"/>
  <c r="H129" i="71"/>
  <c r="H131" i="71" s="1"/>
  <c r="G130" i="71"/>
  <c r="G132" i="71" s="1"/>
  <c r="G133" i="71" s="1"/>
  <c r="E133" i="75"/>
  <c r="E190" i="75" s="1"/>
  <c r="E133" i="74"/>
  <c r="E190" i="74" s="1"/>
  <c r="E133" i="73"/>
  <c r="E190" i="73" s="1"/>
  <c r="E133" i="67"/>
  <c r="E190" i="67" s="1"/>
  <c r="F133" i="72"/>
  <c r="F190" i="72" s="1"/>
  <c r="P128" i="74"/>
  <c r="AK192" i="88"/>
  <c r="AK191" i="88"/>
  <c r="Q128" i="74"/>
  <c r="L128" i="74"/>
  <c r="AK198" i="88"/>
  <c r="AK197" i="88"/>
  <c r="G129" i="72"/>
  <c r="G131" i="72" s="1"/>
  <c r="I128" i="72"/>
  <c r="J128" i="72"/>
  <c r="I128" i="75"/>
  <c r="K128" i="74"/>
  <c r="O128" i="74"/>
  <c r="BA128" i="69"/>
  <c r="AE128" i="68"/>
  <c r="AP128" i="68"/>
  <c r="BB128" i="69"/>
  <c r="K128" i="72"/>
  <c r="M128" i="74"/>
  <c r="BB128" i="68"/>
  <c r="AI128" i="68"/>
  <c r="AL128" i="68"/>
  <c r="AG128" i="68"/>
  <c r="O128" i="72"/>
  <c r="AR128" i="73"/>
  <c r="AW128" i="68"/>
  <c r="AT128" i="68"/>
  <c r="U128" i="75"/>
  <c r="AL128" i="67"/>
  <c r="AV128" i="68"/>
  <c r="AH128" i="68"/>
  <c r="AX128" i="68"/>
  <c r="AC128" i="68"/>
  <c r="AJ128" i="68"/>
  <c r="Y128" i="73"/>
  <c r="AL128" i="74"/>
  <c r="AN128" i="68"/>
  <c r="AQ128" i="68"/>
  <c r="AU128" i="68"/>
  <c r="AC128" i="67"/>
  <c r="AF128" i="68"/>
  <c r="AR128" i="68"/>
  <c r="AO128" i="69"/>
  <c r="AX128" i="69"/>
  <c r="AK128" i="69"/>
  <c r="AT128" i="69"/>
  <c r="T128" i="75"/>
  <c r="AD128" i="72"/>
  <c r="AM128" i="68"/>
  <c r="AD128" i="68"/>
  <c r="N128" i="75"/>
  <c r="P128" i="75"/>
  <c r="AK128" i="68"/>
  <c r="AS128" i="68"/>
  <c r="AO128" i="68"/>
  <c r="P128" i="72"/>
  <c r="AB128" i="73"/>
  <c r="Z128" i="74"/>
  <c r="AG128" i="67"/>
  <c r="N128" i="72"/>
  <c r="AR128" i="72"/>
  <c r="W128" i="73"/>
  <c r="AW128" i="74"/>
  <c r="L128" i="72"/>
  <c r="AA128" i="73"/>
  <c r="Y128" i="74"/>
  <c r="M128" i="72"/>
  <c r="X128" i="73"/>
  <c r="AM128" i="74"/>
  <c r="Z128" i="72"/>
  <c r="AC128" i="72"/>
  <c r="AF128" i="72"/>
  <c r="AJ128" i="72"/>
  <c r="AD128" i="73"/>
  <c r="AD128" i="75"/>
  <c r="AE128" i="75"/>
  <c r="AA128" i="74"/>
  <c r="N128" i="74"/>
  <c r="AE128" i="74"/>
  <c r="V128" i="75"/>
  <c r="AA128" i="72"/>
  <c r="AC128" i="73"/>
  <c r="AF128" i="74"/>
  <c r="AI128" i="74"/>
  <c r="AD128" i="67"/>
  <c r="AP128" i="67"/>
  <c r="AN128" i="72"/>
  <c r="V128" i="72"/>
  <c r="AO128" i="73"/>
  <c r="AJ128" i="73"/>
  <c r="AE128" i="72"/>
  <c r="AO128" i="72"/>
  <c r="AK128" i="72"/>
  <c r="W128" i="72"/>
  <c r="AT128" i="73"/>
  <c r="AL128" i="73"/>
  <c r="AS128" i="74"/>
  <c r="AN128" i="74"/>
  <c r="AQ128" i="74"/>
  <c r="AB128" i="75"/>
  <c r="W128" i="75"/>
  <c r="R128" i="75"/>
  <c r="AI128" i="75"/>
  <c r="AS128" i="73"/>
  <c r="AI128" i="67"/>
  <c r="AX128" i="67"/>
  <c r="AW128" i="72"/>
  <c r="AI128" i="72"/>
  <c r="AW128" i="73"/>
  <c r="AN128" i="73"/>
  <c r="AY128" i="73"/>
  <c r="X128" i="74"/>
  <c r="R128" i="74"/>
  <c r="AV128" i="74"/>
  <c r="AM128" i="75"/>
  <c r="Z128" i="75"/>
  <c r="AN128" i="75"/>
  <c r="AO128" i="67"/>
  <c r="AJ128" i="67"/>
  <c r="AF128" i="67"/>
  <c r="AW128" i="67"/>
  <c r="R128" i="72"/>
  <c r="AM128" i="72"/>
  <c r="AQ128" i="72"/>
  <c r="AV128" i="73"/>
  <c r="AH128" i="74"/>
  <c r="AY128" i="74"/>
  <c r="AU128" i="75"/>
  <c r="Q128" i="75"/>
  <c r="AH128" i="75"/>
  <c r="AT128" i="67"/>
  <c r="S128" i="72"/>
  <c r="AE128" i="67"/>
  <c r="AK128" i="67"/>
  <c r="AN128" i="67"/>
  <c r="AU128" i="72"/>
  <c r="Q128" i="72"/>
  <c r="AH128" i="72"/>
  <c r="AS128" i="72"/>
  <c r="AP128" i="72"/>
  <c r="AM128" i="73"/>
  <c r="AU128" i="73"/>
  <c r="Z128" i="73"/>
  <c r="AZ128" i="73"/>
  <c r="AX128" i="73"/>
  <c r="AG128" i="73"/>
  <c r="V128" i="74"/>
  <c r="AX128" i="74"/>
  <c r="T128" i="74"/>
  <c r="AP128" i="74"/>
  <c r="AC128" i="74"/>
  <c r="AT128" i="74"/>
  <c r="L128" i="75"/>
  <c r="AT128" i="75"/>
  <c r="AF128" i="75"/>
  <c r="AR128" i="75"/>
  <c r="AQ128" i="67"/>
  <c r="AS128" i="67"/>
  <c r="AV128" i="67"/>
  <c r="BB128" i="72"/>
  <c r="Y128" i="72"/>
  <c r="AE128" i="73"/>
  <c r="AH128" i="73"/>
  <c r="U128" i="74"/>
  <c r="AD128" i="74"/>
  <c r="AU128" i="74"/>
  <c r="AG128" i="74"/>
  <c r="AB128" i="74"/>
  <c r="AL128" i="75"/>
  <c r="AP128" i="75"/>
  <c r="Y128" i="75"/>
  <c r="AG128" i="75"/>
  <c r="O128" i="75"/>
  <c r="AU128" i="67"/>
  <c r="AR128" i="67"/>
  <c r="AM128" i="67"/>
  <c r="AL128" i="72"/>
  <c r="AG128" i="72"/>
  <c r="AX128" i="72"/>
  <c r="T128" i="72"/>
  <c r="AQ128" i="73"/>
  <c r="AI128" i="73"/>
  <c r="AP128" i="73"/>
  <c r="AK128" i="74"/>
  <c r="AO128" i="74"/>
  <c r="AJ128" i="74"/>
  <c r="AK128" i="75"/>
  <c r="AV128" i="75"/>
  <c r="X128" i="75"/>
  <c r="AO128" i="75"/>
  <c r="AF128" i="73"/>
  <c r="AH128" i="67"/>
  <c r="U128" i="72"/>
  <c r="AT128" i="72"/>
  <c r="X128" i="72"/>
  <c r="AB128" i="72"/>
  <c r="AV128" i="72"/>
  <c r="AK128" i="73"/>
  <c r="AR128" i="74"/>
  <c r="S128" i="74"/>
  <c r="W128" i="74"/>
  <c r="AJ128" i="75"/>
  <c r="S128" i="75"/>
  <c r="M128" i="75"/>
  <c r="K128" i="75"/>
  <c r="AS128" i="75"/>
  <c r="AH134" i="75"/>
  <c r="AY134" i="75"/>
  <c r="AX128" i="75"/>
  <c r="AW128" i="75"/>
  <c r="J134" i="75"/>
  <c r="AI134" i="75"/>
  <c r="AA128" i="75"/>
  <c r="Z134" i="75"/>
  <c r="AA134" i="75"/>
  <c r="X134" i="75"/>
  <c r="H134" i="75"/>
  <c r="K134" i="75"/>
  <c r="AQ128" i="75"/>
  <c r="AX134" i="75"/>
  <c r="BB128" i="75"/>
  <c r="AC128" i="75"/>
  <c r="AZ128" i="75"/>
  <c r="F131" i="75"/>
  <c r="P134" i="75"/>
  <c r="E135" i="75"/>
  <c r="AY128" i="75"/>
  <c r="BA128" i="75"/>
  <c r="BA128" i="74"/>
  <c r="AZ128" i="74"/>
  <c r="F131" i="74"/>
  <c r="BB128" i="74"/>
  <c r="BB128" i="73"/>
  <c r="BA128" i="73"/>
  <c r="F131" i="73"/>
  <c r="O134" i="73"/>
  <c r="V134" i="73"/>
  <c r="BB134" i="73"/>
  <c r="F135" i="72"/>
  <c r="AZ128" i="72"/>
  <c r="W134" i="72"/>
  <c r="AY128" i="72"/>
  <c r="K134" i="72"/>
  <c r="BA128" i="72"/>
  <c r="AM134" i="72"/>
  <c r="AF134" i="72"/>
  <c r="E135" i="72"/>
  <c r="E135" i="71"/>
  <c r="M134" i="70"/>
  <c r="I134" i="70"/>
  <c r="AG128" i="70"/>
  <c r="AY128" i="70"/>
  <c r="AX128" i="70"/>
  <c r="AU134" i="70"/>
  <c r="AR128" i="70"/>
  <c r="AI128" i="70"/>
  <c r="AO128" i="70"/>
  <c r="BB128" i="70"/>
  <c r="BA134" i="70"/>
  <c r="AP128" i="70"/>
  <c r="AF128" i="70"/>
  <c r="AW128" i="70"/>
  <c r="AK134" i="70"/>
  <c r="AS128" i="70"/>
  <c r="AN134" i="70"/>
  <c r="AO134" i="70"/>
  <c r="AE128" i="70"/>
  <c r="AJ128" i="70"/>
  <c r="AN128" i="70"/>
  <c r="AD128" i="70"/>
  <c r="AU128" i="70"/>
  <c r="AV128" i="70"/>
  <c r="AL128" i="70"/>
  <c r="BA128" i="70"/>
  <c r="AV134" i="70"/>
  <c r="AQ128" i="70"/>
  <c r="AC128" i="70"/>
  <c r="AT128" i="70"/>
  <c r="AZ128" i="70"/>
  <c r="P134" i="70"/>
  <c r="X134" i="70"/>
  <c r="AF134" i="70"/>
  <c r="AH128" i="70"/>
  <c r="AM128" i="70"/>
  <c r="AK128" i="70"/>
  <c r="E130" i="70"/>
  <c r="E132" i="70" s="1"/>
  <c r="F129" i="70"/>
  <c r="F131" i="70" s="1"/>
  <c r="H134" i="70"/>
  <c r="AM134" i="70"/>
  <c r="AD134" i="69"/>
  <c r="AW128" i="69"/>
  <c r="AS128" i="69"/>
  <c r="AL134" i="69"/>
  <c r="W134" i="69"/>
  <c r="AJ128" i="69"/>
  <c r="AY128" i="69"/>
  <c r="AT134" i="69"/>
  <c r="AF128" i="69"/>
  <c r="AR128" i="69"/>
  <c r="G134" i="69"/>
  <c r="V134" i="69"/>
  <c r="AI128" i="69"/>
  <c r="AN128" i="69"/>
  <c r="AU134" i="69"/>
  <c r="AQ128" i="69"/>
  <c r="AE128" i="69"/>
  <c r="E134" i="69"/>
  <c r="F129" i="69"/>
  <c r="E130" i="69"/>
  <c r="E132" i="69" s="1"/>
  <c r="AH128" i="69"/>
  <c r="AV128" i="69"/>
  <c r="AD128" i="69"/>
  <c r="AM128" i="69"/>
  <c r="AG128" i="69"/>
  <c r="AP128" i="69"/>
  <c r="AC128" i="69"/>
  <c r="AL128" i="69"/>
  <c r="AU128" i="69"/>
  <c r="O134" i="69"/>
  <c r="AZ128" i="69"/>
  <c r="Z134" i="68"/>
  <c r="AZ128" i="68"/>
  <c r="AQ134" i="68"/>
  <c r="G134" i="68"/>
  <c r="K134" i="68"/>
  <c r="AY128" i="68"/>
  <c r="AF134" i="68"/>
  <c r="AX134" i="68"/>
  <c r="R134" i="68"/>
  <c r="AI134" i="68"/>
  <c r="AH134" i="68"/>
  <c r="AZ134" i="68"/>
  <c r="AY134" i="68"/>
  <c r="AP134" i="68"/>
  <c r="BA128" i="68"/>
  <c r="W134" i="68"/>
  <c r="L134" i="68"/>
  <c r="E135" i="67"/>
  <c r="AY128" i="67"/>
  <c r="H134" i="67"/>
  <c r="G134" i="67"/>
  <c r="F131" i="67"/>
  <c r="AM134" i="67"/>
  <c r="AZ128" i="67"/>
  <c r="AE134" i="67"/>
  <c r="BB128" i="67"/>
  <c r="X134" i="67"/>
  <c r="BA128" i="67"/>
  <c r="E130" i="88"/>
  <c r="E132" i="88" s="1"/>
  <c r="E133" i="88" s="1"/>
  <c r="E190" i="88" s="1"/>
  <c r="F129" i="88"/>
  <c r="AU134" i="88"/>
  <c r="O134" i="88"/>
  <c r="AX134" i="88"/>
  <c r="E134" i="88"/>
  <c r="I134" i="88"/>
  <c r="G134" i="88"/>
  <c r="AK134" i="88"/>
  <c r="W134" i="88"/>
  <c r="AO134" i="88"/>
  <c r="H128" i="68" l="1"/>
  <c r="G129" i="68"/>
  <c r="Q92" i="70"/>
  <c r="R93" i="70"/>
  <c r="Q91" i="70"/>
  <c r="O90" i="70"/>
  <c r="P90" i="70" s="1"/>
  <c r="M89" i="70"/>
  <c r="I85" i="70"/>
  <c r="J85" i="70" s="1"/>
  <c r="H84" i="70"/>
  <c r="H128" i="70" s="1"/>
  <c r="K86" i="70"/>
  <c r="L88" i="70"/>
  <c r="K87" i="70"/>
  <c r="G128" i="70"/>
  <c r="M88" i="69"/>
  <c r="N88" i="69" s="1"/>
  <c r="N87" i="69"/>
  <c r="F131" i="69"/>
  <c r="G129" i="69" s="1"/>
  <c r="H84" i="69"/>
  <c r="J85" i="69"/>
  <c r="K86" i="69"/>
  <c r="L88" i="68"/>
  <c r="M88" i="68" s="1"/>
  <c r="N88" i="68" s="1"/>
  <c r="L87" i="68"/>
  <c r="L86" i="68"/>
  <c r="M86" i="68" s="1"/>
  <c r="G128" i="68"/>
  <c r="I85" i="68"/>
  <c r="I84" i="68"/>
  <c r="I85" i="67"/>
  <c r="H84" i="67"/>
  <c r="I84" i="67" s="1"/>
  <c r="K86" i="67"/>
  <c r="K87" i="67"/>
  <c r="M88" i="67"/>
  <c r="K86" i="88"/>
  <c r="L86" i="88" s="1"/>
  <c r="M87" i="88"/>
  <c r="I85" i="88"/>
  <c r="L88" i="88"/>
  <c r="M88" i="88" s="1"/>
  <c r="I84" i="88"/>
  <c r="J84" i="88" s="1"/>
  <c r="G135" i="71"/>
  <c r="G190" i="71"/>
  <c r="E135" i="73"/>
  <c r="H130" i="71"/>
  <c r="H132" i="71" s="1"/>
  <c r="H133" i="71" s="1"/>
  <c r="I129" i="71"/>
  <c r="I131" i="71" s="1"/>
  <c r="G128" i="88"/>
  <c r="E133" i="70"/>
  <c r="E190" i="70" s="1"/>
  <c r="E133" i="69"/>
  <c r="E190" i="69" s="1"/>
  <c r="F133" i="68"/>
  <c r="H129" i="72"/>
  <c r="H131" i="72" s="1"/>
  <c r="G130" i="72"/>
  <c r="G132" i="72" s="1"/>
  <c r="AL192" i="88"/>
  <c r="AL191" i="88"/>
  <c r="AL197" i="88"/>
  <c r="AL198" i="88"/>
  <c r="G129" i="75"/>
  <c r="F130" i="75"/>
  <c r="F132" i="75" s="1"/>
  <c r="G129" i="74"/>
  <c r="F130" i="74"/>
  <c r="F132" i="74" s="1"/>
  <c r="F130" i="73"/>
  <c r="F132" i="73" s="1"/>
  <c r="G129" i="73"/>
  <c r="F130" i="70"/>
  <c r="F132" i="70" s="1"/>
  <c r="G129" i="70"/>
  <c r="F130" i="67"/>
  <c r="F132" i="67" s="1"/>
  <c r="G129" i="67"/>
  <c r="E135" i="88"/>
  <c r="S93" i="70" l="1"/>
  <c r="R92" i="70"/>
  <c r="R91" i="70"/>
  <c r="Q90" i="70"/>
  <c r="N89" i="70"/>
  <c r="F130" i="69"/>
  <c r="F132" i="69" s="1"/>
  <c r="F133" i="69" s="1"/>
  <c r="F190" i="69" s="1"/>
  <c r="M88" i="70"/>
  <c r="K85" i="70"/>
  <c r="L85" i="70" s="1"/>
  <c r="I84" i="70"/>
  <c r="L87" i="70"/>
  <c r="L86" i="70"/>
  <c r="L86" i="69"/>
  <c r="H128" i="69"/>
  <c r="K85" i="69"/>
  <c r="I84" i="69"/>
  <c r="O88" i="69"/>
  <c r="O87" i="69"/>
  <c r="O88" i="68"/>
  <c r="P88" i="68" s="1"/>
  <c r="Q88" i="68" s="1"/>
  <c r="I128" i="68"/>
  <c r="J84" i="68"/>
  <c r="J85" i="68"/>
  <c r="K85" i="68" s="1"/>
  <c r="L85" i="68" s="1"/>
  <c r="G131" i="68"/>
  <c r="N86" i="68"/>
  <c r="M87" i="68"/>
  <c r="N87" i="68" s="1"/>
  <c r="I128" i="67"/>
  <c r="J85" i="67"/>
  <c r="L87" i="67"/>
  <c r="H128" i="67"/>
  <c r="J84" i="67"/>
  <c r="N88" i="67"/>
  <c r="L86" i="67"/>
  <c r="J85" i="88"/>
  <c r="K85" i="88" s="1"/>
  <c r="M86" i="88"/>
  <c r="N86" i="88" s="1"/>
  <c r="O86" i="88" s="1"/>
  <c r="P86" i="88" s="1"/>
  <c r="Q86" i="88" s="1"/>
  <c r="N88" i="88"/>
  <c r="O88" i="88" s="1"/>
  <c r="N87" i="88"/>
  <c r="K84" i="88"/>
  <c r="L84" i="88" s="1"/>
  <c r="M84" i="88" s="1"/>
  <c r="F135" i="68"/>
  <c r="F190" i="68"/>
  <c r="H135" i="71"/>
  <c r="H190" i="71"/>
  <c r="E135" i="69"/>
  <c r="J129" i="71"/>
  <c r="J131" i="71" s="1"/>
  <c r="I130" i="71"/>
  <c r="I132" i="71" s="1"/>
  <c r="I133" i="71" s="1"/>
  <c r="H128" i="88"/>
  <c r="E135" i="70"/>
  <c r="F133" i="75"/>
  <c r="F190" i="75" s="1"/>
  <c r="F133" i="73"/>
  <c r="F190" i="73" s="1"/>
  <c r="F133" i="67"/>
  <c r="F133" i="70"/>
  <c r="F190" i="70" s="1"/>
  <c r="F133" i="74"/>
  <c r="F190" i="74" s="1"/>
  <c r="G133" i="72"/>
  <c r="AM191" i="88"/>
  <c r="AM192" i="88"/>
  <c r="AM197" i="88"/>
  <c r="AM198" i="88"/>
  <c r="G131" i="75"/>
  <c r="G131" i="74"/>
  <c r="G131" i="73"/>
  <c r="I129" i="72"/>
  <c r="H130" i="72"/>
  <c r="H132" i="72" s="1"/>
  <c r="G131" i="70"/>
  <c r="G131" i="69"/>
  <c r="G131" i="67"/>
  <c r="O87" i="68" l="1"/>
  <c r="P87" i="68" s="1"/>
  <c r="S92" i="70"/>
  <c r="T93" i="70"/>
  <c r="S91" i="70"/>
  <c r="R90" i="70"/>
  <c r="O89" i="70"/>
  <c r="P89" i="70" s="1"/>
  <c r="Q89" i="70" s="1"/>
  <c r="M85" i="70"/>
  <c r="N85" i="70" s="1"/>
  <c r="M87" i="70"/>
  <c r="M86" i="70"/>
  <c r="N88" i="70"/>
  <c r="O88" i="70" s="1"/>
  <c r="P88" i="70" s="1"/>
  <c r="I128" i="70"/>
  <c r="J84" i="70"/>
  <c r="M86" i="69"/>
  <c r="L85" i="69"/>
  <c r="M85" i="69" s="1"/>
  <c r="P88" i="69"/>
  <c r="Q88" i="69" s="1"/>
  <c r="R88" i="69" s="1"/>
  <c r="S88" i="69" s="1"/>
  <c r="P87" i="69"/>
  <c r="I128" i="69"/>
  <c r="J84" i="69"/>
  <c r="J128" i="69" s="1"/>
  <c r="R88" i="68"/>
  <c r="S88" i="68" s="1"/>
  <c r="O86" i="68"/>
  <c r="G130" i="68"/>
  <c r="G132" i="68" s="1"/>
  <c r="G133" i="68" s="1"/>
  <c r="H129" i="68"/>
  <c r="H131" i="68" s="1"/>
  <c r="M85" i="68"/>
  <c r="J128" i="68"/>
  <c r="K84" i="68"/>
  <c r="O88" i="67"/>
  <c r="J128" i="67"/>
  <c r="M87" i="67"/>
  <c r="K84" i="67"/>
  <c r="M86" i="67"/>
  <c r="K85" i="67"/>
  <c r="J128" i="88"/>
  <c r="L85" i="88"/>
  <c r="R86" i="88"/>
  <c r="O87" i="88"/>
  <c r="P88" i="88"/>
  <c r="Q88" i="88" s="1"/>
  <c r="N84" i="88"/>
  <c r="O84" i="88" s="1"/>
  <c r="I135" i="71"/>
  <c r="I190" i="71"/>
  <c r="G135" i="72"/>
  <c r="G190" i="72"/>
  <c r="F135" i="67"/>
  <c r="F190" i="67"/>
  <c r="J130" i="71"/>
  <c r="J132" i="71" s="1"/>
  <c r="J133" i="71" s="1"/>
  <c r="K129" i="71"/>
  <c r="K131" i="71" s="1"/>
  <c r="I128" i="88"/>
  <c r="F135" i="75"/>
  <c r="F135" i="73"/>
  <c r="F135" i="70"/>
  <c r="F135" i="69"/>
  <c r="H133" i="72"/>
  <c r="H190" i="72" s="1"/>
  <c r="K128" i="88"/>
  <c r="AN191" i="88"/>
  <c r="AN192" i="88"/>
  <c r="AN198" i="88"/>
  <c r="AN197" i="88"/>
  <c r="G130" i="75"/>
  <c r="G132" i="75" s="1"/>
  <c r="H129" i="75"/>
  <c r="G130" i="74"/>
  <c r="G132" i="74" s="1"/>
  <c r="H129" i="74"/>
  <c r="H129" i="73"/>
  <c r="G130" i="73"/>
  <c r="G132" i="73" s="1"/>
  <c r="I131" i="72"/>
  <c r="G130" i="70"/>
  <c r="G132" i="70" s="1"/>
  <c r="H129" i="70"/>
  <c r="H129" i="69"/>
  <c r="G130" i="69"/>
  <c r="G132" i="69" s="1"/>
  <c r="H129" i="67"/>
  <c r="G130" i="67"/>
  <c r="G132" i="67" s="1"/>
  <c r="Q87" i="68" l="1"/>
  <c r="R87" i="68" s="1"/>
  <c r="S87" i="68" s="1"/>
  <c r="T87" i="68" s="1"/>
  <c r="U87" i="68" s="1"/>
  <c r="V87" i="68" s="1"/>
  <c r="W87" i="68" s="1"/>
  <c r="X87" i="68" s="1"/>
  <c r="Y87" i="68" s="1"/>
  <c r="Z87" i="68" s="1"/>
  <c r="AA87" i="68" s="1"/>
  <c r="AB87" i="68" s="1"/>
  <c r="U93" i="70"/>
  <c r="V93" i="70" s="1"/>
  <c r="W93" i="70" s="1"/>
  <c r="X93" i="70" s="1"/>
  <c r="T92" i="70"/>
  <c r="T91" i="70"/>
  <c r="S90" i="70"/>
  <c r="T90" i="70" s="1"/>
  <c r="U90" i="70" s="1"/>
  <c r="V90" i="70" s="1"/>
  <c r="W90" i="70" s="1"/>
  <c r="X90" i="70" s="1"/>
  <c r="Y90" i="70" s="1"/>
  <c r="Z90" i="70" s="1"/>
  <c r="AA90" i="70" s="1"/>
  <c r="AB90" i="70" s="1"/>
  <c r="R89" i="70"/>
  <c r="S89" i="70" s="1"/>
  <c r="T89" i="70" s="1"/>
  <c r="Q88" i="70"/>
  <c r="R88" i="70" s="1"/>
  <c r="N86" i="70"/>
  <c r="O86" i="70" s="1"/>
  <c r="P86" i="70" s="1"/>
  <c r="Q86" i="70" s="1"/>
  <c r="R86" i="70" s="1"/>
  <c r="N87" i="70"/>
  <c r="O87" i="70" s="1"/>
  <c r="P87" i="70" s="1"/>
  <c r="Q87" i="70" s="1"/>
  <c r="R87" i="70" s="1"/>
  <c r="S87" i="70" s="1"/>
  <c r="T87" i="70" s="1"/>
  <c r="J128" i="70"/>
  <c r="O85" i="70"/>
  <c r="P85" i="70" s="1"/>
  <c r="Q85" i="70" s="1"/>
  <c r="R85" i="70" s="1"/>
  <c r="S85" i="70" s="1"/>
  <c r="T85" i="70" s="1"/>
  <c r="U85" i="70" s="1"/>
  <c r="V85" i="70" s="1"/>
  <c r="W85" i="70" s="1"/>
  <c r="X85" i="70" s="1"/>
  <c r="Y85" i="70" s="1"/>
  <c r="Z85" i="70" s="1"/>
  <c r="AA85" i="70" s="1"/>
  <c r="AB85" i="70" s="1"/>
  <c r="K84" i="70"/>
  <c r="T88" i="69"/>
  <c r="U88" i="69" s="1"/>
  <c r="V88" i="69" s="1"/>
  <c r="W88" i="69" s="1"/>
  <c r="X88" i="69" s="1"/>
  <c r="Y88" i="69" s="1"/>
  <c r="Z88" i="69" s="1"/>
  <c r="AA88" i="69" s="1"/>
  <c r="AB88" i="69" s="1"/>
  <c r="K84" i="69"/>
  <c r="N85" i="69"/>
  <c r="N86" i="69"/>
  <c r="Q87" i="69"/>
  <c r="R87" i="69" s="1"/>
  <c r="S87" i="69" s="1"/>
  <c r="T87" i="69" s="1"/>
  <c r="U87" i="69" s="1"/>
  <c r="T88" i="68"/>
  <c r="U88" i="68" s="1"/>
  <c r="V88" i="68" s="1"/>
  <c r="W88" i="68" s="1"/>
  <c r="X88" i="68" s="1"/>
  <c r="Y88" i="68" s="1"/>
  <c r="Z88" i="68" s="1"/>
  <c r="AA88" i="68" s="1"/>
  <c r="AB88" i="68" s="1"/>
  <c r="K128" i="68"/>
  <c r="L84" i="68"/>
  <c r="M84" i="68" s="1"/>
  <c r="M128" i="68" s="1"/>
  <c r="I129" i="68"/>
  <c r="I131" i="68" s="1"/>
  <c r="H130" i="68"/>
  <c r="H132" i="68" s="1"/>
  <c r="H133" i="68" s="1"/>
  <c r="N85" i="68"/>
  <c r="O85" i="68" s="1"/>
  <c r="P86" i="68"/>
  <c r="Q86" i="68" s="1"/>
  <c r="R86" i="68" s="1"/>
  <c r="S86" i="68" s="1"/>
  <c r="T86" i="68" s="1"/>
  <c r="U86" i="68" s="1"/>
  <c r="V86" i="68" s="1"/>
  <c r="W86" i="68" s="1"/>
  <c r="X86" i="68" s="1"/>
  <c r="Y86" i="68" s="1"/>
  <c r="Z86" i="68" s="1"/>
  <c r="AA86" i="68" s="1"/>
  <c r="AB86" i="68" s="1"/>
  <c r="G190" i="68"/>
  <c r="G135" i="68"/>
  <c r="L85" i="67"/>
  <c r="K128" i="67"/>
  <c r="L84" i="67"/>
  <c r="N87" i="67"/>
  <c r="N86" i="67"/>
  <c r="P88" i="67"/>
  <c r="P87" i="88"/>
  <c r="S86" i="88"/>
  <c r="M85" i="88"/>
  <c r="N85" i="88" s="1"/>
  <c r="O85" i="88" s="1"/>
  <c r="R88" i="88"/>
  <c r="S88" i="88" s="1"/>
  <c r="P84" i="88"/>
  <c r="Q84" i="88" s="1"/>
  <c r="R84" i="88" s="1"/>
  <c r="S84" i="88" s="1"/>
  <c r="J135" i="71"/>
  <c r="J190" i="71"/>
  <c r="H135" i="72"/>
  <c r="K130" i="71"/>
  <c r="K132" i="71" s="1"/>
  <c r="K133" i="71" s="1"/>
  <c r="L129" i="71"/>
  <c r="L131" i="71" s="1"/>
  <c r="L128" i="88"/>
  <c r="G133" i="75"/>
  <c r="G190" i="75" s="1"/>
  <c r="G133" i="73"/>
  <c r="G190" i="73" s="1"/>
  <c r="G133" i="69"/>
  <c r="G190" i="69" s="1"/>
  <c r="G133" i="70"/>
  <c r="G133" i="74"/>
  <c r="G190" i="74" s="1"/>
  <c r="G133" i="67"/>
  <c r="AO191" i="88"/>
  <c r="AO192" i="88"/>
  <c r="AO198" i="88"/>
  <c r="AO197" i="88"/>
  <c r="H131" i="75"/>
  <c r="H131" i="74"/>
  <c r="H131" i="73"/>
  <c r="J129" i="72"/>
  <c r="I130" i="72"/>
  <c r="I132" i="72" s="1"/>
  <c r="H131" i="70"/>
  <c r="H131" i="69"/>
  <c r="H131" i="67"/>
  <c r="Y93" i="70" l="1"/>
  <c r="Z93" i="70" s="1"/>
  <c r="AA93" i="70" s="1"/>
  <c r="AB93" i="70" s="1"/>
  <c r="U92" i="70"/>
  <c r="V92" i="70" s="1"/>
  <c r="W92" i="70" s="1"/>
  <c r="X92" i="70" s="1"/>
  <c r="Y92" i="70" s="1"/>
  <c r="Z92" i="70" s="1"/>
  <c r="AA92" i="70" s="1"/>
  <c r="AB92" i="70" s="1"/>
  <c r="U91" i="70"/>
  <c r="V91" i="70" s="1"/>
  <c r="W91" i="70" s="1"/>
  <c r="X91" i="70" s="1"/>
  <c r="Y91" i="70" s="1"/>
  <c r="Z91" i="70" s="1"/>
  <c r="U89" i="70"/>
  <c r="V89" i="70" s="1"/>
  <c r="W89" i="70" s="1"/>
  <c r="X89" i="70" s="1"/>
  <c r="S86" i="70"/>
  <c r="T86" i="70" s="1"/>
  <c r="U86" i="70" s="1"/>
  <c r="V86" i="70" s="1"/>
  <c r="W86" i="70" s="1"/>
  <c r="X86" i="70" s="1"/>
  <c r="Y86" i="70" s="1"/>
  <c r="Z86" i="70" s="1"/>
  <c r="AA86" i="70" s="1"/>
  <c r="AB86" i="70" s="1"/>
  <c r="L84" i="70"/>
  <c r="S88" i="70"/>
  <c r="T88" i="70" s="1"/>
  <c r="K128" i="70"/>
  <c r="U87" i="70"/>
  <c r="V87" i="70" s="1"/>
  <c r="W87" i="70" s="1"/>
  <c r="X87" i="70" s="1"/>
  <c r="Y87" i="70" s="1"/>
  <c r="Z87" i="70" s="1"/>
  <c r="AA87" i="70" s="1"/>
  <c r="AB87" i="70" s="1"/>
  <c r="V87" i="69"/>
  <c r="W87" i="69" s="1"/>
  <c r="X87" i="69" s="1"/>
  <c r="Y87" i="69" s="1"/>
  <c r="Z87" i="69" s="1"/>
  <c r="AA87" i="69" s="1"/>
  <c r="AB87" i="69" s="1"/>
  <c r="K128" i="69"/>
  <c r="L84" i="69"/>
  <c r="L128" i="69" s="1"/>
  <c r="O86" i="69"/>
  <c r="O85" i="69"/>
  <c r="P85" i="68"/>
  <c r="Q85" i="68" s="1"/>
  <c r="R85" i="68" s="1"/>
  <c r="S85" i="68" s="1"/>
  <c r="T85" i="68" s="1"/>
  <c r="U85" i="68" s="1"/>
  <c r="V85" i="68" s="1"/>
  <c r="W85" i="68" s="1"/>
  <c r="X85" i="68" s="1"/>
  <c r="Y85" i="68" s="1"/>
  <c r="Z85" i="68" s="1"/>
  <c r="AA85" i="68" s="1"/>
  <c r="AB85" i="68" s="1"/>
  <c r="N84" i="68"/>
  <c r="L128" i="68"/>
  <c r="H190" i="68"/>
  <c r="H135" i="68"/>
  <c r="I130" i="68"/>
  <c r="I132" i="68" s="1"/>
  <c r="I133" i="68" s="1"/>
  <c r="J129" i="68"/>
  <c r="J131" i="68" s="1"/>
  <c r="M85" i="67"/>
  <c r="N85" i="67" s="1"/>
  <c r="O85" i="67" s="1"/>
  <c r="P85" i="67" s="1"/>
  <c r="Q85" i="67" s="1"/>
  <c r="Q88" i="67"/>
  <c r="R88" i="67" s="1"/>
  <c r="S88" i="67" s="1"/>
  <c r="T88" i="67" s="1"/>
  <c r="L128" i="67"/>
  <c r="M84" i="67"/>
  <c r="O86" i="67"/>
  <c r="P86" i="67" s="1"/>
  <c r="Q86" i="67" s="1"/>
  <c r="R86" i="67" s="1"/>
  <c r="S86" i="67" s="1"/>
  <c r="T86" i="67" s="1"/>
  <c r="U86" i="67" s="1"/>
  <c r="V86" i="67" s="1"/>
  <c r="W86" i="67" s="1"/>
  <c r="X86" i="67" s="1"/>
  <c r="Y86" i="67" s="1"/>
  <c r="Z86" i="67" s="1"/>
  <c r="AA86" i="67" s="1"/>
  <c r="AB86" i="67" s="1"/>
  <c r="O87" i="67"/>
  <c r="T86" i="88"/>
  <c r="U86" i="88" s="1"/>
  <c r="V86" i="88" s="1"/>
  <c r="W86" i="88" s="1"/>
  <c r="X86" i="88" s="1"/>
  <c r="Y86" i="88" s="1"/>
  <c r="Z86" i="88" s="1"/>
  <c r="AA86" i="88" s="1"/>
  <c r="AB86" i="88" s="1"/>
  <c r="P85" i="88"/>
  <c r="Q85" i="88" s="1"/>
  <c r="R85" i="88" s="1"/>
  <c r="Q87" i="88"/>
  <c r="R87" i="88" s="1"/>
  <c r="S87" i="88" s="1"/>
  <c r="T87" i="88" s="1"/>
  <c r="U87" i="88" s="1"/>
  <c r="V87" i="88" s="1"/>
  <c r="W87" i="88" s="1"/>
  <c r="X87" i="88" s="1"/>
  <c r="Y87" i="88" s="1"/>
  <c r="Z87" i="88" s="1"/>
  <c r="AA87" i="88" s="1"/>
  <c r="AB87" i="88" s="1"/>
  <c r="T88" i="88"/>
  <c r="T84" i="88"/>
  <c r="U84" i="88" s="1"/>
  <c r="V84" i="88" s="1"/>
  <c r="W84" i="88" s="1"/>
  <c r="X84" i="88" s="1"/>
  <c r="Y84" i="88" s="1"/>
  <c r="Z84" i="88" s="1"/>
  <c r="AA84" i="88" s="1"/>
  <c r="AB84" i="88" s="1"/>
  <c r="G135" i="70"/>
  <c r="G190" i="70"/>
  <c r="K135" i="71"/>
  <c r="K190" i="71"/>
  <c r="G135" i="67"/>
  <c r="G190" i="67"/>
  <c r="G135" i="75"/>
  <c r="L130" i="71"/>
  <c r="L132" i="71" s="1"/>
  <c r="L133" i="71" s="1"/>
  <c r="M129" i="71"/>
  <c r="M131" i="71" s="1"/>
  <c r="G135" i="73"/>
  <c r="G135" i="69"/>
  <c r="I133" i="72"/>
  <c r="I190" i="72" s="1"/>
  <c r="M128" i="88"/>
  <c r="N128" i="88"/>
  <c r="AP191" i="88"/>
  <c r="AP192" i="88"/>
  <c r="AP198" i="88"/>
  <c r="AP197" i="88"/>
  <c r="H130" i="75"/>
  <c r="H132" i="75" s="1"/>
  <c r="I129" i="75"/>
  <c r="H130" i="74"/>
  <c r="H132" i="74" s="1"/>
  <c r="I129" i="74"/>
  <c r="H130" i="73"/>
  <c r="H132" i="73" s="1"/>
  <c r="I129" i="73"/>
  <c r="J131" i="72"/>
  <c r="H130" i="70"/>
  <c r="H132" i="70" s="1"/>
  <c r="I129" i="70"/>
  <c r="H130" i="69"/>
  <c r="H132" i="69" s="1"/>
  <c r="I129" i="69"/>
  <c r="H130" i="67"/>
  <c r="H132" i="67" s="1"/>
  <c r="I129" i="67"/>
  <c r="AA91" i="70" l="1"/>
  <c r="AB91" i="70" s="1"/>
  <c r="Y89" i="70"/>
  <c r="Z89" i="70" s="1"/>
  <c r="AA89" i="70" s="1"/>
  <c r="AB89" i="70" s="1"/>
  <c r="U88" i="70"/>
  <c r="V88" i="70" s="1"/>
  <c r="W88" i="70" s="1"/>
  <c r="X88" i="70" s="1"/>
  <c r="Y88" i="70" s="1"/>
  <c r="Z88" i="70" s="1"/>
  <c r="AA88" i="70" s="1"/>
  <c r="AB88" i="70" s="1"/>
  <c r="L128" i="70"/>
  <c r="M84" i="70"/>
  <c r="M128" i="70" s="1"/>
  <c r="P85" i="69"/>
  <c r="Q85" i="69" s="1"/>
  <c r="R85" i="69" s="1"/>
  <c r="S85" i="69" s="1"/>
  <c r="T85" i="69" s="1"/>
  <c r="U85" i="69" s="1"/>
  <c r="V85" i="69" s="1"/>
  <c r="W85" i="69" s="1"/>
  <c r="X85" i="69" s="1"/>
  <c r="Y85" i="69" s="1"/>
  <c r="Z85" i="69" s="1"/>
  <c r="AA85" i="69" s="1"/>
  <c r="AB85" i="69" s="1"/>
  <c r="P86" i="69"/>
  <c r="Q86" i="69" s="1"/>
  <c r="R86" i="69" s="1"/>
  <c r="S86" i="69" s="1"/>
  <c r="T86" i="69" s="1"/>
  <c r="U86" i="69" s="1"/>
  <c r="V86" i="69" s="1"/>
  <c r="W86" i="69" s="1"/>
  <c r="X86" i="69" s="1"/>
  <c r="Y86" i="69" s="1"/>
  <c r="Z86" i="69" s="1"/>
  <c r="AA86" i="69" s="1"/>
  <c r="AB86" i="69" s="1"/>
  <c r="M84" i="69"/>
  <c r="J130" i="68"/>
  <c r="J132" i="68" s="1"/>
  <c r="J133" i="68" s="1"/>
  <c r="J190" i="68" s="1"/>
  <c r="K129" i="68"/>
  <c r="K131" i="68" s="1"/>
  <c r="K130" i="68" s="1"/>
  <c r="K132" i="68" s="1"/>
  <c r="N128" i="68"/>
  <c r="O84" i="68"/>
  <c r="I190" i="68"/>
  <c r="I135" i="68"/>
  <c r="M128" i="67"/>
  <c r="R85" i="67"/>
  <c r="S85" i="67" s="1"/>
  <c r="T85" i="67" s="1"/>
  <c r="U85" i="67" s="1"/>
  <c r="V85" i="67" s="1"/>
  <c r="W85" i="67" s="1"/>
  <c r="X85" i="67" s="1"/>
  <c r="Y85" i="67" s="1"/>
  <c r="Z85" i="67" s="1"/>
  <c r="AA85" i="67" s="1"/>
  <c r="AB85" i="67" s="1"/>
  <c r="N84" i="67"/>
  <c r="P87" i="67"/>
  <c r="Q87" i="67" s="1"/>
  <c r="R87" i="67" s="1"/>
  <c r="S87" i="67" s="1"/>
  <c r="T87" i="67" s="1"/>
  <c r="U87" i="67" s="1"/>
  <c r="V87" i="67" s="1"/>
  <c r="W87" i="67" s="1"/>
  <c r="X87" i="67" s="1"/>
  <c r="Y87" i="67" s="1"/>
  <c r="Z87" i="67" s="1"/>
  <c r="AA87" i="67" s="1"/>
  <c r="AB87" i="67" s="1"/>
  <c r="U88" i="67"/>
  <c r="V88" i="67" s="1"/>
  <c r="W88" i="67" s="1"/>
  <c r="X88" i="67" s="1"/>
  <c r="Y88" i="67" s="1"/>
  <c r="Z88" i="67" s="1"/>
  <c r="AA88" i="67" s="1"/>
  <c r="AB88" i="67" s="1"/>
  <c r="S85" i="88"/>
  <c r="T85" i="88" s="1"/>
  <c r="U85" i="88" s="1"/>
  <c r="U88" i="88"/>
  <c r="V88" i="88" s="1"/>
  <c r="W88" i="88" s="1"/>
  <c r="X88" i="88" s="1"/>
  <c r="Y88" i="88" s="1"/>
  <c r="L135" i="71"/>
  <c r="L190" i="71"/>
  <c r="N129" i="71"/>
  <c r="N131" i="71" s="1"/>
  <c r="M130" i="71"/>
  <c r="M132" i="71" s="1"/>
  <c r="M133" i="71" s="1"/>
  <c r="I135" i="72"/>
  <c r="H133" i="73"/>
  <c r="H190" i="73" s="1"/>
  <c r="H133" i="69"/>
  <c r="H133" i="70"/>
  <c r="H190" i="70" s="1"/>
  <c r="H133" i="67"/>
  <c r="H190" i="67" s="1"/>
  <c r="H133" i="74"/>
  <c r="H190" i="74" s="1"/>
  <c r="H133" i="75"/>
  <c r="H190" i="75" s="1"/>
  <c r="AY128" i="88"/>
  <c r="AQ192" i="88"/>
  <c r="AQ191" i="88"/>
  <c r="AQ198" i="88"/>
  <c r="AQ197" i="88"/>
  <c r="I131" i="75"/>
  <c r="I131" i="74"/>
  <c r="I131" i="73"/>
  <c r="J130" i="72"/>
  <c r="J132" i="72" s="1"/>
  <c r="K129" i="72"/>
  <c r="I131" i="70"/>
  <c r="I131" i="69"/>
  <c r="I131" i="67"/>
  <c r="J135" i="68" l="1"/>
  <c r="L129" i="68"/>
  <c r="L131" i="68" s="1"/>
  <c r="N84" i="70"/>
  <c r="M128" i="69"/>
  <c r="N84" i="69"/>
  <c r="O128" i="68"/>
  <c r="P84" i="68"/>
  <c r="N128" i="67"/>
  <c r="O84" i="67"/>
  <c r="V85" i="88"/>
  <c r="W85" i="88" s="1"/>
  <c r="X85" i="88" s="1"/>
  <c r="Y85" i="88" s="1"/>
  <c r="Z85" i="88" s="1"/>
  <c r="AA85" i="88" s="1"/>
  <c r="AB85" i="88" s="1"/>
  <c r="Z88" i="88"/>
  <c r="AA88" i="88" s="1"/>
  <c r="AB88" i="88" s="1"/>
  <c r="M135" i="71"/>
  <c r="M190" i="71"/>
  <c r="H135" i="69"/>
  <c r="H190" i="69"/>
  <c r="O129" i="71"/>
  <c r="O131" i="71" s="1"/>
  <c r="N130" i="71"/>
  <c r="N132" i="71" s="1"/>
  <c r="N133" i="71" s="1"/>
  <c r="H135" i="73"/>
  <c r="H135" i="75"/>
  <c r="H135" i="67"/>
  <c r="H135" i="70"/>
  <c r="K133" i="68"/>
  <c r="J133" i="72"/>
  <c r="J190" i="72" s="1"/>
  <c r="AZ128" i="88"/>
  <c r="O128" i="88"/>
  <c r="AR192" i="88"/>
  <c r="AR191" i="88"/>
  <c r="AR198" i="88"/>
  <c r="AR197" i="88"/>
  <c r="I130" i="75"/>
  <c r="I132" i="75" s="1"/>
  <c r="J129" i="75"/>
  <c r="I130" i="74"/>
  <c r="I132" i="74" s="1"/>
  <c r="J129" i="74"/>
  <c r="I130" i="73"/>
  <c r="I132" i="73" s="1"/>
  <c r="J129" i="73"/>
  <c r="K131" i="72"/>
  <c r="J129" i="70"/>
  <c r="I130" i="70"/>
  <c r="I132" i="70" s="1"/>
  <c r="I130" i="69"/>
  <c r="I132" i="69" s="1"/>
  <c r="J129" i="69"/>
  <c r="J129" i="67"/>
  <c r="I130" i="67"/>
  <c r="I132" i="67" s="1"/>
  <c r="N128" i="70" l="1"/>
  <c r="O84" i="70"/>
  <c r="N128" i="69"/>
  <c r="O84" i="69"/>
  <c r="P128" i="68"/>
  <c r="Q84" i="68"/>
  <c r="O128" i="67"/>
  <c r="P84" i="67"/>
  <c r="K135" i="68"/>
  <c r="K190" i="68"/>
  <c r="N135" i="71"/>
  <c r="N190" i="71"/>
  <c r="P129" i="71"/>
  <c r="P131" i="71" s="1"/>
  <c r="O130" i="71"/>
  <c r="O132" i="71" s="1"/>
  <c r="O133" i="71" s="1"/>
  <c r="J135" i="72"/>
  <c r="I133" i="74"/>
  <c r="I190" i="74" s="1"/>
  <c r="I133" i="67"/>
  <c r="I133" i="75"/>
  <c r="I133" i="69"/>
  <c r="I133" i="73"/>
  <c r="I190" i="73" s="1"/>
  <c r="I133" i="70"/>
  <c r="BA128" i="88"/>
  <c r="BB128" i="88"/>
  <c r="P128" i="88"/>
  <c r="AS192" i="88"/>
  <c r="AS191" i="88"/>
  <c r="AS197" i="88"/>
  <c r="AS198" i="88"/>
  <c r="J131" i="75"/>
  <c r="J131" i="74"/>
  <c r="J131" i="73"/>
  <c r="L129" i="72"/>
  <c r="K130" i="72"/>
  <c r="K132" i="72" s="1"/>
  <c r="J131" i="70"/>
  <c r="J131" i="69"/>
  <c r="L130" i="68"/>
  <c r="L132" i="68" s="1"/>
  <c r="M129" i="68"/>
  <c r="J131" i="67"/>
  <c r="O128" i="70" l="1"/>
  <c r="P84" i="70"/>
  <c r="O128" i="69"/>
  <c r="P84" i="69"/>
  <c r="Q128" i="68"/>
  <c r="R84" i="68"/>
  <c r="P128" i="67"/>
  <c r="Q84" i="67"/>
  <c r="I135" i="69"/>
  <c r="I190" i="69"/>
  <c r="I135" i="75"/>
  <c r="I190" i="75"/>
  <c r="O135" i="71"/>
  <c r="O190" i="71"/>
  <c r="I135" i="67"/>
  <c r="I190" i="67"/>
  <c r="I135" i="70"/>
  <c r="I190" i="70"/>
  <c r="Q129" i="71"/>
  <c r="Q131" i="71" s="1"/>
  <c r="P130" i="71"/>
  <c r="P132" i="71" s="1"/>
  <c r="P133" i="71" s="1"/>
  <c r="K133" i="72"/>
  <c r="K190" i="72" s="1"/>
  <c r="I135" i="73"/>
  <c r="L133" i="68"/>
  <c r="Q128" i="88"/>
  <c r="AT192" i="88"/>
  <c r="AT191" i="88"/>
  <c r="AT197" i="88"/>
  <c r="AT198" i="88"/>
  <c r="J130" i="75"/>
  <c r="J132" i="75" s="1"/>
  <c r="K129" i="75"/>
  <c r="J130" i="74"/>
  <c r="J132" i="74" s="1"/>
  <c r="K129" i="74"/>
  <c r="J130" i="73"/>
  <c r="J132" i="73" s="1"/>
  <c r="K129" i="73"/>
  <c r="L131" i="72"/>
  <c r="J130" i="70"/>
  <c r="J132" i="70" s="1"/>
  <c r="K129" i="70"/>
  <c r="J130" i="69"/>
  <c r="J132" i="69" s="1"/>
  <c r="K129" i="69"/>
  <c r="M131" i="68"/>
  <c r="J130" i="67"/>
  <c r="J132" i="67" s="1"/>
  <c r="K129" i="67"/>
  <c r="P128" i="70" l="1"/>
  <c r="Q84" i="70"/>
  <c r="P128" i="69"/>
  <c r="Q84" i="69"/>
  <c r="R128" i="68"/>
  <c r="S84" i="68"/>
  <c r="Q128" i="67"/>
  <c r="R84" i="67"/>
  <c r="P135" i="71"/>
  <c r="P190" i="71"/>
  <c r="L135" i="68"/>
  <c r="L190" i="68"/>
  <c r="R129" i="71"/>
  <c r="R131" i="71" s="1"/>
  <c r="Q130" i="71"/>
  <c r="Q132" i="71" s="1"/>
  <c r="Q133" i="71" s="1"/>
  <c r="K135" i="72"/>
  <c r="J133" i="75"/>
  <c r="J190" i="75" s="1"/>
  <c r="J133" i="73"/>
  <c r="J190" i="73" s="1"/>
  <c r="J133" i="67"/>
  <c r="J190" i="67" s="1"/>
  <c r="J133" i="69"/>
  <c r="J190" i="69" s="1"/>
  <c r="J133" i="70"/>
  <c r="J190" i="70" s="1"/>
  <c r="J133" i="74"/>
  <c r="J190" i="74" s="1"/>
  <c r="R128" i="88"/>
  <c r="AU191" i="88"/>
  <c r="AU192" i="88"/>
  <c r="AU197" i="88"/>
  <c r="AU198" i="88"/>
  <c r="K131" i="75"/>
  <c r="K131" i="74"/>
  <c r="K131" i="73"/>
  <c r="L130" i="72"/>
  <c r="L132" i="72" s="1"/>
  <c r="M129" i="72"/>
  <c r="K131" i="70"/>
  <c r="K131" i="69"/>
  <c r="M130" i="68"/>
  <c r="M132" i="68" s="1"/>
  <c r="N129" i="68"/>
  <c r="K131" i="67"/>
  <c r="Q128" i="70" l="1"/>
  <c r="R84" i="70"/>
  <c r="Q128" i="69"/>
  <c r="R84" i="69"/>
  <c r="S128" i="68"/>
  <c r="T84" i="68"/>
  <c r="R128" i="67"/>
  <c r="S84" i="67"/>
  <c r="Q135" i="71"/>
  <c r="Q190" i="71"/>
  <c r="J135" i="75"/>
  <c r="S129" i="71"/>
  <c r="S131" i="71" s="1"/>
  <c r="R130" i="71"/>
  <c r="R132" i="71" s="1"/>
  <c r="R133" i="71" s="1"/>
  <c r="J135" i="67"/>
  <c r="J135" i="73"/>
  <c r="J135" i="69"/>
  <c r="J135" i="70"/>
  <c r="M133" i="68"/>
  <c r="M190" i="68" s="1"/>
  <c r="L133" i="72"/>
  <c r="S128" i="88"/>
  <c r="AV191" i="88"/>
  <c r="AV192" i="88"/>
  <c r="AV197" i="88"/>
  <c r="AV198" i="88"/>
  <c r="K130" i="75"/>
  <c r="K132" i="75" s="1"/>
  <c r="L129" i="75"/>
  <c r="K130" i="74"/>
  <c r="K132" i="74" s="1"/>
  <c r="L129" i="74"/>
  <c r="K130" i="73"/>
  <c r="K132" i="73" s="1"/>
  <c r="L129" i="73"/>
  <c r="M131" i="72"/>
  <c r="L129" i="70"/>
  <c r="K130" i="70"/>
  <c r="K132" i="70" s="1"/>
  <c r="K130" i="69"/>
  <c r="K132" i="69" s="1"/>
  <c r="L129" i="69"/>
  <c r="N131" i="68"/>
  <c r="K130" i="67"/>
  <c r="K132" i="67" s="1"/>
  <c r="L129" i="67"/>
  <c r="R128" i="70" l="1"/>
  <c r="S84" i="70"/>
  <c r="R128" i="69"/>
  <c r="S84" i="69"/>
  <c r="T128" i="68"/>
  <c r="U84" i="68"/>
  <c r="S128" i="67"/>
  <c r="T84" i="67"/>
  <c r="L135" i="72"/>
  <c r="L190" i="72"/>
  <c r="R135" i="71"/>
  <c r="R190" i="71"/>
  <c r="T129" i="71"/>
  <c r="T131" i="71" s="1"/>
  <c r="S130" i="71"/>
  <c r="S132" i="71" s="1"/>
  <c r="S133" i="71" s="1"/>
  <c r="M135" i="68"/>
  <c r="K133" i="73"/>
  <c r="K190" i="73" s="1"/>
  <c r="K133" i="70"/>
  <c r="K190" i="70" s="1"/>
  <c r="K133" i="69"/>
  <c r="K190" i="69" s="1"/>
  <c r="K133" i="74"/>
  <c r="K190" i="74" s="1"/>
  <c r="K133" i="67"/>
  <c r="K190" i="67" s="1"/>
  <c r="K133" i="75"/>
  <c r="T128" i="88"/>
  <c r="AW191" i="88"/>
  <c r="AW192" i="88"/>
  <c r="AW198" i="88"/>
  <c r="AW197" i="88"/>
  <c r="L131" i="75"/>
  <c r="L131" i="74"/>
  <c r="L131" i="73"/>
  <c r="M130" i="72"/>
  <c r="M132" i="72" s="1"/>
  <c r="N129" i="72"/>
  <c r="L131" i="70"/>
  <c r="L131" i="69"/>
  <c r="N130" i="68"/>
  <c r="N132" i="68" s="1"/>
  <c r="O129" i="68"/>
  <c r="L131" i="67"/>
  <c r="S128" i="70" l="1"/>
  <c r="T84" i="70"/>
  <c r="S128" i="69"/>
  <c r="T84" i="69"/>
  <c r="U128" i="68"/>
  <c r="V84" i="68"/>
  <c r="T128" i="67"/>
  <c r="U84" i="67"/>
  <c r="S135" i="71"/>
  <c r="S190" i="71"/>
  <c r="K135" i="75"/>
  <c r="K190" i="75"/>
  <c r="U129" i="71"/>
  <c r="U131" i="71" s="1"/>
  <c r="T130" i="71"/>
  <c r="T132" i="71" s="1"/>
  <c r="T133" i="71" s="1"/>
  <c r="K135" i="73"/>
  <c r="K135" i="70"/>
  <c r="K135" i="67"/>
  <c r="M133" i="72"/>
  <c r="M190" i="72" s="1"/>
  <c r="N133" i="68"/>
  <c r="K135" i="69"/>
  <c r="U128" i="88"/>
  <c r="AX191" i="88"/>
  <c r="AX192" i="88"/>
  <c r="AX198" i="88"/>
  <c r="AX197" i="88"/>
  <c r="L130" i="75"/>
  <c r="L132" i="75" s="1"/>
  <c r="M129" i="75"/>
  <c r="L130" i="74"/>
  <c r="L132" i="74" s="1"/>
  <c r="M129" i="74"/>
  <c r="L130" i="73"/>
  <c r="L132" i="73" s="1"/>
  <c r="M129" i="73"/>
  <c r="N131" i="72"/>
  <c r="L130" i="70"/>
  <c r="L132" i="70" s="1"/>
  <c r="M129" i="70"/>
  <c r="L130" i="69"/>
  <c r="L132" i="69" s="1"/>
  <c r="M129" i="69"/>
  <c r="O131" i="68"/>
  <c r="L130" i="67"/>
  <c r="L132" i="67" s="1"/>
  <c r="M129" i="67"/>
  <c r="T128" i="70" l="1"/>
  <c r="U84" i="70"/>
  <c r="T128" i="69"/>
  <c r="U84" i="69"/>
  <c r="V128" i="68"/>
  <c r="W84" i="68"/>
  <c r="U128" i="67"/>
  <c r="V84" i="67"/>
  <c r="N135" i="68"/>
  <c r="N190" i="68"/>
  <c r="T135" i="71"/>
  <c r="T190" i="71"/>
  <c r="V129" i="71"/>
  <c r="V131" i="71" s="1"/>
  <c r="U130" i="71"/>
  <c r="U132" i="71" s="1"/>
  <c r="U133" i="71" s="1"/>
  <c r="M135" i="72"/>
  <c r="L133" i="74"/>
  <c r="L190" i="74" s="1"/>
  <c r="L133" i="70"/>
  <c r="L190" i="70" s="1"/>
  <c r="L133" i="67"/>
  <c r="L190" i="67" s="1"/>
  <c r="L133" i="75"/>
  <c r="L190" i="75" s="1"/>
  <c r="L133" i="69"/>
  <c r="L133" i="73"/>
  <c r="V128" i="88"/>
  <c r="AY191" i="88"/>
  <c r="AY192" i="88"/>
  <c r="AY198" i="88"/>
  <c r="AY197" i="88"/>
  <c r="M131" i="75"/>
  <c r="M131" i="74"/>
  <c r="M131" i="73"/>
  <c r="N130" i="72"/>
  <c r="N132" i="72" s="1"/>
  <c r="O129" i="72"/>
  <c r="M131" i="70"/>
  <c r="M131" i="69"/>
  <c r="O130" i="68"/>
  <c r="O132" i="68" s="1"/>
  <c r="P129" i="68"/>
  <c r="M131" i="67"/>
  <c r="U128" i="70" l="1"/>
  <c r="V84" i="70"/>
  <c r="U128" i="69"/>
  <c r="V84" i="69"/>
  <c r="W128" i="68"/>
  <c r="X84" i="68"/>
  <c r="V128" i="67"/>
  <c r="W84" i="67"/>
  <c r="L135" i="69"/>
  <c r="L190" i="69"/>
  <c r="L135" i="75"/>
  <c r="U135" i="71"/>
  <c r="U190" i="71"/>
  <c r="L135" i="73"/>
  <c r="L190" i="73"/>
  <c r="V130" i="71"/>
  <c r="V132" i="71" s="1"/>
  <c r="V133" i="71" s="1"/>
  <c r="W129" i="71"/>
  <c r="W131" i="71" s="1"/>
  <c r="L135" i="70"/>
  <c r="O133" i="68"/>
  <c r="O190" i="68" s="1"/>
  <c r="L135" i="67"/>
  <c r="N133" i="72"/>
  <c r="W128" i="88"/>
  <c r="AZ192" i="88"/>
  <c r="AZ191" i="88"/>
  <c r="AZ198" i="88"/>
  <c r="AZ197" i="88"/>
  <c r="N129" i="75"/>
  <c r="M130" i="75"/>
  <c r="M132" i="75" s="1"/>
  <c r="N129" i="74"/>
  <c r="M130" i="74"/>
  <c r="M132" i="74" s="1"/>
  <c r="M130" i="73"/>
  <c r="M132" i="73" s="1"/>
  <c r="N129" i="73"/>
  <c r="O131" i="72"/>
  <c r="M130" i="70"/>
  <c r="M132" i="70" s="1"/>
  <c r="N129" i="70"/>
  <c r="N129" i="69"/>
  <c r="M130" i="69"/>
  <c r="M132" i="69" s="1"/>
  <c r="P131" i="68"/>
  <c r="M130" i="67"/>
  <c r="M132" i="67" s="1"/>
  <c r="N129" i="67"/>
  <c r="V128" i="70" l="1"/>
  <c r="W84" i="70"/>
  <c r="V128" i="69"/>
  <c r="W84" i="69"/>
  <c r="X128" i="68"/>
  <c r="Y84" i="68"/>
  <c r="W128" i="67"/>
  <c r="X84" i="67"/>
  <c r="V135" i="71"/>
  <c r="V190" i="71"/>
  <c r="N135" i="72"/>
  <c r="N190" i="72"/>
  <c r="W130" i="71"/>
  <c r="W132" i="71" s="1"/>
  <c r="W133" i="71" s="1"/>
  <c r="X129" i="71"/>
  <c r="X131" i="71" s="1"/>
  <c r="O135" i="68"/>
  <c r="M133" i="75"/>
  <c r="M190" i="75" s="1"/>
  <c r="M133" i="67"/>
  <c r="M133" i="69"/>
  <c r="M133" i="70"/>
  <c r="M190" i="70" s="1"/>
  <c r="M133" i="73"/>
  <c r="M133" i="74"/>
  <c r="M190" i="74" s="1"/>
  <c r="X128" i="88"/>
  <c r="BA192" i="88"/>
  <c r="BA191" i="88"/>
  <c r="BA197" i="88"/>
  <c r="BA198" i="88"/>
  <c r="N131" i="75"/>
  <c r="N131" i="74"/>
  <c r="N131" i="73"/>
  <c r="P129" i="72"/>
  <c r="O130" i="72"/>
  <c r="O132" i="72" s="1"/>
  <c r="N131" i="70"/>
  <c r="N131" i="69"/>
  <c r="Q129" i="68"/>
  <c r="P130" i="68"/>
  <c r="P132" i="68" s="1"/>
  <c r="N131" i="67"/>
  <c r="W128" i="70" l="1"/>
  <c r="X84" i="70"/>
  <c r="W128" i="69"/>
  <c r="X84" i="69"/>
  <c r="Y128" i="68"/>
  <c r="Z84" i="68"/>
  <c r="X128" i="67"/>
  <c r="Y84" i="67"/>
  <c r="M135" i="69"/>
  <c r="M190" i="69"/>
  <c r="M135" i="73"/>
  <c r="M190" i="73"/>
  <c r="M135" i="67"/>
  <c r="M190" i="67"/>
  <c r="W135" i="71"/>
  <c r="W190" i="71"/>
  <c r="Y129" i="71"/>
  <c r="Y131" i="71" s="1"/>
  <c r="X130" i="71"/>
  <c r="X132" i="71" s="1"/>
  <c r="X133" i="71" s="1"/>
  <c r="M135" i="75"/>
  <c r="M135" i="70"/>
  <c r="P133" i="68"/>
  <c r="P190" i="68" s="1"/>
  <c r="O133" i="72"/>
  <c r="Y128" i="88"/>
  <c r="BB192" i="88"/>
  <c r="BB191" i="88"/>
  <c r="BB197" i="88"/>
  <c r="BB198" i="88"/>
  <c r="N130" i="75"/>
  <c r="N132" i="75" s="1"/>
  <c r="O129" i="75"/>
  <c r="O129" i="74"/>
  <c r="N130" i="74"/>
  <c r="N132" i="74" s="1"/>
  <c r="N130" i="73"/>
  <c r="N132" i="73" s="1"/>
  <c r="O129" i="73"/>
  <c r="P131" i="72"/>
  <c r="N130" i="70"/>
  <c r="N132" i="70" s="1"/>
  <c r="O129" i="70"/>
  <c r="N130" i="69"/>
  <c r="N132" i="69" s="1"/>
  <c r="O129" i="69"/>
  <c r="Q131" i="68"/>
  <c r="N130" i="67"/>
  <c r="N132" i="67" s="1"/>
  <c r="O129" i="67"/>
  <c r="X128" i="70" l="1"/>
  <c r="Y84" i="70"/>
  <c r="X128" i="69"/>
  <c r="Y84" i="69"/>
  <c r="Z128" i="68"/>
  <c r="AA84" i="68"/>
  <c r="Y128" i="67"/>
  <c r="Z84" i="67"/>
  <c r="X135" i="71"/>
  <c r="X190" i="71"/>
  <c r="O135" i="72"/>
  <c r="O190" i="72"/>
  <c r="Z129" i="71"/>
  <c r="Z131" i="71" s="1"/>
  <c r="Y130" i="71"/>
  <c r="Y132" i="71" s="1"/>
  <c r="Y133" i="71" s="1"/>
  <c r="N133" i="73"/>
  <c r="N190" i="73" s="1"/>
  <c r="N133" i="74"/>
  <c r="N190" i="74" s="1"/>
  <c r="N133" i="69"/>
  <c r="N190" i="69" s="1"/>
  <c r="N133" i="67"/>
  <c r="N133" i="70"/>
  <c r="N190" i="70" s="1"/>
  <c r="N133" i="75"/>
  <c r="P135" i="68"/>
  <c r="Z128" i="88"/>
  <c r="O131" i="75"/>
  <c r="O131" i="74"/>
  <c r="O131" i="73"/>
  <c r="Q129" i="72"/>
  <c r="P130" i="72"/>
  <c r="P132" i="72" s="1"/>
  <c r="O131" i="70"/>
  <c r="O131" i="69"/>
  <c r="Q130" i="68"/>
  <c r="Q132" i="68" s="1"/>
  <c r="R129" i="68"/>
  <c r="O131" i="67"/>
  <c r="Y128" i="70" l="1"/>
  <c r="Z84" i="70"/>
  <c r="Y128" i="69"/>
  <c r="Z84" i="69"/>
  <c r="N135" i="69"/>
  <c r="AA128" i="68"/>
  <c r="AB84" i="68"/>
  <c r="AB128" i="68" s="1"/>
  <c r="Z128" i="67"/>
  <c r="AA84" i="67"/>
  <c r="N135" i="67"/>
  <c r="N190" i="67"/>
  <c r="N135" i="75"/>
  <c r="N190" i="75"/>
  <c r="Y135" i="71"/>
  <c r="Y190" i="71"/>
  <c r="N135" i="73"/>
  <c r="Z130" i="71"/>
  <c r="Z132" i="71" s="1"/>
  <c r="Z133" i="71" s="1"/>
  <c r="AA129" i="71"/>
  <c r="AA131" i="71" s="1"/>
  <c r="N135" i="70"/>
  <c r="Q133" i="68"/>
  <c r="Q190" i="68" s="1"/>
  <c r="P133" i="72"/>
  <c r="AA128" i="88"/>
  <c r="O130" i="75"/>
  <c r="O132" i="75" s="1"/>
  <c r="P129" i="75"/>
  <c r="O130" i="74"/>
  <c r="O132" i="74" s="1"/>
  <c r="P129" i="74"/>
  <c r="P129" i="73"/>
  <c r="O130" i="73"/>
  <c r="O132" i="73" s="1"/>
  <c r="Q131" i="72"/>
  <c r="O130" i="70"/>
  <c r="O132" i="70" s="1"/>
  <c r="P129" i="70"/>
  <c r="P129" i="69"/>
  <c r="O130" i="69"/>
  <c r="O132" i="69" s="1"/>
  <c r="R131" i="68"/>
  <c r="P129" i="67"/>
  <c r="O130" i="67"/>
  <c r="O132" i="67" s="1"/>
  <c r="Z128" i="70" l="1"/>
  <c r="AA84" i="70"/>
  <c r="Z128" i="69"/>
  <c r="AA84" i="69"/>
  <c r="AA128" i="67"/>
  <c r="AB84" i="67"/>
  <c r="AB128" i="67" s="1"/>
  <c r="Z135" i="71"/>
  <c r="Z190" i="71"/>
  <c r="P135" i="72"/>
  <c r="P190" i="72"/>
  <c r="AB129" i="71"/>
  <c r="AB131" i="71" s="1"/>
  <c r="AA130" i="71"/>
  <c r="AA132" i="71" s="1"/>
  <c r="AA133" i="71" s="1"/>
  <c r="Q135" i="68"/>
  <c r="O133" i="75"/>
  <c r="O190" i="75" s="1"/>
  <c r="O133" i="69"/>
  <c r="O190" i="69" s="1"/>
  <c r="O133" i="70"/>
  <c r="O133" i="74"/>
  <c r="O190" i="74" s="1"/>
  <c r="O133" i="73"/>
  <c r="O190" i="73" s="1"/>
  <c r="O133" i="67"/>
  <c r="O190" i="67" s="1"/>
  <c r="AB128" i="88"/>
  <c r="P131" i="75"/>
  <c r="P131" i="74"/>
  <c r="P131" i="73"/>
  <c r="R129" i="72"/>
  <c r="Q130" i="72"/>
  <c r="Q132" i="72" s="1"/>
  <c r="P131" i="70"/>
  <c r="P131" i="69"/>
  <c r="R130" i="68"/>
  <c r="R132" i="68" s="1"/>
  <c r="S129" i="68"/>
  <c r="P131" i="67"/>
  <c r="AA128" i="70" l="1"/>
  <c r="AB84" i="70"/>
  <c r="AB128" i="70" s="1"/>
  <c r="AA128" i="69"/>
  <c r="AB84" i="69"/>
  <c r="AB128" i="69" s="1"/>
  <c r="O135" i="70"/>
  <c r="O190" i="70"/>
  <c r="AA135" i="71"/>
  <c r="AA190" i="71"/>
  <c r="O135" i="75"/>
  <c r="AC129" i="71"/>
  <c r="AC131" i="71" s="1"/>
  <c r="AB130" i="71"/>
  <c r="AB132" i="71" s="1"/>
  <c r="AB133" i="71" s="1"/>
  <c r="O135" i="73"/>
  <c r="O135" i="69"/>
  <c r="O135" i="67"/>
  <c r="Q133" i="72"/>
  <c r="Q190" i="72" s="1"/>
  <c r="R133" i="68"/>
  <c r="R190" i="68" s="1"/>
  <c r="AC128" i="88"/>
  <c r="P130" i="75"/>
  <c r="P132" i="75" s="1"/>
  <c r="Q129" i="75"/>
  <c r="P130" i="74"/>
  <c r="P132" i="74" s="1"/>
  <c r="Q129" i="74"/>
  <c r="P130" i="73"/>
  <c r="P132" i="73" s="1"/>
  <c r="Q129" i="73"/>
  <c r="R131" i="72"/>
  <c r="P130" i="70"/>
  <c r="P132" i="70" s="1"/>
  <c r="Q129" i="70"/>
  <c r="P130" i="69"/>
  <c r="P132" i="69" s="1"/>
  <c r="Q129" i="69"/>
  <c r="S131" i="68"/>
  <c r="P130" i="67"/>
  <c r="P132" i="67" s="1"/>
  <c r="Q129" i="67"/>
  <c r="AB135" i="71" l="1"/>
  <c r="AB190" i="71"/>
  <c r="R135" i="68"/>
  <c r="Q135" i="72"/>
  <c r="AD129" i="71"/>
  <c r="AD131" i="71" s="1"/>
  <c r="AC130" i="71"/>
  <c r="AC132" i="71" s="1"/>
  <c r="AC133" i="71" s="1"/>
  <c r="P133" i="75"/>
  <c r="P133" i="67"/>
  <c r="P133" i="73"/>
  <c r="P190" i="73" s="1"/>
  <c r="P133" i="69"/>
  <c r="P190" i="69" s="1"/>
  <c r="P133" i="74"/>
  <c r="P190" i="74" s="1"/>
  <c r="P133" i="70"/>
  <c r="AD128" i="88"/>
  <c r="Q131" i="75"/>
  <c r="Q131" i="74"/>
  <c r="Q131" i="73"/>
  <c r="R130" i="72"/>
  <c r="R132" i="72" s="1"/>
  <c r="S129" i="72"/>
  <c r="Q131" i="70"/>
  <c r="Q131" i="69"/>
  <c r="T129" i="68"/>
  <c r="S130" i="68"/>
  <c r="S132" i="68" s="1"/>
  <c r="Q131" i="67"/>
  <c r="P135" i="67" l="1"/>
  <c r="P190" i="67"/>
  <c r="P135" i="75"/>
  <c r="P190" i="75"/>
  <c r="AC135" i="71"/>
  <c r="AC190" i="71"/>
  <c r="P135" i="70"/>
  <c r="P190" i="70"/>
  <c r="AE129" i="71"/>
  <c r="AE131" i="71" s="1"/>
  <c r="AD130" i="71"/>
  <c r="AD132" i="71" s="1"/>
  <c r="AD133" i="71" s="1"/>
  <c r="P135" i="73"/>
  <c r="P135" i="69"/>
  <c r="S133" i="68"/>
  <c r="S190" i="68" s="1"/>
  <c r="R133" i="72"/>
  <c r="R190" i="72" s="1"/>
  <c r="AE128" i="88"/>
  <c r="Q130" i="75"/>
  <c r="Q132" i="75" s="1"/>
  <c r="R129" i="75"/>
  <c r="Q130" i="74"/>
  <c r="Q132" i="74" s="1"/>
  <c r="R129" i="74"/>
  <c r="Q130" i="73"/>
  <c r="Q132" i="73" s="1"/>
  <c r="R129" i="73"/>
  <c r="S131" i="72"/>
  <c r="R129" i="70"/>
  <c r="Q130" i="70"/>
  <c r="Q132" i="70" s="1"/>
  <c r="Q130" i="69"/>
  <c r="Q132" i="69" s="1"/>
  <c r="R129" i="69"/>
  <c r="T131" i="68"/>
  <c r="R129" i="67"/>
  <c r="Q130" i="67"/>
  <c r="Q132" i="67" s="1"/>
  <c r="AD135" i="71" l="1"/>
  <c r="AD190" i="71"/>
  <c r="AF129" i="71"/>
  <c r="AF131" i="71" s="1"/>
  <c r="AE130" i="71"/>
  <c r="AE132" i="71" s="1"/>
  <c r="AE133" i="71" s="1"/>
  <c r="S135" i="68"/>
  <c r="R135" i="72"/>
  <c r="Q133" i="73"/>
  <c r="Q190" i="73" s="1"/>
  <c r="Q133" i="70"/>
  <c r="Q133" i="74"/>
  <c r="Q190" i="74" s="1"/>
  <c r="Q133" i="67"/>
  <c r="Q190" i="67" s="1"/>
  <c r="Q133" i="69"/>
  <c r="Q190" i="69" s="1"/>
  <c r="Q133" i="75"/>
  <c r="AF128" i="88"/>
  <c r="R131" i="75"/>
  <c r="R131" i="74"/>
  <c r="R131" i="73"/>
  <c r="T129" i="72"/>
  <c r="S130" i="72"/>
  <c r="S132" i="72" s="1"/>
  <c r="R131" i="70"/>
  <c r="R131" i="69"/>
  <c r="T130" i="68"/>
  <c r="T132" i="68" s="1"/>
  <c r="U129" i="68"/>
  <c r="R131" i="67"/>
  <c r="Q135" i="70" l="1"/>
  <c r="Q190" i="70"/>
  <c r="Q135" i="75"/>
  <c r="Q190" i="75"/>
  <c r="AE135" i="71"/>
  <c r="AE190" i="71"/>
  <c r="Q135" i="73"/>
  <c r="AG129" i="71"/>
  <c r="AG131" i="71" s="1"/>
  <c r="AF130" i="71"/>
  <c r="AF132" i="71" s="1"/>
  <c r="AF133" i="71" s="1"/>
  <c r="Q135" i="67"/>
  <c r="Q135" i="69"/>
  <c r="T133" i="68"/>
  <c r="T190" i="68" s="1"/>
  <c r="S133" i="72"/>
  <c r="AG128" i="88"/>
  <c r="R130" i="75"/>
  <c r="R132" i="75" s="1"/>
  <c r="S129" i="75"/>
  <c r="R130" i="74"/>
  <c r="R132" i="74" s="1"/>
  <c r="S129" i="74"/>
  <c r="R130" i="73"/>
  <c r="R132" i="73" s="1"/>
  <c r="S129" i="73"/>
  <c r="T131" i="72"/>
  <c r="R130" i="70"/>
  <c r="R132" i="70" s="1"/>
  <c r="S129" i="70"/>
  <c r="R130" i="69"/>
  <c r="R132" i="69" s="1"/>
  <c r="S129" i="69"/>
  <c r="U131" i="68"/>
  <c r="R130" i="67"/>
  <c r="R132" i="67" s="1"/>
  <c r="S129" i="67"/>
  <c r="AF135" i="71" l="1"/>
  <c r="AF190" i="71"/>
  <c r="T135" i="68"/>
  <c r="S135" i="72"/>
  <c r="S190" i="72"/>
  <c r="AH129" i="71"/>
  <c r="AH131" i="71" s="1"/>
  <c r="AG130" i="71"/>
  <c r="AG132" i="71" s="1"/>
  <c r="AG133" i="71" s="1"/>
  <c r="R133" i="73"/>
  <c r="R133" i="70"/>
  <c r="R133" i="74"/>
  <c r="R190" i="74" s="1"/>
  <c r="R133" i="67"/>
  <c r="R133" i="75"/>
  <c r="R133" i="69"/>
  <c r="R190" i="69" s="1"/>
  <c r="AH128" i="88"/>
  <c r="S131" i="75"/>
  <c r="S131" i="74"/>
  <c r="S131" i="73"/>
  <c r="T130" i="72"/>
  <c r="T132" i="72" s="1"/>
  <c r="U129" i="72"/>
  <c r="S131" i="70"/>
  <c r="S131" i="69"/>
  <c r="U130" i="68"/>
  <c r="U132" i="68" s="1"/>
  <c r="V129" i="68"/>
  <c r="S131" i="67"/>
  <c r="R135" i="75" l="1"/>
  <c r="R190" i="75"/>
  <c r="AG135" i="71"/>
  <c r="AG190" i="71"/>
  <c r="R135" i="70"/>
  <c r="R190" i="70"/>
  <c r="R135" i="67"/>
  <c r="R190" i="67"/>
  <c r="R135" i="73"/>
  <c r="R190" i="73"/>
  <c r="AI129" i="71"/>
  <c r="AI131" i="71" s="1"/>
  <c r="AH130" i="71"/>
  <c r="AH132" i="71" s="1"/>
  <c r="AH133" i="71" s="1"/>
  <c r="R135" i="69"/>
  <c r="T133" i="72"/>
  <c r="T190" i="72" s="1"/>
  <c r="U133" i="68"/>
  <c r="U190" i="68" s="1"/>
  <c r="AI128" i="88"/>
  <c r="S130" i="75"/>
  <c r="S132" i="75" s="1"/>
  <c r="T129" i="75"/>
  <c r="S130" i="74"/>
  <c r="S132" i="74" s="1"/>
  <c r="T129" i="74"/>
  <c r="S130" i="73"/>
  <c r="S132" i="73" s="1"/>
  <c r="T129" i="73"/>
  <c r="U131" i="72"/>
  <c r="T129" i="70"/>
  <c r="S130" i="70"/>
  <c r="S132" i="70" s="1"/>
  <c r="S130" i="69"/>
  <c r="S132" i="69" s="1"/>
  <c r="T129" i="69"/>
  <c r="V131" i="68"/>
  <c r="S130" i="67"/>
  <c r="S132" i="67" s="1"/>
  <c r="T129" i="67"/>
  <c r="AH135" i="71" l="1"/>
  <c r="AH190" i="71"/>
  <c r="AJ129" i="71"/>
  <c r="AJ131" i="71" s="1"/>
  <c r="AI130" i="71"/>
  <c r="AI132" i="71" s="1"/>
  <c r="AI133" i="71" s="1"/>
  <c r="U135" i="68"/>
  <c r="T135" i="72"/>
  <c r="S133" i="67"/>
  <c r="S133" i="75"/>
  <c r="S133" i="73"/>
  <c r="S190" i="73" s="1"/>
  <c r="S133" i="69"/>
  <c r="S190" i="69" s="1"/>
  <c r="S133" i="70"/>
  <c r="S133" i="74"/>
  <c r="S190" i="74" s="1"/>
  <c r="AJ128" i="88"/>
  <c r="T131" i="75"/>
  <c r="T131" i="74"/>
  <c r="T131" i="73"/>
  <c r="U130" i="72"/>
  <c r="U132" i="72" s="1"/>
  <c r="V129" i="72"/>
  <c r="T131" i="70"/>
  <c r="T131" i="69"/>
  <c r="V130" i="68"/>
  <c r="V132" i="68" s="1"/>
  <c r="W129" i="68"/>
  <c r="T131" i="67"/>
  <c r="S135" i="70" l="1"/>
  <c r="S190" i="70"/>
  <c r="S135" i="75"/>
  <c r="S190" i="75"/>
  <c r="S135" i="67"/>
  <c r="S190" i="67"/>
  <c r="AI135" i="71"/>
  <c r="AI190" i="71"/>
  <c r="AK129" i="71"/>
  <c r="AK131" i="71" s="1"/>
  <c r="AJ130" i="71"/>
  <c r="AJ132" i="71" s="1"/>
  <c r="AJ133" i="71" s="1"/>
  <c r="S135" i="73"/>
  <c r="S135" i="69"/>
  <c r="U133" i="72"/>
  <c r="U190" i="72" s="1"/>
  <c r="V133" i="68"/>
  <c r="V190" i="68" s="1"/>
  <c r="AK128" i="88"/>
  <c r="T130" i="75"/>
  <c r="T132" i="75" s="1"/>
  <c r="U129" i="75"/>
  <c r="T130" i="74"/>
  <c r="T132" i="74" s="1"/>
  <c r="U129" i="74"/>
  <c r="T130" i="73"/>
  <c r="T132" i="73" s="1"/>
  <c r="U129" i="73"/>
  <c r="V131" i="72"/>
  <c r="T130" i="70"/>
  <c r="T132" i="70" s="1"/>
  <c r="U129" i="70"/>
  <c r="T130" i="69"/>
  <c r="T132" i="69" s="1"/>
  <c r="U129" i="69"/>
  <c r="W131" i="68"/>
  <c r="T130" i="67"/>
  <c r="T132" i="67" s="1"/>
  <c r="U129" i="67"/>
  <c r="AJ135" i="71" l="1"/>
  <c r="AJ190" i="71"/>
  <c r="U135" i="72"/>
  <c r="AL129" i="71"/>
  <c r="AL131" i="71" s="1"/>
  <c r="AK130" i="71"/>
  <c r="AK132" i="71" s="1"/>
  <c r="AK133" i="71" s="1"/>
  <c r="T133" i="75"/>
  <c r="T190" i="75" s="1"/>
  <c r="T133" i="67"/>
  <c r="T133" i="69"/>
  <c r="T190" i="69" s="1"/>
  <c r="T133" i="70"/>
  <c r="T190" i="70" s="1"/>
  <c r="V135" i="68"/>
  <c r="T133" i="73"/>
  <c r="T190" i="73" s="1"/>
  <c r="T133" i="74"/>
  <c r="T190" i="74" s="1"/>
  <c r="AL128" i="88"/>
  <c r="U131" i="75"/>
  <c r="U131" i="74"/>
  <c r="U131" i="73"/>
  <c r="V130" i="72"/>
  <c r="V132" i="72" s="1"/>
  <c r="W129" i="72"/>
  <c r="U131" i="70"/>
  <c r="U131" i="69"/>
  <c r="W130" i="68"/>
  <c r="W132" i="68" s="1"/>
  <c r="X129" i="68"/>
  <c r="U131" i="67"/>
  <c r="T135" i="67" l="1"/>
  <c r="T190" i="67"/>
  <c r="AK135" i="71"/>
  <c r="AK190" i="71"/>
  <c r="T135" i="75"/>
  <c r="AM129" i="71"/>
  <c r="AM131" i="71" s="1"/>
  <c r="AL130" i="71"/>
  <c r="AL132" i="71" s="1"/>
  <c r="AL133" i="71" s="1"/>
  <c r="T135" i="69"/>
  <c r="T135" i="73"/>
  <c r="T135" i="70"/>
  <c r="V133" i="72"/>
  <c r="V190" i="72" s="1"/>
  <c r="W133" i="68"/>
  <c r="W190" i="68" s="1"/>
  <c r="AM128" i="88"/>
  <c r="V129" i="75"/>
  <c r="U130" i="75"/>
  <c r="U132" i="75" s="1"/>
  <c r="V129" i="74"/>
  <c r="U130" i="74"/>
  <c r="U132" i="74" s="1"/>
  <c r="U130" i="73"/>
  <c r="U132" i="73" s="1"/>
  <c r="V129" i="73"/>
  <c r="W131" i="72"/>
  <c r="U130" i="70"/>
  <c r="U132" i="70" s="1"/>
  <c r="V129" i="70"/>
  <c r="V129" i="69"/>
  <c r="U130" i="69"/>
  <c r="U132" i="69" s="1"/>
  <c r="X131" i="68"/>
  <c r="U130" i="67"/>
  <c r="U132" i="67" s="1"/>
  <c r="V129" i="67"/>
  <c r="AL135" i="71" l="1"/>
  <c r="AL190" i="71"/>
  <c r="V135" i="72"/>
  <c r="AN129" i="71"/>
  <c r="AN131" i="71" s="1"/>
  <c r="AM130" i="71"/>
  <c r="AM132" i="71" s="1"/>
  <c r="AM133" i="71" s="1"/>
  <c r="W135" i="68"/>
  <c r="U133" i="74"/>
  <c r="U190" i="74" s="1"/>
  <c r="U133" i="73"/>
  <c r="U190" i="73" s="1"/>
  <c r="U133" i="70"/>
  <c r="U133" i="69"/>
  <c r="U133" i="75"/>
  <c r="U133" i="67"/>
  <c r="AN128" i="88"/>
  <c r="V131" i="75"/>
  <c r="V131" i="74"/>
  <c r="V131" i="73"/>
  <c r="X129" i="72"/>
  <c r="W130" i="72"/>
  <c r="W132" i="72" s="1"/>
  <c r="V131" i="70"/>
  <c r="V131" i="69"/>
  <c r="Y129" i="68"/>
  <c r="X130" i="68"/>
  <c r="X132" i="68" s="1"/>
  <c r="V131" i="67"/>
  <c r="U135" i="67" l="1"/>
  <c r="U190" i="67"/>
  <c r="U135" i="69"/>
  <c r="U190" i="69"/>
  <c r="U135" i="75"/>
  <c r="U190" i="75"/>
  <c r="AM135" i="71"/>
  <c r="AM190" i="71"/>
  <c r="U135" i="70"/>
  <c r="U190" i="70"/>
  <c r="U135" i="73"/>
  <c r="AO129" i="71"/>
  <c r="AO131" i="71" s="1"/>
  <c r="AN130" i="71"/>
  <c r="AN132" i="71" s="1"/>
  <c r="AN133" i="71" s="1"/>
  <c r="W133" i="72"/>
  <c r="W190" i="72" s="1"/>
  <c r="X133" i="68"/>
  <c r="X190" i="68" s="1"/>
  <c r="AO128" i="88"/>
  <c r="W129" i="75"/>
  <c r="V130" i="75"/>
  <c r="V132" i="75" s="1"/>
  <c r="V130" i="74"/>
  <c r="V132" i="74" s="1"/>
  <c r="W129" i="74"/>
  <c r="V130" i="73"/>
  <c r="V132" i="73" s="1"/>
  <c r="W129" i="73"/>
  <c r="X131" i="72"/>
  <c r="V130" i="70"/>
  <c r="V132" i="70" s="1"/>
  <c r="W129" i="70"/>
  <c r="V130" i="69"/>
  <c r="V132" i="69" s="1"/>
  <c r="W129" i="69"/>
  <c r="Y131" i="68"/>
  <c r="V130" i="67"/>
  <c r="V132" i="67" s="1"/>
  <c r="W129" i="67"/>
  <c r="AN135" i="71" l="1"/>
  <c r="AN190" i="71"/>
  <c r="W135" i="72"/>
  <c r="AP129" i="71"/>
  <c r="AP131" i="71" s="1"/>
  <c r="AO130" i="71"/>
  <c r="AO132" i="71" s="1"/>
  <c r="AO133" i="71" s="1"/>
  <c r="X135" i="68"/>
  <c r="V133" i="73"/>
  <c r="V190" i="73" s="1"/>
  <c r="V133" i="74"/>
  <c r="V190" i="74" s="1"/>
  <c r="V133" i="69"/>
  <c r="V133" i="70"/>
  <c r="V133" i="75"/>
  <c r="V190" i="75" s="1"/>
  <c r="V133" i="67"/>
  <c r="AP128" i="88"/>
  <c r="W131" i="75"/>
  <c r="W131" i="74"/>
  <c r="W131" i="73"/>
  <c r="Y129" i="72"/>
  <c r="X130" i="72"/>
  <c r="X132" i="72" s="1"/>
  <c r="W131" i="70"/>
  <c r="W131" i="69"/>
  <c r="Y130" i="68"/>
  <c r="Y132" i="68" s="1"/>
  <c r="Z129" i="68"/>
  <c r="W131" i="67"/>
  <c r="V135" i="73" l="1"/>
  <c r="V135" i="69"/>
  <c r="V190" i="69"/>
  <c r="V135" i="70"/>
  <c r="V190" i="70"/>
  <c r="AO135" i="71"/>
  <c r="AO190" i="71"/>
  <c r="V135" i="67"/>
  <c r="V190" i="67"/>
  <c r="AQ129" i="71"/>
  <c r="AQ131" i="71" s="1"/>
  <c r="AP130" i="71"/>
  <c r="AP132" i="71" s="1"/>
  <c r="AP133" i="71" s="1"/>
  <c r="Y133" i="68"/>
  <c r="Y190" i="68" s="1"/>
  <c r="X133" i="72"/>
  <c r="X190" i="72" s="1"/>
  <c r="V135" i="75"/>
  <c r="AQ128" i="88"/>
  <c r="W130" i="75"/>
  <c r="W132" i="75" s="1"/>
  <c r="X129" i="75"/>
  <c r="W130" i="74"/>
  <c r="W132" i="74" s="1"/>
  <c r="X129" i="74"/>
  <c r="X129" i="73"/>
  <c r="W130" i="73"/>
  <c r="W132" i="73" s="1"/>
  <c r="Y131" i="72"/>
  <c r="W130" i="70"/>
  <c r="W132" i="70" s="1"/>
  <c r="X129" i="70"/>
  <c r="X129" i="69"/>
  <c r="W130" i="69"/>
  <c r="W132" i="69" s="1"/>
  <c r="Z131" i="68"/>
  <c r="X129" i="67"/>
  <c r="W130" i="67"/>
  <c r="W132" i="67" s="1"/>
  <c r="AP135" i="71" l="1"/>
  <c r="AP190" i="71"/>
  <c r="X135" i="72"/>
  <c r="AR129" i="71"/>
  <c r="AR131" i="71" s="1"/>
  <c r="AQ130" i="71"/>
  <c r="AQ132" i="71" s="1"/>
  <c r="AQ133" i="71" s="1"/>
  <c r="Y135" i="68"/>
  <c r="W133" i="70"/>
  <c r="W190" i="70" s="1"/>
  <c r="W133" i="74"/>
  <c r="W190" i="74" s="1"/>
  <c r="W133" i="73"/>
  <c r="W133" i="69"/>
  <c r="W190" i="69" s="1"/>
  <c r="W133" i="67"/>
  <c r="W190" i="67" s="1"/>
  <c r="W133" i="75"/>
  <c r="AR128" i="88"/>
  <c r="X131" i="75"/>
  <c r="X131" i="74"/>
  <c r="X131" i="73"/>
  <c r="Z129" i="72"/>
  <c r="Y130" i="72"/>
  <c r="Y132" i="72" s="1"/>
  <c r="X131" i="70"/>
  <c r="X131" i="69"/>
  <c r="Z130" i="68"/>
  <c r="Z132" i="68" s="1"/>
  <c r="AA129" i="68"/>
  <c r="X131" i="67"/>
  <c r="W135" i="73" l="1"/>
  <c r="W190" i="73"/>
  <c r="W135" i="75"/>
  <c r="W190" i="75"/>
  <c r="AQ135" i="71"/>
  <c r="AQ190" i="71"/>
  <c r="AS129" i="71"/>
  <c r="AS131" i="71" s="1"/>
  <c r="AR130" i="71"/>
  <c r="AR132" i="71" s="1"/>
  <c r="AR133" i="71" s="1"/>
  <c r="W135" i="70"/>
  <c r="W135" i="69"/>
  <c r="W135" i="67"/>
  <c r="Y133" i="72"/>
  <c r="Y190" i="72" s="1"/>
  <c r="Z133" i="68"/>
  <c r="AS128" i="88"/>
  <c r="X130" i="75"/>
  <c r="X132" i="75" s="1"/>
  <c r="Y129" i="75"/>
  <c r="X130" i="74"/>
  <c r="X132" i="74" s="1"/>
  <c r="Y129" i="74"/>
  <c r="X130" i="73"/>
  <c r="X132" i="73" s="1"/>
  <c r="Y129" i="73"/>
  <c r="Z131" i="72"/>
  <c r="X130" i="70"/>
  <c r="X132" i="70" s="1"/>
  <c r="Y129" i="70"/>
  <c r="X130" i="69"/>
  <c r="X132" i="69" s="1"/>
  <c r="Y129" i="69"/>
  <c r="AA131" i="68"/>
  <c r="X130" i="67"/>
  <c r="X132" i="67" s="1"/>
  <c r="Y129" i="67"/>
  <c r="AR135" i="71" l="1"/>
  <c r="AR190" i="71"/>
  <c r="Z135" i="68"/>
  <c r="Z190" i="68"/>
  <c r="Y135" i="72"/>
  <c r="AT129" i="71"/>
  <c r="AT131" i="71" s="1"/>
  <c r="AS130" i="71"/>
  <c r="AS132" i="71" s="1"/>
  <c r="AS133" i="71" s="1"/>
  <c r="X133" i="69"/>
  <c r="X190" i="69" s="1"/>
  <c r="X133" i="73"/>
  <c r="X190" i="73" s="1"/>
  <c r="X133" i="70"/>
  <c r="X190" i="70" s="1"/>
  <c r="X133" i="74"/>
  <c r="X190" i="74" s="1"/>
  <c r="X133" i="67"/>
  <c r="X190" i="67" s="1"/>
  <c r="X133" i="75"/>
  <c r="AT128" i="88"/>
  <c r="Y131" i="75"/>
  <c r="Y131" i="74"/>
  <c r="Y131" i="73"/>
  <c r="Z130" i="72"/>
  <c r="Z132" i="72" s="1"/>
  <c r="AA129" i="72"/>
  <c r="Y131" i="70"/>
  <c r="Y131" i="69"/>
  <c r="AB129" i="68"/>
  <c r="AA130" i="68"/>
  <c r="AA132" i="68" s="1"/>
  <c r="Y131" i="67"/>
  <c r="AS135" i="71" l="1"/>
  <c r="AS190" i="71"/>
  <c r="X135" i="75"/>
  <c r="X190" i="75"/>
  <c r="AU129" i="71"/>
  <c r="AU131" i="71" s="1"/>
  <c r="AT130" i="71"/>
  <c r="AT132" i="71" s="1"/>
  <c r="AT133" i="71" s="1"/>
  <c r="X135" i="73"/>
  <c r="X135" i="69"/>
  <c r="Z133" i="72"/>
  <c r="X135" i="70"/>
  <c r="AA133" i="68"/>
  <c r="AA190" i="68" s="1"/>
  <c r="X135" i="67"/>
  <c r="AU128" i="88"/>
  <c r="Y130" i="75"/>
  <c r="Y132" i="75" s="1"/>
  <c r="Z129" i="75"/>
  <c r="Y130" i="74"/>
  <c r="Y132" i="74" s="1"/>
  <c r="Z129" i="74"/>
  <c r="Y130" i="73"/>
  <c r="Y132" i="73" s="1"/>
  <c r="Z129" i="73"/>
  <c r="AA131" i="72"/>
  <c r="Z129" i="70"/>
  <c r="Y130" i="70"/>
  <c r="Y132" i="70" s="1"/>
  <c r="Y130" i="69"/>
  <c r="Y132" i="69" s="1"/>
  <c r="Z129" i="69"/>
  <c r="AB131" i="68"/>
  <c r="Z129" i="67"/>
  <c r="Y130" i="67"/>
  <c r="Y132" i="67" s="1"/>
  <c r="Z135" i="72" l="1"/>
  <c r="Z190" i="72"/>
  <c r="AT135" i="71"/>
  <c r="AT190" i="71"/>
  <c r="AV129" i="71"/>
  <c r="AV131" i="71" s="1"/>
  <c r="AU130" i="71"/>
  <c r="AU132" i="71" s="1"/>
  <c r="AU133" i="71" s="1"/>
  <c r="AA135" i="68"/>
  <c r="Y133" i="73"/>
  <c r="Y190" i="73" s="1"/>
  <c r="Y133" i="69"/>
  <c r="Y190" i="69" s="1"/>
  <c r="Y133" i="74"/>
  <c r="Y190" i="74" s="1"/>
  <c r="Y133" i="70"/>
  <c r="Y133" i="67"/>
  <c r="Y190" i="67" s="1"/>
  <c r="Y133" i="75"/>
  <c r="Y190" i="75" s="1"/>
  <c r="AV128" i="88"/>
  <c r="Z131" i="75"/>
  <c r="Z131" i="74"/>
  <c r="Z131" i="73"/>
  <c r="AB129" i="72"/>
  <c r="AA130" i="72"/>
  <c r="AA132" i="72" s="1"/>
  <c r="Z131" i="70"/>
  <c r="Z131" i="69"/>
  <c r="AB130" i="68"/>
  <c r="AB132" i="68" s="1"/>
  <c r="AC129" i="68"/>
  <c r="Z131" i="67"/>
  <c r="Y135" i="70" l="1"/>
  <c r="Y190" i="70"/>
  <c r="Y135" i="73"/>
  <c r="AU135" i="71"/>
  <c r="AU190" i="71"/>
  <c r="AW129" i="71"/>
  <c r="AW131" i="71" s="1"/>
  <c r="AV130" i="71"/>
  <c r="AV132" i="71" s="1"/>
  <c r="AV133" i="71" s="1"/>
  <c r="Y135" i="67"/>
  <c r="Y135" i="69"/>
  <c r="AB133" i="68"/>
  <c r="AB190" i="68" s="1"/>
  <c r="AA133" i="72"/>
  <c r="AA190" i="72" s="1"/>
  <c r="Y135" i="75"/>
  <c r="AX128" i="88"/>
  <c r="AW128" i="88"/>
  <c r="Z130" i="75"/>
  <c r="Z132" i="75" s="1"/>
  <c r="AA129" i="75"/>
  <c r="Z130" i="74"/>
  <c r="Z132" i="74" s="1"/>
  <c r="AA129" i="74"/>
  <c r="Z130" i="73"/>
  <c r="Z132" i="73" s="1"/>
  <c r="AA129" i="73"/>
  <c r="AB131" i="72"/>
  <c r="Z130" i="70"/>
  <c r="Z132" i="70" s="1"/>
  <c r="AA129" i="70"/>
  <c r="Z130" i="69"/>
  <c r="Z132" i="69" s="1"/>
  <c r="AA129" i="69"/>
  <c r="AC131" i="68"/>
  <c r="Z130" i="67"/>
  <c r="Z132" i="67" s="1"/>
  <c r="AA129" i="67"/>
  <c r="AV135" i="71" l="1"/>
  <c r="AV190" i="71"/>
  <c r="AB135" i="68"/>
  <c r="AW130" i="71"/>
  <c r="AW132" i="71" s="1"/>
  <c r="AW133" i="71" s="1"/>
  <c r="AX129" i="71"/>
  <c r="AX131" i="71" s="1"/>
  <c r="AA135" i="72"/>
  <c r="Z133" i="69"/>
  <c r="Z190" i="69" s="1"/>
  <c r="Z133" i="74"/>
  <c r="Z190" i="74" s="1"/>
  <c r="Z133" i="70"/>
  <c r="Z133" i="73"/>
  <c r="Z133" i="67"/>
  <c r="Z190" i="67" s="1"/>
  <c r="Z133" i="75"/>
  <c r="AA131" i="75"/>
  <c r="AA131" i="74"/>
  <c r="AA131" i="73"/>
  <c r="AB130" i="72"/>
  <c r="AB132" i="72" s="1"/>
  <c r="AC129" i="72"/>
  <c r="AA131" i="70"/>
  <c r="AA131" i="69"/>
  <c r="AC130" i="68"/>
  <c r="AC132" i="68" s="1"/>
  <c r="AD129" i="68"/>
  <c r="AA131" i="67"/>
  <c r="Z135" i="75" l="1"/>
  <c r="Z190" i="75"/>
  <c r="Z135" i="73"/>
  <c r="Z190" i="73"/>
  <c r="AW135" i="71"/>
  <c r="AW190" i="71"/>
  <c r="Z135" i="70"/>
  <c r="Z190" i="70"/>
  <c r="Z135" i="69"/>
  <c r="AY129" i="71"/>
  <c r="AY131" i="71" s="1"/>
  <c r="AX130" i="71"/>
  <c r="AX132" i="71" s="1"/>
  <c r="AX133" i="71" s="1"/>
  <c r="AC133" i="68"/>
  <c r="AC190" i="68" s="1"/>
  <c r="AB133" i="72"/>
  <c r="AB190" i="72" s="1"/>
  <c r="Z135" i="67"/>
  <c r="AA130" i="75"/>
  <c r="AA132" i="75" s="1"/>
  <c r="AB129" i="75"/>
  <c r="AA130" i="74"/>
  <c r="AA132" i="74" s="1"/>
  <c r="AB129" i="74"/>
  <c r="AA130" i="73"/>
  <c r="AA132" i="73" s="1"/>
  <c r="AB129" i="73"/>
  <c r="AC131" i="72"/>
  <c r="AB129" i="70"/>
  <c r="AA130" i="70"/>
  <c r="AA132" i="70" s="1"/>
  <c r="AA130" i="69"/>
  <c r="AA132" i="69" s="1"/>
  <c r="AB129" i="69"/>
  <c r="AD131" i="68"/>
  <c r="AA130" i="67"/>
  <c r="AA132" i="67" s="1"/>
  <c r="AB129" i="67"/>
  <c r="AX135" i="71" l="1"/>
  <c r="AX190" i="71"/>
  <c r="AC135" i="68"/>
  <c r="AZ129" i="71"/>
  <c r="AZ131" i="71" s="1"/>
  <c r="AY130" i="71"/>
  <c r="AY132" i="71" s="1"/>
  <c r="AY133" i="71" s="1"/>
  <c r="AB135" i="72"/>
  <c r="AA133" i="69"/>
  <c r="AA190" i="69" s="1"/>
  <c r="AA133" i="74"/>
  <c r="AA190" i="74" s="1"/>
  <c r="AA133" i="73"/>
  <c r="AA133" i="70"/>
  <c r="AA190" i="70" s="1"/>
  <c r="AA133" i="67"/>
  <c r="AA133" i="75"/>
  <c r="AA190" i="75" s="1"/>
  <c r="AB131" i="75"/>
  <c r="AB131" i="74"/>
  <c r="AB131" i="73"/>
  <c r="AC130" i="72"/>
  <c r="AC132" i="72" s="1"/>
  <c r="AD129" i="72"/>
  <c r="AB131" i="70"/>
  <c r="AB131" i="69"/>
  <c r="AD130" i="68"/>
  <c r="AD132" i="68" s="1"/>
  <c r="AE129" i="68"/>
  <c r="AB131" i="67"/>
  <c r="AA135" i="73" l="1"/>
  <c r="AA190" i="73"/>
  <c r="AA135" i="67"/>
  <c r="AA190" i="67"/>
  <c r="AY135" i="71"/>
  <c r="AY190" i="71"/>
  <c r="BA129" i="71"/>
  <c r="BA131" i="71" s="1"/>
  <c r="AZ130" i="71"/>
  <c r="AZ132" i="71" s="1"/>
  <c r="AZ133" i="71" s="1"/>
  <c r="AA135" i="69"/>
  <c r="AA135" i="70"/>
  <c r="AD133" i="68"/>
  <c r="AD190" i="68" s="1"/>
  <c r="AC133" i="72"/>
  <c r="AC190" i="72" s="1"/>
  <c r="AA135" i="75"/>
  <c r="AB130" i="75"/>
  <c r="AB132" i="75" s="1"/>
  <c r="AC129" i="75"/>
  <c r="AB130" i="74"/>
  <c r="AB132" i="74" s="1"/>
  <c r="AC129" i="74"/>
  <c r="AB130" i="73"/>
  <c r="AB132" i="73" s="1"/>
  <c r="AC129" i="73"/>
  <c r="AD131" i="72"/>
  <c r="AB130" i="70"/>
  <c r="AB132" i="70" s="1"/>
  <c r="AC129" i="70"/>
  <c r="AB130" i="69"/>
  <c r="AB132" i="69" s="1"/>
  <c r="AC129" i="69"/>
  <c r="AE131" i="68"/>
  <c r="AB130" i="67"/>
  <c r="AB132" i="67" s="1"/>
  <c r="AC129" i="67"/>
  <c r="AZ135" i="71" l="1"/>
  <c r="AZ190" i="71"/>
  <c r="BB129" i="71"/>
  <c r="BA130" i="71"/>
  <c r="BA132" i="71" s="1"/>
  <c r="BA133" i="71" s="1"/>
  <c r="AD135" i="68"/>
  <c r="AC135" i="72"/>
  <c r="AB133" i="75"/>
  <c r="AB190" i="75" s="1"/>
  <c r="AB133" i="70"/>
  <c r="AB133" i="74"/>
  <c r="AB190" i="74" s="1"/>
  <c r="AB133" i="69"/>
  <c r="AB190" i="69" s="1"/>
  <c r="AB133" i="73"/>
  <c r="AB190" i="73" s="1"/>
  <c r="AB133" i="67"/>
  <c r="AB190" i="67" s="1"/>
  <c r="AC131" i="75"/>
  <c r="AC131" i="74"/>
  <c r="AC131" i="73"/>
  <c r="AD130" i="72"/>
  <c r="AD132" i="72" s="1"/>
  <c r="AE129" i="72"/>
  <c r="AC131" i="70"/>
  <c r="AC131" i="69"/>
  <c r="AE130" i="68"/>
  <c r="AE132" i="68" s="1"/>
  <c r="AF129" i="68"/>
  <c r="AC131" i="67"/>
  <c r="AB135" i="70" l="1"/>
  <c r="AB190" i="70"/>
  <c r="BA135" i="71"/>
  <c r="BA190" i="71"/>
  <c r="BB131" i="71"/>
  <c r="BB130" i="71" s="1"/>
  <c r="BB132" i="71" s="1"/>
  <c r="BB133" i="71" s="1"/>
  <c r="AB135" i="75"/>
  <c r="AB135" i="69"/>
  <c r="AB135" i="67"/>
  <c r="AE133" i="68"/>
  <c r="AE190" i="68" s="1"/>
  <c r="AB135" i="73"/>
  <c r="AD133" i="72"/>
  <c r="AD190" i="72" s="1"/>
  <c r="AD129" i="75"/>
  <c r="AC130" i="75"/>
  <c r="AC132" i="75" s="1"/>
  <c r="AD129" i="74"/>
  <c r="AC130" i="74"/>
  <c r="AC132" i="74" s="1"/>
  <c r="AC130" i="73"/>
  <c r="AC132" i="73" s="1"/>
  <c r="AD129" i="73"/>
  <c r="AE131" i="72"/>
  <c r="AC130" i="70"/>
  <c r="AC132" i="70" s="1"/>
  <c r="AD129" i="70"/>
  <c r="AD129" i="69"/>
  <c r="AC130" i="69"/>
  <c r="AC132" i="69" s="1"/>
  <c r="AF131" i="68"/>
  <c r="AC130" i="67"/>
  <c r="AC132" i="67" s="1"/>
  <c r="AD129" i="67"/>
  <c r="BB135" i="71" l="1"/>
  <c r="BB190" i="71"/>
  <c r="AE135" i="68"/>
  <c r="AC133" i="67"/>
  <c r="AC190" i="67" s="1"/>
  <c r="AC133" i="69"/>
  <c r="AC133" i="75"/>
  <c r="AC133" i="74"/>
  <c r="AC190" i="74" s="1"/>
  <c r="AD135" i="72"/>
  <c r="AC133" i="73"/>
  <c r="AC133" i="70"/>
  <c r="AD131" i="75"/>
  <c r="AD131" i="74"/>
  <c r="AD131" i="73"/>
  <c r="AF129" i="72"/>
  <c r="AE130" i="72"/>
  <c r="AE132" i="72" s="1"/>
  <c r="AD131" i="70"/>
  <c r="AD131" i="69"/>
  <c r="AG129" i="68"/>
  <c r="AF130" i="68"/>
  <c r="AF132" i="68" s="1"/>
  <c r="AD131" i="67"/>
  <c r="AC135" i="67"/>
  <c r="AC135" i="70" l="1"/>
  <c r="AC190" i="70"/>
  <c r="AC135" i="73"/>
  <c r="AC190" i="73"/>
  <c r="AC135" i="75"/>
  <c r="AC190" i="75"/>
  <c r="AC135" i="69"/>
  <c r="AC190" i="69"/>
  <c r="AE133" i="72"/>
  <c r="AE190" i="72" s="1"/>
  <c r="AF133" i="68"/>
  <c r="AE129" i="75"/>
  <c r="AD130" i="75"/>
  <c r="AD132" i="75" s="1"/>
  <c r="AE129" i="74"/>
  <c r="AD130" i="74"/>
  <c r="AD132" i="74" s="1"/>
  <c r="AD130" i="73"/>
  <c r="AD132" i="73" s="1"/>
  <c r="AE129" i="73"/>
  <c r="AF131" i="72"/>
  <c r="AD130" i="70"/>
  <c r="AD132" i="70" s="1"/>
  <c r="AE129" i="70"/>
  <c r="AD130" i="69"/>
  <c r="AD132" i="69" s="1"/>
  <c r="AE129" i="69"/>
  <c r="AG131" i="68"/>
  <c r="AD130" i="67"/>
  <c r="AD132" i="67" s="1"/>
  <c r="AE129" i="67"/>
  <c r="AF135" i="68" l="1"/>
  <c r="AF190" i="68"/>
  <c r="AE135" i="72"/>
  <c r="AD133" i="73"/>
  <c r="AD190" i="73" s="1"/>
  <c r="AD133" i="69"/>
  <c r="AD190" i="69" s="1"/>
  <c r="AD133" i="70"/>
  <c r="AD133" i="75"/>
  <c r="AD133" i="74"/>
  <c r="AD190" i="74" s="1"/>
  <c r="AD133" i="67"/>
  <c r="AD190" i="67" s="1"/>
  <c r="AE131" i="75"/>
  <c r="AE131" i="74"/>
  <c r="AE131" i="73"/>
  <c r="AF130" i="72"/>
  <c r="AF132" i="72" s="1"/>
  <c r="AG129" i="72"/>
  <c r="AE131" i="70"/>
  <c r="AE131" i="69"/>
  <c r="AG130" i="68"/>
  <c r="AG132" i="68" s="1"/>
  <c r="AH129" i="68"/>
  <c r="AE131" i="67"/>
  <c r="AD135" i="75" l="1"/>
  <c r="AD190" i="75"/>
  <c r="AD135" i="70"/>
  <c r="AD190" i="70"/>
  <c r="AD135" i="73"/>
  <c r="AD135" i="67"/>
  <c r="AD135" i="69"/>
  <c r="AG133" i="68"/>
  <c r="AG190" i="68" s="1"/>
  <c r="AF133" i="72"/>
  <c r="AE130" i="75"/>
  <c r="AE132" i="75" s="1"/>
  <c r="AF129" i="75"/>
  <c r="AE130" i="74"/>
  <c r="AE132" i="74" s="1"/>
  <c r="AF129" i="74"/>
  <c r="AF129" i="73"/>
  <c r="AE130" i="73"/>
  <c r="AE132" i="73" s="1"/>
  <c r="AG131" i="72"/>
  <c r="AE130" i="70"/>
  <c r="AE132" i="70" s="1"/>
  <c r="AF129" i="70"/>
  <c r="AF129" i="69"/>
  <c r="AE130" i="69"/>
  <c r="AE132" i="69" s="1"/>
  <c r="AH131" i="68"/>
  <c r="AF129" i="67"/>
  <c r="AE130" i="67"/>
  <c r="AE132" i="67" s="1"/>
  <c r="AF135" i="72" l="1"/>
  <c r="AF190" i="72"/>
  <c r="AG135" i="68"/>
  <c r="AE133" i="74"/>
  <c r="AE190" i="74" s="1"/>
  <c r="AE133" i="70"/>
  <c r="AE133" i="73"/>
  <c r="AE133" i="67"/>
  <c r="AE190" i="67" s="1"/>
  <c r="AE133" i="75"/>
  <c r="AE133" i="69"/>
  <c r="AE190" i="69" s="1"/>
  <c r="AF131" i="75"/>
  <c r="AF131" i="74"/>
  <c r="AF131" i="73"/>
  <c r="AG130" i="72"/>
  <c r="AG132" i="72" s="1"/>
  <c r="AH129" i="72"/>
  <c r="AF131" i="70"/>
  <c r="AF131" i="69"/>
  <c r="AH130" i="68"/>
  <c r="AH132" i="68" s="1"/>
  <c r="AI129" i="68"/>
  <c r="AF131" i="67"/>
  <c r="AE135" i="75" l="1"/>
  <c r="AE190" i="75"/>
  <c r="AE135" i="73"/>
  <c r="AE190" i="73"/>
  <c r="AE135" i="70"/>
  <c r="AE190" i="70"/>
  <c r="AE135" i="69"/>
  <c r="AE135" i="67"/>
  <c r="AG133" i="72"/>
  <c r="AG190" i="72" s="1"/>
  <c r="AH133" i="68"/>
  <c r="AH190" i="68" s="1"/>
  <c r="AF130" i="75"/>
  <c r="AF132" i="75" s="1"/>
  <c r="AG129" i="75"/>
  <c r="AF130" i="74"/>
  <c r="AF132" i="74" s="1"/>
  <c r="AG129" i="74"/>
  <c r="AF130" i="73"/>
  <c r="AF132" i="73" s="1"/>
  <c r="AG129" i="73"/>
  <c r="AH131" i="72"/>
  <c r="AF130" i="70"/>
  <c r="AF132" i="70" s="1"/>
  <c r="AG129" i="70"/>
  <c r="AF130" i="69"/>
  <c r="AF132" i="69" s="1"/>
  <c r="AG129" i="69"/>
  <c r="AI131" i="68"/>
  <c r="AF130" i="67"/>
  <c r="AF132" i="67" s="1"/>
  <c r="AG129" i="67"/>
  <c r="AH135" i="68" l="1"/>
  <c r="AG135" i="72"/>
  <c r="AF133" i="75"/>
  <c r="AF190" i="75" s="1"/>
  <c r="AF133" i="67"/>
  <c r="AF133" i="69"/>
  <c r="AF133" i="73"/>
  <c r="AF190" i="73" s="1"/>
  <c r="AF133" i="70"/>
  <c r="AF133" i="74"/>
  <c r="AF190" i="74" s="1"/>
  <c r="AG131" i="75"/>
  <c r="AG131" i="74"/>
  <c r="AG131" i="73"/>
  <c r="AH130" i="72"/>
  <c r="AH132" i="72" s="1"/>
  <c r="AI129" i="72"/>
  <c r="AG131" i="70"/>
  <c r="AG131" i="69"/>
  <c r="AJ129" i="68"/>
  <c r="AI130" i="68"/>
  <c r="AI132" i="68" s="1"/>
  <c r="AG131" i="67"/>
  <c r="AF135" i="70" l="1"/>
  <c r="AF190" i="70"/>
  <c r="AF135" i="69"/>
  <c r="AF190" i="69"/>
  <c r="AF135" i="67"/>
  <c r="AF190" i="67"/>
  <c r="AF135" i="75"/>
  <c r="AF135" i="73"/>
  <c r="AI133" i="68"/>
  <c r="AI190" i="68" s="1"/>
  <c r="AH133" i="72"/>
  <c r="AH190" i="72" s="1"/>
  <c r="AG130" i="75"/>
  <c r="AG132" i="75" s="1"/>
  <c r="AH129" i="75"/>
  <c r="AG130" i="74"/>
  <c r="AG132" i="74" s="1"/>
  <c r="AH129" i="74"/>
  <c r="AG130" i="73"/>
  <c r="AG132" i="73" s="1"/>
  <c r="AH129" i="73"/>
  <c r="AI131" i="72"/>
  <c r="AH129" i="70"/>
  <c r="AG130" i="70"/>
  <c r="AG132" i="70" s="1"/>
  <c r="AG130" i="69"/>
  <c r="AG132" i="69" s="1"/>
  <c r="AH129" i="69"/>
  <c r="AJ131" i="68"/>
  <c r="AH129" i="67"/>
  <c r="AG130" i="67"/>
  <c r="AG132" i="67" s="1"/>
  <c r="AI135" i="68" l="1"/>
  <c r="AH135" i="72"/>
  <c r="AG133" i="69"/>
  <c r="AG190" i="69" s="1"/>
  <c r="AG133" i="73"/>
  <c r="AG133" i="74"/>
  <c r="AG190" i="74" s="1"/>
  <c r="AG133" i="75"/>
  <c r="AG190" i="75" s="1"/>
  <c r="AG133" i="70"/>
  <c r="AG190" i="70" s="1"/>
  <c r="AG133" i="67"/>
  <c r="AH131" i="75"/>
  <c r="AH131" i="74"/>
  <c r="AH131" i="73"/>
  <c r="AJ129" i="72"/>
  <c r="AI130" i="72"/>
  <c r="AI132" i="72" s="1"/>
  <c r="AH131" i="70"/>
  <c r="AH131" i="69"/>
  <c r="AJ130" i="68"/>
  <c r="AJ132" i="68" s="1"/>
  <c r="AK129" i="68"/>
  <c r="AH131" i="67"/>
  <c r="AG135" i="67" l="1"/>
  <c r="AG190" i="67"/>
  <c r="AG135" i="73"/>
  <c r="AG190" i="73"/>
  <c r="AG135" i="69"/>
  <c r="AG135" i="75"/>
  <c r="AG135" i="70"/>
  <c r="AI133" i="72"/>
  <c r="AI190" i="72" s="1"/>
  <c r="AJ133" i="68"/>
  <c r="AJ190" i="68" s="1"/>
  <c r="AH130" i="75"/>
  <c r="AH132" i="75" s="1"/>
  <c r="AI129" i="75"/>
  <c r="AH130" i="74"/>
  <c r="AH132" i="74" s="1"/>
  <c r="AI129" i="74"/>
  <c r="AH130" i="73"/>
  <c r="AH132" i="73" s="1"/>
  <c r="AI129" i="73"/>
  <c r="AJ131" i="72"/>
  <c r="AH130" i="70"/>
  <c r="AH132" i="70" s="1"/>
  <c r="AI129" i="70"/>
  <c r="AH130" i="69"/>
  <c r="AH132" i="69" s="1"/>
  <c r="AI129" i="69"/>
  <c r="AK131" i="68"/>
  <c r="AH130" i="67"/>
  <c r="AH132" i="67" s="1"/>
  <c r="AI129" i="67"/>
  <c r="AI135" i="72" l="1"/>
  <c r="AJ135" i="68"/>
  <c r="AH133" i="74"/>
  <c r="AH190" i="74" s="1"/>
  <c r="AH133" i="67"/>
  <c r="AH190" i="67" s="1"/>
  <c r="AH133" i="75"/>
  <c r="AH190" i="75" s="1"/>
  <c r="AH133" i="70"/>
  <c r="AH133" i="69"/>
  <c r="AH190" i="69" s="1"/>
  <c r="AH133" i="73"/>
  <c r="AI131" i="75"/>
  <c r="AI131" i="74"/>
  <c r="AI131" i="73"/>
  <c r="AJ130" i="72"/>
  <c r="AJ132" i="72" s="1"/>
  <c r="AK129" i="72"/>
  <c r="AI131" i="70"/>
  <c r="AI131" i="69"/>
  <c r="AK130" i="68"/>
  <c r="AK132" i="68" s="1"/>
  <c r="AL129" i="68"/>
  <c r="AI131" i="67"/>
  <c r="AH135" i="73" l="1"/>
  <c r="AH190" i="73"/>
  <c r="AH135" i="70"/>
  <c r="AH190" i="70"/>
  <c r="AH135" i="67"/>
  <c r="AH135" i="75"/>
  <c r="AH135" i="69"/>
  <c r="AK133" i="68"/>
  <c r="AK190" i="68" s="1"/>
  <c r="AJ133" i="72"/>
  <c r="AJ190" i="72" s="1"/>
  <c r="AI130" i="75"/>
  <c r="AI132" i="75" s="1"/>
  <c r="AJ129" i="75"/>
  <c r="AI130" i="74"/>
  <c r="AI132" i="74" s="1"/>
  <c r="AJ129" i="74"/>
  <c r="AI130" i="73"/>
  <c r="AI132" i="73" s="1"/>
  <c r="AJ129" i="73"/>
  <c r="AK131" i="72"/>
  <c r="AJ129" i="70"/>
  <c r="AI130" i="70"/>
  <c r="AI132" i="70" s="1"/>
  <c r="AI130" i="69"/>
  <c r="AI132" i="69" s="1"/>
  <c r="AJ129" i="69"/>
  <c r="AL131" i="68"/>
  <c r="AI130" i="67"/>
  <c r="AI132" i="67" s="1"/>
  <c r="AJ129" i="67"/>
  <c r="AK135" i="68" l="1"/>
  <c r="AI133" i="75"/>
  <c r="AI190" i="75" s="1"/>
  <c r="AI133" i="67"/>
  <c r="AI190" i="67" s="1"/>
  <c r="AJ135" i="72"/>
  <c r="AI133" i="73"/>
  <c r="AI133" i="69"/>
  <c r="AI190" i="69" s="1"/>
  <c r="AI133" i="70"/>
  <c r="AI133" i="74"/>
  <c r="AI190" i="74" s="1"/>
  <c r="AJ131" i="75"/>
  <c r="AJ131" i="74"/>
  <c r="AJ131" i="73"/>
  <c r="AK130" i="72"/>
  <c r="AK132" i="72" s="1"/>
  <c r="AL129" i="72"/>
  <c r="AJ131" i="70"/>
  <c r="AJ131" i="69"/>
  <c r="AL130" i="68"/>
  <c r="AL132" i="68" s="1"/>
  <c r="AM129" i="68"/>
  <c r="AJ131" i="67"/>
  <c r="AI135" i="75" l="1"/>
  <c r="AI135" i="70"/>
  <c r="AI190" i="70"/>
  <c r="AI135" i="73"/>
  <c r="AI190" i="73"/>
  <c r="AI135" i="67"/>
  <c r="AL133" i="68"/>
  <c r="AL190" i="68" s="1"/>
  <c r="AK133" i="72"/>
  <c r="AI135" i="69"/>
  <c r="AJ130" i="75"/>
  <c r="AJ132" i="75" s="1"/>
  <c r="AK129" i="75"/>
  <c r="AJ130" i="74"/>
  <c r="AJ132" i="74" s="1"/>
  <c r="AK129" i="74"/>
  <c r="AJ130" i="73"/>
  <c r="AJ132" i="73" s="1"/>
  <c r="AK129" i="73"/>
  <c r="AL131" i="72"/>
  <c r="AJ130" i="70"/>
  <c r="AJ132" i="70" s="1"/>
  <c r="AK129" i="70"/>
  <c r="AJ130" i="69"/>
  <c r="AJ132" i="69" s="1"/>
  <c r="AK129" i="69"/>
  <c r="AM131" i="68"/>
  <c r="AJ130" i="67"/>
  <c r="AJ132" i="67" s="1"/>
  <c r="AK129" i="67"/>
  <c r="AL135" i="68" l="1"/>
  <c r="AK135" i="72"/>
  <c r="AK190" i="72"/>
  <c r="AJ133" i="69"/>
  <c r="AJ133" i="75"/>
  <c r="AJ133" i="74"/>
  <c r="AJ190" i="74" s="1"/>
  <c r="AJ133" i="67"/>
  <c r="AJ190" i="67" s="1"/>
  <c r="AJ133" i="73"/>
  <c r="AJ133" i="70"/>
  <c r="AK131" i="75"/>
  <c r="AK131" i="74"/>
  <c r="AK131" i="73"/>
  <c r="AL130" i="72"/>
  <c r="AL132" i="72" s="1"/>
  <c r="AM129" i="72"/>
  <c r="AK131" i="70"/>
  <c r="AK131" i="69"/>
  <c r="AM130" i="68"/>
  <c r="AM132" i="68" s="1"/>
  <c r="AN129" i="68"/>
  <c r="AK131" i="67"/>
  <c r="AJ135" i="69" l="1"/>
  <c r="AJ190" i="69"/>
  <c r="AJ135" i="73"/>
  <c r="AJ190" i="73"/>
  <c r="AJ135" i="70"/>
  <c r="AJ190" i="70"/>
  <c r="AJ135" i="75"/>
  <c r="AJ190" i="75"/>
  <c r="AJ135" i="67"/>
  <c r="AL133" i="72"/>
  <c r="AL190" i="72" s="1"/>
  <c r="AM133" i="68"/>
  <c r="AL129" i="75"/>
  <c r="AK130" i="75"/>
  <c r="AK132" i="75" s="1"/>
  <c r="AL129" i="74"/>
  <c r="AK130" i="74"/>
  <c r="AK132" i="74" s="1"/>
  <c r="AK130" i="73"/>
  <c r="AK132" i="73" s="1"/>
  <c r="AL129" i="73"/>
  <c r="AM131" i="72"/>
  <c r="AK130" i="70"/>
  <c r="AK132" i="70" s="1"/>
  <c r="AL129" i="70"/>
  <c r="AL129" i="69"/>
  <c r="AK130" i="69"/>
  <c r="AK132" i="69" s="1"/>
  <c r="AN131" i="68"/>
  <c r="AK130" i="67"/>
  <c r="AK132" i="67" s="1"/>
  <c r="AL129" i="67"/>
  <c r="AM135" i="68" l="1"/>
  <c r="AM190" i="68"/>
  <c r="AL135" i="72"/>
  <c r="AK133" i="75"/>
  <c r="AK190" i="75" s="1"/>
  <c r="AK133" i="67"/>
  <c r="AK190" i="67" s="1"/>
  <c r="AK133" i="73"/>
  <c r="AK133" i="74"/>
  <c r="AK190" i="74" s="1"/>
  <c r="AK133" i="69"/>
  <c r="AK133" i="70"/>
  <c r="AL131" i="75"/>
  <c r="AL131" i="74"/>
  <c r="AL131" i="73"/>
  <c r="AN129" i="72"/>
  <c r="AM130" i="72"/>
  <c r="AM132" i="72" s="1"/>
  <c r="AL131" i="70"/>
  <c r="AL131" i="69"/>
  <c r="AO129" i="68"/>
  <c r="AN130" i="68"/>
  <c r="AN132" i="68" s="1"/>
  <c r="AL131" i="67"/>
  <c r="AK135" i="69" l="1"/>
  <c r="AK190" i="69"/>
  <c r="AK135" i="70"/>
  <c r="AK190" i="70"/>
  <c r="AK135" i="73"/>
  <c r="AK190" i="73"/>
  <c r="AK135" i="67"/>
  <c r="AK135" i="75"/>
  <c r="AM133" i="72"/>
  <c r="AM190" i="72" s="1"/>
  <c r="AN133" i="68"/>
  <c r="AN190" i="68" s="1"/>
  <c r="AM129" i="75"/>
  <c r="AL130" i="75"/>
  <c r="AL132" i="75" s="1"/>
  <c r="AM129" i="74"/>
  <c r="AL130" i="74"/>
  <c r="AL132" i="74" s="1"/>
  <c r="AL130" i="73"/>
  <c r="AL132" i="73" s="1"/>
  <c r="AM129" i="73"/>
  <c r="AN131" i="72"/>
  <c r="AL130" i="70"/>
  <c r="AL132" i="70" s="1"/>
  <c r="AM129" i="70"/>
  <c r="AL130" i="69"/>
  <c r="AL132" i="69" s="1"/>
  <c r="AM129" i="69"/>
  <c r="AO131" i="68"/>
  <c r="AL130" i="67"/>
  <c r="AL132" i="67" s="1"/>
  <c r="AM129" i="67"/>
  <c r="AM135" i="72" l="1"/>
  <c r="AN135" i="68"/>
  <c r="AL133" i="75"/>
  <c r="AL190" i="75" s="1"/>
  <c r="AL133" i="67"/>
  <c r="AL190" i="67" s="1"/>
  <c r="AL133" i="69"/>
  <c r="AL133" i="73"/>
  <c r="AL190" i="73" s="1"/>
  <c r="AL133" i="74"/>
  <c r="AL190" i="74" s="1"/>
  <c r="AL133" i="70"/>
  <c r="AM131" i="75"/>
  <c r="AM131" i="74"/>
  <c r="AM131" i="73"/>
  <c r="AO129" i="72"/>
  <c r="AN130" i="72"/>
  <c r="AN132" i="72" s="1"/>
  <c r="AM131" i="70"/>
  <c r="AM131" i="69"/>
  <c r="AO130" i="68"/>
  <c r="AO132" i="68" s="1"/>
  <c r="AP129" i="68"/>
  <c r="AM131" i="67"/>
  <c r="AL135" i="70" l="1"/>
  <c r="AL190" i="70"/>
  <c r="AL135" i="69"/>
  <c r="AL190" i="69"/>
  <c r="AL135" i="67"/>
  <c r="AL135" i="75"/>
  <c r="AL135" i="73"/>
  <c r="AN133" i="72"/>
  <c r="AN190" i="72" s="1"/>
  <c r="AO133" i="68"/>
  <c r="AO190" i="68" s="1"/>
  <c r="AM130" i="75"/>
  <c r="AM132" i="75" s="1"/>
  <c r="AN129" i="75"/>
  <c r="AM130" i="74"/>
  <c r="AM132" i="74" s="1"/>
  <c r="AN129" i="74"/>
  <c r="AN129" i="73"/>
  <c r="AM130" i="73"/>
  <c r="AM132" i="73" s="1"/>
  <c r="AO131" i="72"/>
  <c r="AM130" i="70"/>
  <c r="AM132" i="70" s="1"/>
  <c r="AN129" i="70"/>
  <c r="AN129" i="69"/>
  <c r="AM130" i="69"/>
  <c r="AM132" i="69" s="1"/>
  <c r="AP131" i="68"/>
  <c r="AN129" i="67"/>
  <c r="AM130" i="67"/>
  <c r="AM132" i="67" s="1"/>
  <c r="AN135" i="72" l="1"/>
  <c r="AO135" i="68"/>
  <c r="AM133" i="67"/>
  <c r="AM190" i="67" s="1"/>
  <c r="AM133" i="70"/>
  <c r="AM133" i="75"/>
  <c r="AM190" i="75" s="1"/>
  <c r="AM133" i="69"/>
  <c r="AM190" i="69" s="1"/>
  <c r="AM133" i="74"/>
  <c r="AM190" i="74" s="1"/>
  <c r="AM133" i="73"/>
  <c r="AN131" i="75"/>
  <c r="AN131" i="74"/>
  <c r="AN131" i="73"/>
  <c r="AP129" i="72"/>
  <c r="AO130" i="72"/>
  <c r="AO132" i="72" s="1"/>
  <c r="AN131" i="70"/>
  <c r="AN131" i="69"/>
  <c r="AP130" i="68"/>
  <c r="AP132" i="68" s="1"/>
  <c r="AQ129" i="68"/>
  <c r="AN131" i="67"/>
  <c r="AM135" i="73" l="1"/>
  <c r="AM190" i="73"/>
  <c r="AM135" i="70"/>
  <c r="AM190" i="70"/>
  <c r="AM135" i="67"/>
  <c r="AM135" i="69"/>
  <c r="AM135" i="75"/>
  <c r="AO133" i="72"/>
  <c r="AO190" i="72" s="1"/>
  <c r="AP133" i="68"/>
  <c r="AP190" i="68" s="1"/>
  <c r="AN130" i="75"/>
  <c r="AN132" i="75" s="1"/>
  <c r="AO129" i="75"/>
  <c r="AN130" i="74"/>
  <c r="AN132" i="74" s="1"/>
  <c r="AO129" i="74"/>
  <c r="AN130" i="73"/>
  <c r="AN132" i="73" s="1"/>
  <c r="AO129" i="73"/>
  <c r="AP131" i="72"/>
  <c r="AN130" i="70"/>
  <c r="AN132" i="70" s="1"/>
  <c r="AO129" i="70"/>
  <c r="AN130" i="69"/>
  <c r="AN132" i="69" s="1"/>
  <c r="AO129" i="69"/>
  <c r="AQ131" i="68"/>
  <c r="AN130" i="67"/>
  <c r="AN132" i="67" s="1"/>
  <c r="AO129" i="67"/>
  <c r="AO135" i="72" l="1"/>
  <c r="AN133" i="73"/>
  <c r="AN190" i="73" s="1"/>
  <c r="AN133" i="75"/>
  <c r="AP135" i="68"/>
  <c r="AN133" i="70"/>
  <c r="AN133" i="67"/>
  <c r="AN190" i="67" s="1"/>
  <c r="AN133" i="69"/>
  <c r="AN133" i="74"/>
  <c r="AN190" i="74" s="1"/>
  <c r="AO131" i="75"/>
  <c r="AO131" i="74"/>
  <c r="AO131" i="73"/>
  <c r="AN135" i="73"/>
  <c r="AP130" i="72"/>
  <c r="AP132" i="72" s="1"/>
  <c r="AQ129" i="72"/>
  <c r="AO131" i="70"/>
  <c r="AO131" i="69"/>
  <c r="AR129" i="68"/>
  <c r="AQ130" i="68"/>
  <c r="AQ132" i="68" s="1"/>
  <c r="AO131" i="67"/>
  <c r="AN135" i="70" l="1"/>
  <c r="AN190" i="70"/>
  <c r="AN135" i="75"/>
  <c r="AN190" i="75"/>
  <c r="AN135" i="69"/>
  <c r="AN190" i="69"/>
  <c r="AN135" i="67"/>
  <c r="AQ133" i="68"/>
  <c r="AQ190" i="68" s="1"/>
  <c r="AP133" i="72"/>
  <c r="AP190" i="72" s="1"/>
  <c r="AO130" i="75"/>
  <c r="AO132" i="75" s="1"/>
  <c r="AP129" i="75"/>
  <c r="AO130" i="74"/>
  <c r="AO132" i="74" s="1"/>
  <c r="AP129" i="74"/>
  <c r="AO130" i="73"/>
  <c r="AO132" i="73" s="1"/>
  <c r="AP129" i="73"/>
  <c r="AQ131" i="72"/>
  <c r="AP129" i="70"/>
  <c r="AO130" i="70"/>
  <c r="AO132" i="70" s="1"/>
  <c r="AO130" i="69"/>
  <c r="AO132" i="69" s="1"/>
  <c r="AP129" i="69"/>
  <c r="AR131" i="68"/>
  <c r="AP129" i="67"/>
  <c r="AO130" i="67"/>
  <c r="AO132" i="67" s="1"/>
  <c r="AP135" i="72" l="1"/>
  <c r="AQ135" i="68"/>
  <c r="AO133" i="74"/>
  <c r="AO190" i="74" s="1"/>
  <c r="AO133" i="67"/>
  <c r="AO190" i="67" s="1"/>
  <c r="AO133" i="75"/>
  <c r="AO133" i="73"/>
  <c r="AO190" i="73" s="1"/>
  <c r="AO133" i="69"/>
  <c r="AO133" i="70"/>
  <c r="AO190" i="70" s="1"/>
  <c r="AP131" i="75"/>
  <c r="AP131" i="74"/>
  <c r="AP131" i="73"/>
  <c r="AR129" i="72"/>
  <c r="AQ130" i="72"/>
  <c r="AQ132" i="72" s="1"/>
  <c r="AP131" i="70"/>
  <c r="AP131" i="69"/>
  <c r="AR130" i="68"/>
  <c r="AR132" i="68" s="1"/>
  <c r="AS129" i="68"/>
  <c r="AP131" i="67"/>
  <c r="AO135" i="69" l="1"/>
  <c r="AO190" i="69"/>
  <c r="AO135" i="75"/>
  <c r="AO190" i="75"/>
  <c r="AO135" i="67"/>
  <c r="AO135" i="73"/>
  <c r="AO135" i="70"/>
  <c r="AR133" i="68"/>
  <c r="AR190" i="68" s="1"/>
  <c r="AQ133" i="72"/>
  <c r="AQ190" i="72" s="1"/>
  <c r="AP130" i="75"/>
  <c r="AP132" i="75" s="1"/>
  <c r="AQ129" i="75"/>
  <c r="AP130" i="74"/>
  <c r="AP132" i="74" s="1"/>
  <c r="AQ129" i="74"/>
  <c r="AP130" i="73"/>
  <c r="AP132" i="73" s="1"/>
  <c r="AQ129" i="73"/>
  <c r="AR131" i="72"/>
  <c r="AP130" i="70"/>
  <c r="AP132" i="70" s="1"/>
  <c r="AQ129" i="70"/>
  <c r="AP130" i="69"/>
  <c r="AP132" i="69" s="1"/>
  <c r="AQ129" i="69"/>
  <c r="AS131" i="68"/>
  <c r="AP130" i="67"/>
  <c r="AP132" i="67" s="1"/>
  <c r="AQ129" i="67"/>
  <c r="AR135" i="68" l="1"/>
  <c r="AQ135" i="72"/>
  <c r="AP133" i="75"/>
  <c r="AP190" i="75" s="1"/>
  <c r="AP133" i="73"/>
  <c r="AP190" i="73" s="1"/>
  <c r="AP133" i="67"/>
  <c r="AP190" i="67" s="1"/>
  <c r="AP133" i="69"/>
  <c r="AP133" i="70"/>
  <c r="AP133" i="74"/>
  <c r="AP190" i="74" s="1"/>
  <c r="AQ131" i="75"/>
  <c r="AQ131" i="74"/>
  <c r="AQ131" i="73"/>
  <c r="AR130" i="72"/>
  <c r="AR132" i="72" s="1"/>
  <c r="AS129" i="72"/>
  <c r="AQ131" i="70"/>
  <c r="AQ131" i="69"/>
  <c r="AS130" i="68"/>
  <c r="AS132" i="68" s="1"/>
  <c r="AT129" i="68"/>
  <c r="AQ131" i="67"/>
  <c r="AP135" i="70" l="1"/>
  <c r="AP190" i="70"/>
  <c r="AP135" i="69"/>
  <c r="AP190" i="69"/>
  <c r="AP135" i="67"/>
  <c r="AP135" i="75"/>
  <c r="AS133" i="68"/>
  <c r="AS190" i="68" s="1"/>
  <c r="AP135" i="73"/>
  <c r="AR133" i="72"/>
  <c r="AR190" i="72" s="1"/>
  <c r="AQ130" i="75"/>
  <c r="AQ132" i="75" s="1"/>
  <c r="AR129" i="75"/>
  <c r="AQ130" i="74"/>
  <c r="AQ132" i="74" s="1"/>
  <c r="AR129" i="74"/>
  <c r="AQ130" i="73"/>
  <c r="AQ132" i="73" s="1"/>
  <c r="AR129" i="73"/>
  <c r="AS131" i="72"/>
  <c r="AR129" i="70"/>
  <c r="AQ130" i="70"/>
  <c r="AQ132" i="70" s="1"/>
  <c r="AQ130" i="69"/>
  <c r="AQ132" i="69" s="1"/>
  <c r="AR129" i="69"/>
  <c r="AT131" i="68"/>
  <c r="AQ130" i="67"/>
  <c r="AQ132" i="67" s="1"/>
  <c r="AR129" i="67"/>
  <c r="AS135" i="68" l="1"/>
  <c r="AR135" i="72"/>
  <c r="AQ133" i="67"/>
  <c r="AQ190" i="67" s="1"/>
  <c r="AQ133" i="69"/>
  <c r="AQ133" i="75"/>
  <c r="AQ190" i="75" s="1"/>
  <c r="AQ133" i="73"/>
  <c r="AQ190" i="73" s="1"/>
  <c r="AQ133" i="74"/>
  <c r="AQ190" i="74" s="1"/>
  <c r="AQ133" i="70"/>
  <c r="AR131" i="75"/>
  <c r="AR131" i="74"/>
  <c r="AR131" i="73"/>
  <c r="AS130" i="72"/>
  <c r="AS132" i="72" s="1"/>
  <c r="AT129" i="72"/>
  <c r="AR131" i="70"/>
  <c r="AR131" i="69"/>
  <c r="AT130" i="68"/>
  <c r="AT132" i="68" s="1"/>
  <c r="AU129" i="68"/>
  <c r="AR131" i="67"/>
  <c r="AQ135" i="69" l="1"/>
  <c r="AQ190" i="69"/>
  <c r="AQ135" i="70"/>
  <c r="AQ190" i="70"/>
  <c r="AQ135" i="75"/>
  <c r="AQ135" i="73"/>
  <c r="AQ135" i="67"/>
  <c r="AT133" i="68"/>
  <c r="AT190" i="68" s="1"/>
  <c r="AS133" i="72"/>
  <c r="AS190" i="72" s="1"/>
  <c r="AR130" i="75"/>
  <c r="AR132" i="75" s="1"/>
  <c r="AS129" i="75"/>
  <c r="AR130" i="74"/>
  <c r="AR132" i="74" s="1"/>
  <c r="AS129" i="74"/>
  <c r="AR130" i="73"/>
  <c r="AR132" i="73" s="1"/>
  <c r="AS129" i="73"/>
  <c r="AT131" i="72"/>
  <c r="AR130" i="70"/>
  <c r="AR132" i="70" s="1"/>
  <c r="AS129" i="70"/>
  <c r="AR130" i="69"/>
  <c r="AR132" i="69" s="1"/>
  <c r="AS129" i="69"/>
  <c r="AU131" i="68"/>
  <c r="AR130" i="67"/>
  <c r="AR132" i="67" s="1"/>
  <c r="AS129" i="67"/>
  <c r="AT135" i="68" l="1"/>
  <c r="AR133" i="74"/>
  <c r="AR190" i="74" s="1"/>
  <c r="AR133" i="70"/>
  <c r="AR190" i="70" s="1"/>
  <c r="AR133" i="75"/>
  <c r="AS135" i="72"/>
  <c r="AR133" i="67"/>
  <c r="AR190" i="67" s="1"/>
  <c r="AR133" i="69"/>
  <c r="AR190" i="69" s="1"/>
  <c r="AR133" i="73"/>
  <c r="AS131" i="75"/>
  <c r="AS131" i="74"/>
  <c r="AS131" i="73"/>
  <c r="AT130" i="72"/>
  <c r="AT132" i="72" s="1"/>
  <c r="AU129" i="72"/>
  <c r="AS131" i="70"/>
  <c r="AS131" i="69"/>
  <c r="AU130" i="68"/>
  <c r="AU132" i="68" s="1"/>
  <c r="AV129" i="68"/>
  <c r="AS131" i="67"/>
  <c r="AR135" i="73" l="1"/>
  <c r="AR190" i="73"/>
  <c r="AR135" i="75"/>
  <c r="AR190" i="75"/>
  <c r="AR135" i="67"/>
  <c r="AR135" i="70"/>
  <c r="AR135" i="69"/>
  <c r="AT133" i="72"/>
  <c r="AT190" i="72" s="1"/>
  <c r="AU133" i="68"/>
  <c r="AU190" i="68" s="1"/>
  <c r="AT129" i="75"/>
  <c r="AS130" i="75"/>
  <c r="AS132" i="75" s="1"/>
  <c r="AT129" i="74"/>
  <c r="AS130" i="74"/>
  <c r="AS132" i="74" s="1"/>
  <c r="AS130" i="73"/>
  <c r="AS132" i="73" s="1"/>
  <c r="AT129" i="73"/>
  <c r="AU131" i="72"/>
  <c r="AS130" i="70"/>
  <c r="AS132" i="70" s="1"/>
  <c r="AT129" i="70"/>
  <c r="AT129" i="69"/>
  <c r="AS130" i="69"/>
  <c r="AS132" i="69" s="1"/>
  <c r="AV131" i="68"/>
  <c r="AS130" i="67"/>
  <c r="AS132" i="67" s="1"/>
  <c r="AT129" i="67"/>
  <c r="AT135" i="72" l="1"/>
  <c r="AU135" i="68"/>
  <c r="AS133" i="75"/>
  <c r="AS190" i="75" s="1"/>
  <c r="AS133" i="69"/>
  <c r="AS190" i="69" s="1"/>
  <c r="AS133" i="73"/>
  <c r="AS133" i="67"/>
  <c r="AS190" i="67" s="1"/>
  <c r="AS133" i="74"/>
  <c r="AS190" i="74" s="1"/>
  <c r="AS133" i="70"/>
  <c r="AT131" i="75"/>
  <c r="AT131" i="74"/>
  <c r="AT131" i="73"/>
  <c r="AV129" i="72"/>
  <c r="AU130" i="72"/>
  <c r="AU132" i="72" s="1"/>
  <c r="AT131" i="70"/>
  <c r="AT131" i="69"/>
  <c r="AW129" i="68"/>
  <c r="AV130" i="68"/>
  <c r="AV132" i="68" s="1"/>
  <c r="AT131" i="67"/>
  <c r="AS135" i="73" l="1"/>
  <c r="AS190" i="73"/>
  <c r="AS135" i="70"/>
  <c r="AS190" i="70"/>
  <c r="AS135" i="75"/>
  <c r="AS135" i="69"/>
  <c r="AS135" i="67"/>
  <c r="AV133" i="68"/>
  <c r="AV190" i="68" s="1"/>
  <c r="AU133" i="72"/>
  <c r="AT130" i="75"/>
  <c r="AT132" i="75" s="1"/>
  <c r="AU129" i="75"/>
  <c r="AU129" i="74"/>
  <c r="AT130" i="74"/>
  <c r="AT132" i="74" s="1"/>
  <c r="AT130" i="73"/>
  <c r="AT132" i="73" s="1"/>
  <c r="AU129" i="73"/>
  <c r="AV131" i="72"/>
  <c r="AT130" i="70"/>
  <c r="AT132" i="70" s="1"/>
  <c r="AU129" i="70"/>
  <c r="AT130" i="69"/>
  <c r="AT132" i="69" s="1"/>
  <c r="AU129" i="69"/>
  <c r="AW131" i="68"/>
  <c r="AT130" i="67"/>
  <c r="AT132" i="67" s="1"/>
  <c r="AU129" i="67"/>
  <c r="AU135" i="72" l="1"/>
  <c r="AU190" i="72"/>
  <c r="AV135" i="68"/>
  <c r="AT133" i="75"/>
  <c r="AT190" i="75" s="1"/>
  <c r="AT133" i="67"/>
  <c r="AT190" i="67" s="1"/>
  <c r="AT133" i="69"/>
  <c r="AT190" i="69" s="1"/>
  <c r="AT133" i="73"/>
  <c r="AT190" i="73" s="1"/>
  <c r="AT133" i="74"/>
  <c r="AT190" i="74" s="1"/>
  <c r="AT133" i="70"/>
  <c r="AU131" i="75"/>
  <c r="AU131" i="74"/>
  <c r="AU131" i="73"/>
  <c r="AV130" i="72"/>
  <c r="AV132" i="72" s="1"/>
  <c r="AW129" i="72"/>
  <c r="AU131" i="70"/>
  <c r="AU131" i="69"/>
  <c r="AW130" i="68"/>
  <c r="AW132" i="68" s="1"/>
  <c r="AX129" i="68"/>
  <c r="AU131" i="67"/>
  <c r="AT135" i="67" l="1"/>
  <c r="AT135" i="70"/>
  <c r="AT190" i="70"/>
  <c r="AT135" i="75"/>
  <c r="AT135" i="69"/>
  <c r="AT135" i="73"/>
  <c r="AW133" i="68"/>
  <c r="AW190" i="68" s="1"/>
  <c r="AV133" i="72"/>
  <c r="AV190" i="72" s="1"/>
  <c r="AU130" i="75"/>
  <c r="AU132" i="75" s="1"/>
  <c r="AV129" i="75"/>
  <c r="AU130" i="74"/>
  <c r="AU132" i="74" s="1"/>
  <c r="AV129" i="74"/>
  <c r="AV129" i="73"/>
  <c r="AU130" i="73"/>
  <c r="AU132" i="73" s="1"/>
  <c r="AW131" i="72"/>
  <c r="AU130" i="70"/>
  <c r="AU132" i="70" s="1"/>
  <c r="AV129" i="70"/>
  <c r="AV129" i="69"/>
  <c r="AU130" i="69"/>
  <c r="AU132" i="69" s="1"/>
  <c r="AX131" i="68"/>
  <c r="AV129" i="67"/>
  <c r="AU130" i="67"/>
  <c r="AU132" i="67" s="1"/>
  <c r="AW135" i="68" l="1"/>
  <c r="AU133" i="74"/>
  <c r="AU190" i="74" s="1"/>
  <c r="AU133" i="75"/>
  <c r="AU133" i="67"/>
  <c r="AU190" i="67" s="1"/>
  <c r="AV135" i="72"/>
  <c r="AU133" i="70"/>
  <c r="AU190" i="70" s="1"/>
  <c r="AU133" i="69"/>
  <c r="AU190" i="69" s="1"/>
  <c r="AU133" i="73"/>
  <c r="AU190" i="73" s="1"/>
  <c r="AV131" i="75"/>
  <c r="AV131" i="74"/>
  <c r="AV131" i="73"/>
  <c r="AW130" i="72"/>
  <c r="AW132" i="72" s="1"/>
  <c r="AX129" i="72"/>
  <c r="AV131" i="70"/>
  <c r="AV131" i="69"/>
  <c r="AX130" i="68"/>
  <c r="AX132" i="68" s="1"/>
  <c r="AY129" i="68"/>
  <c r="AV131" i="67"/>
  <c r="AU135" i="75" l="1"/>
  <c r="AU190" i="75"/>
  <c r="AU135" i="67"/>
  <c r="AX133" i="68"/>
  <c r="AX190" i="68" s="1"/>
  <c r="AU135" i="73"/>
  <c r="AW133" i="72"/>
  <c r="AW190" i="72" s="1"/>
  <c r="AU135" i="69"/>
  <c r="AU135" i="70"/>
  <c r="AV130" i="75"/>
  <c r="AV132" i="75" s="1"/>
  <c r="AW129" i="75"/>
  <c r="AV130" i="74"/>
  <c r="AV132" i="74" s="1"/>
  <c r="AW129" i="74"/>
  <c r="AV130" i="73"/>
  <c r="AV132" i="73" s="1"/>
  <c r="AW129" i="73"/>
  <c r="AX131" i="72"/>
  <c r="AV130" i="70"/>
  <c r="AV132" i="70" s="1"/>
  <c r="AW129" i="70"/>
  <c r="AV130" i="69"/>
  <c r="AV132" i="69" s="1"/>
  <c r="AW129" i="69"/>
  <c r="AY131" i="68"/>
  <c r="AV130" i="67"/>
  <c r="AV132" i="67" s="1"/>
  <c r="AW129" i="67"/>
  <c r="AX135" i="68" l="1"/>
  <c r="AW135" i="72"/>
  <c r="AV133" i="73"/>
  <c r="AV190" i="73" s="1"/>
  <c r="AV133" i="70"/>
  <c r="AV133" i="74"/>
  <c r="AV190" i="74" s="1"/>
  <c r="AV133" i="69"/>
  <c r="AV133" i="67"/>
  <c r="AV190" i="67" s="1"/>
  <c r="AV133" i="75"/>
  <c r="AV190" i="75" s="1"/>
  <c r="AW131" i="75"/>
  <c r="AW131" i="74"/>
  <c r="AW131" i="73"/>
  <c r="AX130" i="72"/>
  <c r="AX132" i="72" s="1"/>
  <c r="AY129" i="72"/>
  <c r="AW131" i="70"/>
  <c r="AW131" i="69"/>
  <c r="AZ129" i="68"/>
  <c r="AY130" i="68"/>
  <c r="AY132" i="68" s="1"/>
  <c r="AW131" i="67"/>
  <c r="AV135" i="69" l="1"/>
  <c r="AV190" i="69"/>
  <c r="AV135" i="70"/>
  <c r="AV190" i="70"/>
  <c r="AV135" i="73"/>
  <c r="AV135" i="67"/>
  <c r="AV135" i="75"/>
  <c r="AY133" i="68"/>
  <c r="AY190" i="68" s="1"/>
  <c r="AX133" i="72"/>
  <c r="AX190" i="72" s="1"/>
  <c r="AW130" i="75"/>
  <c r="AW132" i="75" s="1"/>
  <c r="AX129" i="75"/>
  <c r="AW130" i="74"/>
  <c r="AW132" i="74" s="1"/>
  <c r="AX129" i="74"/>
  <c r="AW130" i="73"/>
  <c r="AW132" i="73" s="1"/>
  <c r="AX129" i="73"/>
  <c r="AY131" i="72"/>
  <c r="AX129" i="70"/>
  <c r="AW130" i="70"/>
  <c r="AW132" i="70" s="1"/>
  <c r="AW130" i="69"/>
  <c r="AW132" i="69" s="1"/>
  <c r="AX129" i="69"/>
  <c r="AZ131" i="68"/>
  <c r="AX129" i="67"/>
  <c r="AW130" i="67"/>
  <c r="AW132" i="67" s="1"/>
  <c r="AY135" i="68" l="1"/>
  <c r="AX135" i="72"/>
  <c r="AW133" i="75"/>
  <c r="AW190" i="75" s="1"/>
  <c r="AW133" i="67"/>
  <c r="AW190" i="67" s="1"/>
  <c r="AW133" i="73"/>
  <c r="AW133" i="69"/>
  <c r="AW190" i="69" s="1"/>
  <c r="AW133" i="70"/>
  <c r="AW133" i="74"/>
  <c r="AW190" i="74" s="1"/>
  <c r="AX131" i="75"/>
  <c r="AX131" i="74"/>
  <c r="AX131" i="73"/>
  <c r="AY130" i="72"/>
  <c r="AY132" i="72" s="1"/>
  <c r="AZ129" i="72"/>
  <c r="AX131" i="70"/>
  <c r="AX131" i="69"/>
  <c r="AZ130" i="68"/>
  <c r="AZ132" i="68" s="1"/>
  <c r="BA129" i="68"/>
  <c r="AX131" i="67"/>
  <c r="AW135" i="70" l="1"/>
  <c r="AW190" i="70"/>
  <c r="AW135" i="73"/>
  <c r="AW190" i="73"/>
  <c r="AW135" i="67"/>
  <c r="AW135" i="75"/>
  <c r="AW135" i="69"/>
  <c r="AZ133" i="68"/>
  <c r="AZ190" i="68" s="1"/>
  <c r="AY133" i="72"/>
  <c r="AY190" i="72" s="1"/>
  <c r="AX130" i="75"/>
  <c r="AX132" i="75" s="1"/>
  <c r="AY129" i="75"/>
  <c r="AX130" i="74"/>
  <c r="AX132" i="74" s="1"/>
  <c r="AY129" i="74"/>
  <c r="AX130" i="73"/>
  <c r="AX132" i="73" s="1"/>
  <c r="AY129" i="73"/>
  <c r="AZ131" i="72"/>
  <c r="AX130" i="70"/>
  <c r="AX132" i="70" s="1"/>
  <c r="AY129" i="70"/>
  <c r="AX130" i="69"/>
  <c r="AX132" i="69" s="1"/>
  <c r="AY129" i="69"/>
  <c r="BA131" i="68"/>
  <c r="AX130" i="67"/>
  <c r="AX132" i="67" s="1"/>
  <c r="AY129" i="67"/>
  <c r="AY135" i="72" l="1"/>
  <c r="AZ135" i="68"/>
  <c r="AX133" i="67"/>
  <c r="AX190" i="67" s="1"/>
  <c r="AX133" i="75"/>
  <c r="AX190" i="75" s="1"/>
  <c r="AX133" i="69"/>
  <c r="AX190" i="69" s="1"/>
  <c r="AX133" i="73"/>
  <c r="AX190" i="73" s="1"/>
  <c r="AX133" i="70"/>
  <c r="AX133" i="74"/>
  <c r="AX190" i="74" s="1"/>
  <c r="AY131" i="75"/>
  <c r="AY131" i="74"/>
  <c r="AY131" i="73"/>
  <c r="AZ130" i="72"/>
  <c r="AZ132" i="72" s="1"/>
  <c r="BA129" i="72"/>
  <c r="AY131" i="70"/>
  <c r="AY131" i="69"/>
  <c r="BA130" i="68"/>
  <c r="BA132" i="68" s="1"/>
  <c r="BB129" i="68"/>
  <c r="AY131" i="67"/>
  <c r="AX135" i="70" l="1"/>
  <c r="AX190" i="70"/>
  <c r="AX135" i="67"/>
  <c r="AX135" i="69"/>
  <c r="AX135" i="75"/>
  <c r="AX135" i="73"/>
  <c r="AZ133" i="72"/>
  <c r="AZ190" i="72" s="1"/>
  <c r="BA133" i="68"/>
  <c r="BA190" i="68" s="1"/>
  <c r="AY130" i="75"/>
  <c r="AY132" i="75" s="1"/>
  <c r="AZ129" i="75"/>
  <c r="AY130" i="74"/>
  <c r="AY132" i="74" s="1"/>
  <c r="AZ129" i="74"/>
  <c r="AY130" i="73"/>
  <c r="AY132" i="73" s="1"/>
  <c r="AZ129" i="73"/>
  <c r="BA131" i="72"/>
  <c r="AZ129" i="70"/>
  <c r="AY130" i="70"/>
  <c r="AY132" i="70" s="1"/>
  <c r="AY130" i="69"/>
  <c r="AY132" i="69" s="1"/>
  <c r="AZ129" i="69"/>
  <c r="BB131" i="68"/>
  <c r="BB130" i="68" s="1"/>
  <c r="BB132" i="68" s="1"/>
  <c r="AY130" i="67"/>
  <c r="AY132" i="67" s="1"/>
  <c r="AZ129" i="67"/>
  <c r="BA135" i="68" l="1"/>
  <c r="AZ135" i="72"/>
  <c r="AY133" i="67"/>
  <c r="AY190" i="67" s="1"/>
  <c r="AY133" i="75"/>
  <c r="BB133" i="68"/>
  <c r="BB190" i="68" s="1"/>
  <c r="AY133" i="73"/>
  <c r="AY190" i="73" s="1"/>
  <c r="AY133" i="74"/>
  <c r="AY190" i="74" s="1"/>
  <c r="AY133" i="69"/>
  <c r="AY190" i="69" s="1"/>
  <c r="AY133" i="70"/>
  <c r="AZ131" i="75"/>
  <c r="AZ131" i="74"/>
  <c r="AZ131" i="73"/>
  <c r="BA130" i="72"/>
  <c r="BA132" i="72" s="1"/>
  <c r="BB129" i="72"/>
  <c r="AZ131" i="70"/>
  <c r="AZ131" i="69"/>
  <c r="AZ131" i="67"/>
  <c r="AY135" i="70" l="1"/>
  <c r="AY190" i="70"/>
  <c r="AY135" i="75"/>
  <c r="AY190" i="75"/>
  <c r="AY135" i="67"/>
  <c r="AY135" i="73"/>
  <c r="BB135" i="68"/>
  <c r="BA133" i="72"/>
  <c r="BA190" i="72" s="1"/>
  <c r="AY135" i="69"/>
  <c r="AZ130" i="75"/>
  <c r="AZ132" i="75" s="1"/>
  <c r="BA129" i="75"/>
  <c r="AZ130" i="74"/>
  <c r="AZ132" i="74" s="1"/>
  <c r="BA129" i="74"/>
  <c r="AZ130" i="73"/>
  <c r="AZ132" i="73" s="1"/>
  <c r="BA129" i="73"/>
  <c r="BB131" i="72"/>
  <c r="BB130" i="72" s="1"/>
  <c r="BB132" i="72" s="1"/>
  <c r="AZ130" i="70"/>
  <c r="AZ132" i="70" s="1"/>
  <c r="BA129" i="70"/>
  <c r="AZ130" i="69"/>
  <c r="AZ132" i="69" s="1"/>
  <c r="BA129" i="69"/>
  <c r="AZ130" i="67"/>
  <c r="AZ132" i="67" s="1"/>
  <c r="BA129" i="67"/>
  <c r="BA135" i="72" l="1"/>
  <c r="AZ133" i="75"/>
  <c r="AZ190" i="75" s="1"/>
  <c r="AZ133" i="67"/>
  <c r="AZ190" i="67" s="1"/>
  <c r="BB133" i="72"/>
  <c r="BB190" i="72" s="1"/>
  <c r="AZ133" i="69"/>
  <c r="AZ190" i="69" s="1"/>
  <c r="AZ133" i="73"/>
  <c r="AZ190" i="73" s="1"/>
  <c r="AZ133" i="70"/>
  <c r="AZ133" i="74"/>
  <c r="AZ190" i="74" s="1"/>
  <c r="BA131" i="75"/>
  <c r="BA131" i="74"/>
  <c r="BA131" i="73"/>
  <c r="BA131" i="70"/>
  <c r="BA131" i="69"/>
  <c r="BA131" i="67"/>
  <c r="AZ135" i="70" l="1"/>
  <c r="AZ190" i="70"/>
  <c r="BB135" i="72"/>
  <c r="AZ135" i="75"/>
  <c r="AZ135" i="67"/>
  <c r="AZ135" i="73"/>
  <c r="AZ135" i="69"/>
  <c r="BB129" i="75"/>
  <c r="BA130" i="75"/>
  <c r="BA132" i="75" s="1"/>
  <c r="BB129" i="74"/>
  <c r="BA130" i="74"/>
  <c r="BA132" i="74" s="1"/>
  <c r="BA130" i="73"/>
  <c r="BA132" i="73" s="1"/>
  <c r="BB129" i="73"/>
  <c r="BA130" i="70"/>
  <c r="BA132" i="70" s="1"/>
  <c r="BB129" i="70"/>
  <c r="BB129" i="69"/>
  <c r="BA130" i="69"/>
  <c r="BA132" i="69" s="1"/>
  <c r="BA130" i="67"/>
  <c r="BA132" i="67" s="1"/>
  <c r="BB129" i="67"/>
  <c r="BA133" i="67" l="1"/>
  <c r="BA190" i="67" s="1"/>
  <c r="BA133" i="69"/>
  <c r="BA133" i="74"/>
  <c r="BA190" i="74" s="1"/>
  <c r="BA133" i="73"/>
  <c r="BA133" i="75"/>
  <c r="BA190" i="75" s="1"/>
  <c r="BA133" i="70"/>
  <c r="BB131" i="75"/>
  <c r="BB130" i="75" s="1"/>
  <c r="BB132" i="75" s="1"/>
  <c r="BB131" i="74"/>
  <c r="BB130" i="74" s="1"/>
  <c r="BB132" i="74" s="1"/>
  <c r="BB131" i="73"/>
  <c r="BB130" i="73" s="1"/>
  <c r="BB132" i="73" s="1"/>
  <c r="BB131" i="70"/>
  <c r="BB130" i="70" s="1"/>
  <c r="BB132" i="70" s="1"/>
  <c r="BB131" i="69"/>
  <c r="BB130" i="69" s="1"/>
  <c r="BB132" i="69" s="1"/>
  <c r="BB131" i="67"/>
  <c r="BB130" i="67" s="1"/>
  <c r="BB132" i="67" s="1"/>
  <c r="BA135" i="75" l="1"/>
  <c r="BA135" i="70"/>
  <c r="BA190" i="70"/>
  <c r="BA135" i="73"/>
  <c r="BA190" i="73"/>
  <c r="BA135" i="69"/>
  <c r="BA190" i="69"/>
  <c r="BA135" i="67"/>
  <c r="BB133" i="74"/>
  <c r="BB190" i="74" s="1"/>
  <c r="BB133" i="67"/>
  <c r="BB133" i="75"/>
  <c r="BB190" i="75" s="1"/>
  <c r="BB133" i="73"/>
  <c r="BB133" i="69"/>
  <c r="BB133" i="70"/>
  <c r="BB135" i="73" l="1"/>
  <c r="BB190" i="73"/>
  <c r="BB135" i="69"/>
  <c r="BB190" i="69"/>
  <c r="BB135" i="67"/>
  <c r="BB190" i="67"/>
  <c r="BB135" i="70"/>
  <c r="BB190" i="70"/>
  <c r="BB135" i="75"/>
  <c r="BF40" i="81"/>
  <c r="BF39" i="81" s="1"/>
  <c r="BG40" i="81"/>
  <c r="BH40" i="81"/>
  <c r="BH39" i="81" s="1"/>
  <c r="AJ45" i="81"/>
  <c r="AJ43" i="81"/>
  <c r="AK43" i="81" s="1"/>
  <c r="AL43" i="81" s="1"/>
  <c r="BG39" i="81" l="1"/>
  <c r="AK45" i="81"/>
  <c r="AL45" i="81" s="1"/>
  <c r="AM45" i="81" s="1"/>
  <c r="AM43" i="81"/>
  <c r="AN43" i="81" l="1"/>
  <c r="AN45" i="81"/>
  <c r="AO43" i="81" l="1"/>
  <c r="AO45" i="81"/>
  <c r="AP43" i="81" l="1"/>
  <c r="AP45" i="81"/>
  <c r="AQ43" i="81" l="1"/>
  <c r="AQ45" i="81"/>
  <c r="AR43" i="81" l="1"/>
  <c r="AR45" i="81"/>
  <c r="AS43" i="81" l="1"/>
  <c r="AS45" i="81"/>
  <c r="AT43" i="81" l="1"/>
  <c r="AT45" i="81"/>
  <c r="AU43" i="81" l="1"/>
  <c r="AU45" i="81"/>
  <c r="AV43" i="81" l="1"/>
  <c r="AV45" i="81"/>
  <c r="AW43" i="81" l="1"/>
  <c r="AW45" i="81"/>
  <c r="AX43" i="81" l="1"/>
  <c r="AX45" i="81"/>
  <c r="AY43" i="81" l="1"/>
  <c r="AY45" i="81"/>
  <c r="AZ43" i="81" l="1"/>
  <c r="AZ45" i="81"/>
  <c r="BA43" i="81" l="1"/>
  <c r="BA45" i="81"/>
  <c r="BB43" i="81" l="1"/>
  <c r="BB45" i="81"/>
  <c r="BC43" i="81" l="1"/>
  <c r="BC45" i="81"/>
  <c r="BD43" i="81" l="1"/>
  <c r="BD45" i="81"/>
  <c r="BE43" i="81" l="1"/>
  <c r="BE45" i="81"/>
  <c r="BF43" i="81" l="1"/>
  <c r="BF45" i="81"/>
  <c r="BG43" i="81" l="1"/>
  <c r="BF44" i="81"/>
  <c r="BG45" i="81"/>
  <c r="AY172" i="74" l="1"/>
  <c r="AY194" i="74" s="1"/>
  <c r="AY172" i="73"/>
  <c r="AY194" i="73" s="1"/>
  <c r="AY172" i="71"/>
  <c r="AY194" i="71" s="1"/>
  <c r="AY172" i="69"/>
  <c r="AY194" i="69" s="1"/>
  <c r="AY172" i="67"/>
  <c r="AY194" i="67" s="1"/>
  <c r="AY172" i="88"/>
  <c r="AY194" i="88" s="1"/>
  <c r="AY172" i="75"/>
  <c r="AY194" i="75" s="1"/>
  <c r="AY172" i="72"/>
  <c r="AY194" i="72" s="1"/>
  <c r="AY172" i="70"/>
  <c r="AY194" i="70" s="1"/>
  <c r="AY172" i="68"/>
  <c r="AY194" i="68" s="1"/>
  <c r="AY172" i="63"/>
  <c r="BH43" i="81"/>
  <c r="BG44" i="81"/>
  <c r="BH45" i="81"/>
  <c r="BI45" i="81" s="1"/>
  <c r="BI46" i="81" s="1"/>
  <c r="BH44" i="81" l="1"/>
  <c r="BI43" i="81"/>
  <c r="BI44" i="81" s="1"/>
  <c r="AZ172" i="74"/>
  <c r="AZ194" i="74" s="1"/>
  <c r="AZ172" i="73"/>
  <c r="AZ194" i="73" s="1"/>
  <c r="AZ172" i="71"/>
  <c r="AZ194" i="71" s="1"/>
  <c r="AZ172" i="69"/>
  <c r="AZ194" i="69" s="1"/>
  <c r="AZ172" i="68"/>
  <c r="AZ194" i="68" s="1"/>
  <c r="AZ172" i="88"/>
  <c r="AZ194" i="88" s="1"/>
  <c r="AZ172" i="70"/>
  <c r="AZ194" i="70" s="1"/>
  <c r="AZ172" i="75"/>
  <c r="AZ194" i="75" s="1"/>
  <c r="AZ172" i="72"/>
  <c r="AZ194" i="72" s="1"/>
  <c r="AZ172" i="67"/>
  <c r="AZ194" i="67" s="1"/>
  <c r="AZ172" i="63"/>
  <c r="BB176" i="74"/>
  <c r="BB176" i="73"/>
  <c r="BB176" i="67"/>
  <c r="BB195" i="67" s="1"/>
  <c r="BB176" i="68"/>
  <c r="BB195" i="68" s="1"/>
  <c r="BB176" i="71"/>
  <c r="BB176" i="70"/>
  <c r="BB195" i="70" s="1"/>
  <c r="BB176" i="88"/>
  <c r="BB195" i="88" s="1"/>
  <c r="BB176" i="69"/>
  <c r="BB195" i="69" s="1"/>
  <c r="BB176" i="72"/>
  <c r="BB176" i="75"/>
  <c r="BB176" i="63"/>
  <c r="BB71" i="63"/>
  <c r="BA71" i="63"/>
  <c r="AZ71" i="63"/>
  <c r="AY71" i="63"/>
  <c r="AX71" i="63"/>
  <c r="AW71" i="63"/>
  <c r="AV71" i="63"/>
  <c r="AU71" i="63"/>
  <c r="AT71" i="63"/>
  <c r="AS71" i="63"/>
  <c r="AR71" i="63"/>
  <c r="AQ71" i="63"/>
  <c r="AP71" i="63"/>
  <c r="AO71" i="63"/>
  <c r="AN71" i="63"/>
  <c r="AM71" i="63"/>
  <c r="AL71" i="63"/>
  <c r="AK71" i="63"/>
  <c r="AJ71" i="63"/>
  <c r="AI71" i="63"/>
  <c r="AH71" i="63"/>
  <c r="AG71" i="63"/>
  <c r="AF71" i="63"/>
  <c r="AE71" i="63"/>
  <c r="AD71" i="63"/>
  <c r="AC71" i="63"/>
  <c r="AB71" i="63"/>
  <c r="AA71" i="63"/>
  <c r="Z71" i="63"/>
  <c r="Y71" i="63"/>
  <c r="X71" i="63"/>
  <c r="W71" i="63"/>
  <c r="V71" i="63"/>
  <c r="U71" i="63"/>
  <c r="T71" i="63"/>
  <c r="S71" i="63"/>
  <c r="R71" i="63"/>
  <c r="Q71" i="63"/>
  <c r="P71" i="63"/>
  <c r="O71" i="63"/>
  <c r="N71" i="63"/>
  <c r="M71" i="63"/>
  <c r="L71" i="63"/>
  <c r="K71" i="63"/>
  <c r="J71" i="63"/>
  <c r="I71" i="63"/>
  <c r="H71" i="63"/>
  <c r="G71" i="63"/>
  <c r="F71" i="63"/>
  <c r="BB64" i="63"/>
  <c r="BA64" i="63"/>
  <c r="AZ64" i="63"/>
  <c r="AY64" i="63"/>
  <c r="AX64" i="63"/>
  <c r="AW64" i="63"/>
  <c r="AV64" i="63"/>
  <c r="AU64" i="63"/>
  <c r="AT64" i="63"/>
  <c r="AS64" i="63"/>
  <c r="AR64" i="63"/>
  <c r="AQ64" i="63"/>
  <c r="AP64" i="63"/>
  <c r="AO64" i="63"/>
  <c r="AN64" i="63"/>
  <c r="AM64" i="63"/>
  <c r="AL64" i="63"/>
  <c r="AK64" i="63"/>
  <c r="AJ64" i="63"/>
  <c r="AI64" i="63"/>
  <c r="AH64" i="63"/>
  <c r="AG64" i="63"/>
  <c r="AF64" i="63"/>
  <c r="AE64" i="63"/>
  <c r="AD64" i="63"/>
  <c r="AC64" i="63"/>
  <c r="AB64" i="63"/>
  <c r="AA64" i="63"/>
  <c r="Z64" i="63"/>
  <c r="Y64" i="63"/>
  <c r="X64" i="63"/>
  <c r="W64" i="63"/>
  <c r="V64" i="63"/>
  <c r="U64" i="63"/>
  <c r="T64" i="63"/>
  <c r="S64" i="63"/>
  <c r="R64" i="63"/>
  <c r="Q64" i="63"/>
  <c r="P64" i="63"/>
  <c r="O64" i="63"/>
  <c r="N64" i="63"/>
  <c r="M64" i="63"/>
  <c r="L64" i="63"/>
  <c r="K64" i="63"/>
  <c r="J64" i="63"/>
  <c r="I64" i="63"/>
  <c r="H64" i="63"/>
  <c r="G64" i="63"/>
  <c r="F64" i="63"/>
  <c r="E128" i="63"/>
  <c r="AA81" i="63"/>
  <c r="Z81" i="63"/>
  <c r="Y81" i="63"/>
  <c r="X81" i="63"/>
  <c r="W81" i="63"/>
  <c r="V81" i="63"/>
  <c r="U81" i="63"/>
  <c r="T81" i="63"/>
  <c r="S81" i="63"/>
  <c r="R81" i="63"/>
  <c r="Q81" i="63"/>
  <c r="P81" i="63"/>
  <c r="O81" i="63"/>
  <c r="N81" i="63"/>
  <c r="M81" i="63"/>
  <c r="L81" i="63"/>
  <c r="K81" i="63"/>
  <c r="J81" i="63"/>
  <c r="I81" i="63"/>
  <c r="H81" i="63"/>
  <c r="G81" i="63"/>
  <c r="F81" i="63"/>
  <c r="E81" i="63"/>
  <c r="BB82" i="63"/>
  <c r="BB83" i="63" s="1"/>
  <c r="AY82" i="63"/>
  <c r="AY83" i="63" s="1"/>
  <c r="BB172" i="74" l="1"/>
  <c r="BB194" i="74" s="1"/>
  <c r="BB172" i="88"/>
  <c r="BB194" i="88" s="1"/>
  <c r="BB172" i="75"/>
  <c r="BB194" i="75" s="1"/>
  <c r="BB172" i="72"/>
  <c r="BB194" i="72" s="1"/>
  <c r="BB172" i="70"/>
  <c r="BB194" i="70" s="1"/>
  <c r="BB172" i="68"/>
  <c r="BB194" i="68" s="1"/>
  <c r="BB172" i="69"/>
  <c r="BB194" i="69" s="1"/>
  <c r="BB172" i="67"/>
  <c r="BB194" i="67" s="1"/>
  <c r="BB172" i="73"/>
  <c r="BB194" i="73" s="1"/>
  <c r="BB172" i="71"/>
  <c r="BB194" i="71" s="1"/>
  <c r="BB172" i="63"/>
  <c r="BA172" i="74"/>
  <c r="BA194" i="74" s="1"/>
  <c r="BA172" i="88"/>
  <c r="BA194" i="88" s="1"/>
  <c r="BA172" i="75"/>
  <c r="BA194" i="75" s="1"/>
  <c r="BA172" i="72"/>
  <c r="BA194" i="72" s="1"/>
  <c r="BA172" i="70"/>
  <c r="BA194" i="70" s="1"/>
  <c r="BA172" i="68"/>
  <c r="BA194" i="68" s="1"/>
  <c r="BA172" i="67"/>
  <c r="BA194" i="67" s="1"/>
  <c r="BA172" i="69"/>
  <c r="BA194" i="69" s="1"/>
  <c r="BA172" i="73"/>
  <c r="BA194" i="73" s="1"/>
  <c r="BA172" i="71"/>
  <c r="BA194" i="71" s="1"/>
  <c r="BA172" i="63"/>
  <c r="AW82" i="63"/>
  <c r="AW83" i="63" s="1"/>
  <c r="AG82" i="63"/>
  <c r="AG83" i="63" s="1"/>
  <c r="Q82" i="63"/>
  <c r="Y82" i="63"/>
  <c r="AO82" i="63"/>
  <c r="AX82" i="63"/>
  <c r="AX83" i="63" s="1"/>
  <c r="AF82" i="63"/>
  <c r="AF83" i="63" s="1"/>
  <c r="AV82" i="63"/>
  <c r="P82" i="63"/>
  <c r="AN82" i="63"/>
  <c r="AN83" i="63" s="1"/>
  <c r="X82" i="63"/>
  <c r="X83" i="63" s="1"/>
  <c r="J82" i="63"/>
  <c r="AP82" i="63"/>
  <c r="R82" i="63"/>
  <c r="Z82" i="63"/>
  <c r="AH82" i="63"/>
  <c r="AB82" i="63"/>
  <c r="AB83" i="63" s="1"/>
  <c r="AC82" i="63"/>
  <c r="AK82" i="63"/>
  <c r="N82" i="63"/>
  <c r="N83" i="63" s="1"/>
  <c r="V82" i="63"/>
  <c r="AD82" i="63"/>
  <c r="AT82" i="63"/>
  <c r="AT83" i="63" s="1"/>
  <c r="F82" i="63"/>
  <c r="AL82" i="63"/>
  <c r="K82" i="63"/>
  <c r="S82" i="63"/>
  <c r="AA82" i="63"/>
  <c r="AI82" i="63"/>
  <c r="AQ82" i="63"/>
  <c r="L82" i="63"/>
  <c r="T82" i="63"/>
  <c r="AJ82" i="63"/>
  <c r="AR82" i="63"/>
  <c r="AR83" i="63" s="1"/>
  <c r="AZ82" i="63"/>
  <c r="AZ83" i="63" s="1"/>
  <c r="M82" i="63"/>
  <c r="U82" i="63"/>
  <c r="AS82" i="63"/>
  <c r="BA82" i="63"/>
  <c r="BA83" i="63" s="1"/>
  <c r="G26" i="63"/>
  <c r="G82" i="63"/>
  <c r="AE82" i="63"/>
  <c r="AM82" i="63"/>
  <c r="AU82" i="63"/>
  <c r="H82" i="63"/>
  <c r="I82" i="63"/>
  <c r="AO83" i="63"/>
  <c r="Q83" i="63"/>
  <c r="Y83" i="63"/>
  <c r="O82" i="63"/>
  <c r="W82" i="63"/>
  <c r="X97" i="63" l="1"/>
  <c r="AJ97" i="63"/>
  <c r="AV97" i="63"/>
  <c r="Y97" i="63"/>
  <c r="AK97" i="63"/>
  <c r="AW97" i="63"/>
  <c r="AA97" i="63"/>
  <c r="AM97" i="63"/>
  <c r="AY97" i="63"/>
  <c r="AB97" i="63"/>
  <c r="AN97" i="63"/>
  <c r="AZ97" i="63"/>
  <c r="AC97" i="63"/>
  <c r="AO97" i="63"/>
  <c r="BA97" i="63"/>
  <c r="AD97" i="63"/>
  <c r="AP97" i="63"/>
  <c r="BB97" i="63"/>
  <c r="V97" i="63"/>
  <c r="AH97" i="63"/>
  <c r="AT97" i="63"/>
  <c r="W97" i="63"/>
  <c r="AI97" i="63"/>
  <c r="AU97" i="63"/>
  <c r="AE97" i="63"/>
  <c r="AF97" i="63"/>
  <c r="AG97" i="63"/>
  <c r="AS97" i="63"/>
  <c r="AX97" i="63"/>
  <c r="S97" i="63"/>
  <c r="AL97" i="63"/>
  <c r="AQ97" i="63"/>
  <c r="AR97" i="63"/>
  <c r="U97" i="63"/>
  <c r="Z97" i="63"/>
  <c r="T97" i="63"/>
  <c r="P85" i="63"/>
  <c r="AB85" i="63"/>
  <c r="AN85" i="63"/>
  <c r="AZ85" i="63"/>
  <c r="Q85" i="63"/>
  <c r="AC85" i="63"/>
  <c r="AO85" i="63"/>
  <c r="BA85" i="63"/>
  <c r="S85" i="63"/>
  <c r="AE85" i="63"/>
  <c r="AQ85" i="63"/>
  <c r="G85" i="63"/>
  <c r="H85" i="63"/>
  <c r="T85" i="63"/>
  <c r="AF85" i="63"/>
  <c r="AR85" i="63"/>
  <c r="I85" i="63"/>
  <c r="U85" i="63"/>
  <c r="AG85" i="63"/>
  <c r="AS85" i="63"/>
  <c r="J85" i="63"/>
  <c r="V85" i="63"/>
  <c r="AH85" i="63"/>
  <c r="AT85" i="63"/>
  <c r="N85" i="63"/>
  <c r="Z85" i="63"/>
  <c r="AL85" i="63"/>
  <c r="AX85" i="63"/>
  <c r="O85" i="63"/>
  <c r="AA85" i="63"/>
  <c r="AM85" i="63"/>
  <c r="AY85" i="63"/>
  <c r="AI85" i="63"/>
  <c r="AJ85" i="63"/>
  <c r="AK85" i="63"/>
  <c r="M85" i="63"/>
  <c r="AW85" i="63"/>
  <c r="R85" i="63"/>
  <c r="AP85" i="63"/>
  <c r="K85" i="63"/>
  <c r="AU85" i="63"/>
  <c r="L85" i="63"/>
  <c r="AV85" i="63"/>
  <c r="BB85" i="63"/>
  <c r="W85" i="63"/>
  <c r="Y85" i="63"/>
  <c r="AD85" i="63"/>
  <c r="X85" i="63"/>
  <c r="U95" i="63"/>
  <c r="AG95" i="63"/>
  <c r="AS95" i="63"/>
  <c r="V95" i="63"/>
  <c r="AH95" i="63"/>
  <c r="AT95" i="63"/>
  <c r="X95" i="63"/>
  <c r="AJ95" i="63"/>
  <c r="AV95" i="63"/>
  <c r="Y95" i="63"/>
  <c r="AK95" i="63"/>
  <c r="AW95" i="63"/>
  <c r="Z95" i="63"/>
  <c r="AL95" i="63"/>
  <c r="AX95" i="63"/>
  <c r="AA95" i="63"/>
  <c r="AM95" i="63"/>
  <c r="AY95" i="63"/>
  <c r="S95" i="63"/>
  <c r="AE95" i="63"/>
  <c r="AQ95" i="63"/>
  <c r="Q95" i="63"/>
  <c r="T95" i="63"/>
  <c r="AF95" i="63"/>
  <c r="AR95" i="63"/>
  <c r="AB95" i="63"/>
  <c r="AC95" i="63"/>
  <c r="AD95" i="63"/>
  <c r="AP95" i="63"/>
  <c r="AU95" i="63"/>
  <c r="AZ95" i="63"/>
  <c r="AI95" i="63"/>
  <c r="AN95" i="63"/>
  <c r="AO95" i="63"/>
  <c r="R95" i="63"/>
  <c r="BB95" i="63"/>
  <c r="W95" i="63"/>
  <c r="BA95" i="63"/>
  <c r="Z93" i="63"/>
  <c r="AL93" i="63"/>
  <c r="AX93" i="63"/>
  <c r="AA93" i="63"/>
  <c r="AM93" i="63"/>
  <c r="AY93" i="63"/>
  <c r="Q93" i="63"/>
  <c r="AC93" i="63"/>
  <c r="AO93" i="63"/>
  <c r="BA93" i="63"/>
  <c r="R93" i="63"/>
  <c r="AD93" i="63"/>
  <c r="AP93" i="63"/>
  <c r="BB93" i="63"/>
  <c r="S93" i="63"/>
  <c r="AE93" i="63"/>
  <c r="AQ93" i="63"/>
  <c r="O93" i="63"/>
  <c r="T93" i="63"/>
  <c r="AF93" i="63"/>
  <c r="AR93" i="63"/>
  <c r="X93" i="63"/>
  <c r="AJ93" i="63"/>
  <c r="AV93" i="63"/>
  <c r="Y93" i="63"/>
  <c r="AK93" i="63"/>
  <c r="AW93" i="63"/>
  <c r="U93" i="63"/>
  <c r="V93" i="63"/>
  <c r="W93" i="63"/>
  <c r="AN93" i="63"/>
  <c r="AB93" i="63"/>
  <c r="AG93" i="63"/>
  <c r="AH93" i="63"/>
  <c r="AI93" i="63"/>
  <c r="AS93" i="63"/>
  <c r="AU93" i="63"/>
  <c r="P93" i="63"/>
  <c r="AZ93" i="63"/>
  <c r="AT93" i="63"/>
  <c r="T90" i="63"/>
  <c r="AF90" i="63"/>
  <c r="AR90" i="63"/>
  <c r="U90" i="63"/>
  <c r="AG90" i="63"/>
  <c r="AS90" i="63"/>
  <c r="W90" i="63"/>
  <c r="AI90" i="63"/>
  <c r="AU90" i="63"/>
  <c r="X90" i="63"/>
  <c r="AJ90" i="63"/>
  <c r="AV90" i="63"/>
  <c r="M90" i="63"/>
  <c r="Y90" i="63"/>
  <c r="AK90" i="63"/>
  <c r="AW90" i="63"/>
  <c r="N90" i="63"/>
  <c r="Z90" i="63"/>
  <c r="AL90" i="63"/>
  <c r="AX90" i="63"/>
  <c r="R90" i="63"/>
  <c r="AD90" i="63"/>
  <c r="AP90" i="63"/>
  <c r="BB90" i="63"/>
  <c r="S90" i="63"/>
  <c r="AE90" i="63"/>
  <c r="AQ90" i="63"/>
  <c r="L90" i="63"/>
  <c r="AM90" i="63"/>
  <c r="AN90" i="63"/>
  <c r="AO90" i="63"/>
  <c r="P90" i="63"/>
  <c r="BA90" i="63"/>
  <c r="AA90" i="63"/>
  <c r="AT90" i="63"/>
  <c r="O90" i="63"/>
  <c r="AY90" i="63"/>
  <c r="AZ90" i="63"/>
  <c r="V90" i="63"/>
  <c r="Q90" i="63"/>
  <c r="AC90" i="63"/>
  <c r="AH90" i="63"/>
  <c r="AB90" i="63"/>
  <c r="L89" i="63"/>
  <c r="X89" i="63"/>
  <c r="AJ89" i="63"/>
  <c r="AV89" i="63"/>
  <c r="M89" i="63"/>
  <c r="Y89" i="63"/>
  <c r="AK89" i="63"/>
  <c r="AW89" i="63"/>
  <c r="O89" i="63"/>
  <c r="AA89" i="63"/>
  <c r="AM89" i="63"/>
  <c r="AY89" i="63"/>
  <c r="P89" i="63"/>
  <c r="AB89" i="63"/>
  <c r="AN89" i="63"/>
  <c r="AZ89" i="63"/>
  <c r="Q89" i="63"/>
  <c r="AC89" i="63"/>
  <c r="AO89" i="63"/>
  <c r="BA89" i="63"/>
  <c r="R89" i="63"/>
  <c r="AD89" i="63"/>
  <c r="AP89" i="63"/>
  <c r="BB89" i="63"/>
  <c r="V89" i="63"/>
  <c r="AH89" i="63"/>
  <c r="AT89" i="63"/>
  <c r="W89" i="63"/>
  <c r="AI89" i="63"/>
  <c r="AU89" i="63"/>
  <c r="AE89" i="63"/>
  <c r="AF89" i="63"/>
  <c r="AG89" i="63"/>
  <c r="AS89" i="63"/>
  <c r="N89" i="63"/>
  <c r="K89" i="63"/>
  <c r="AL89" i="63"/>
  <c r="AQ89" i="63"/>
  <c r="AR89" i="63"/>
  <c r="AX89" i="63"/>
  <c r="S89" i="63"/>
  <c r="U89" i="63"/>
  <c r="Z89" i="63"/>
  <c r="T89" i="63"/>
  <c r="W99" i="63"/>
  <c r="AI99" i="63"/>
  <c r="AU99" i="63"/>
  <c r="X99" i="63"/>
  <c r="AJ99" i="63"/>
  <c r="AV99" i="63"/>
  <c r="Z99" i="63"/>
  <c r="AL99" i="63"/>
  <c r="AX99" i="63"/>
  <c r="AA99" i="63"/>
  <c r="AM99" i="63"/>
  <c r="AY99" i="63"/>
  <c r="AB99" i="63"/>
  <c r="AN99" i="63"/>
  <c r="AZ99" i="63"/>
  <c r="AC99" i="63"/>
  <c r="AO99" i="63"/>
  <c r="BA99" i="63"/>
  <c r="AG99" i="63"/>
  <c r="AS99" i="63"/>
  <c r="V99" i="63"/>
  <c r="AH99" i="63"/>
  <c r="AT99" i="63"/>
  <c r="AD99" i="63"/>
  <c r="AE99" i="63"/>
  <c r="AF99" i="63"/>
  <c r="AR99" i="63"/>
  <c r="BB99" i="63"/>
  <c r="AK99" i="63"/>
  <c r="AP99" i="63"/>
  <c r="AQ99" i="63"/>
  <c r="AW99" i="63"/>
  <c r="Y99" i="63"/>
  <c r="U99" i="63"/>
  <c r="O91" i="63"/>
  <c r="AA91" i="63"/>
  <c r="AM91" i="63"/>
  <c r="AY91" i="63"/>
  <c r="P91" i="63"/>
  <c r="AB91" i="63"/>
  <c r="AN91" i="63"/>
  <c r="AZ91" i="63"/>
  <c r="R91" i="63"/>
  <c r="AD91" i="63"/>
  <c r="AP91" i="63"/>
  <c r="BB91" i="63"/>
  <c r="S91" i="63"/>
  <c r="AE91" i="63"/>
  <c r="AQ91" i="63"/>
  <c r="M91" i="63"/>
  <c r="T91" i="63"/>
  <c r="AF91" i="63"/>
  <c r="AR91" i="63"/>
  <c r="U91" i="63"/>
  <c r="AG91" i="63"/>
  <c r="AS91" i="63"/>
  <c r="Y91" i="63"/>
  <c r="AK91" i="63"/>
  <c r="AW91" i="63"/>
  <c r="N91" i="63"/>
  <c r="Z91" i="63"/>
  <c r="AL91" i="63"/>
  <c r="AX91" i="63"/>
  <c r="AT91" i="63"/>
  <c r="AU91" i="63"/>
  <c r="X91" i="63"/>
  <c r="AC91" i="63"/>
  <c r="AV91" i="63"/>
  <c r="Q91" i="63"/>
  <c r="BA91" i="63"/>
  <c r="V91" i="63"/>
  <c r="W91" i="63"/>
  <c r="AH91" i="63"/>
  <c r="AJ91" i="63"/>
  <c r="AO91" i="63"/>
  <c r="AI91" i="63"/>
  <c r="O88" i="63"/>
  <c r="AA88" i="63"/>
  <c r="AM88" i="63"/>
  <c r="AY88" i="63"/>
  <c r="P88" i="63"/>
  <c r="AB88" i="63"/>
  <c r="AN88" i="63"/>
  <c r="AZ88" i="63"/>
  <c r="R88" i="63"/>
  <c r="AD88" i="63"/>
  <c r="AP88" i="63"/>
  <c r="BB88" i="63"/>
  <c r="S88" i="63"/>
  <c r="AE88" i="63"/>
  <c r="AQ88" i="63"/>
  <c r="J88" i="63"/>
  <c r="T88" i="63"/>
  <c r="AF88" i="63"/>
  <c r="AR88" i="63"/>
  <c r="U88" i="63"/>
  <c r="AG88" i="63"/>
  <c r="AS88" i="63"/>
  <c r="M88" i="63"/>
  <c r="Y88" i="63"/>
  <c r="AK88" i="63"/>
  <c r="AW88" i="63"/>
  <c r="N88" i="63"/>
  <c r="Z88" i="63"/>
  <c r="AL88" i="63"/>
  <c r="AX88" i="63"/>
  <c r="V88" i="63"/>
  <c r="W88" i="63"/>
  <c r="X88" i="63"/>
  <c r="AJ88" i="63"/>
  <c r="AO88" i="63"/>
  <c r="AC88" i="63"/>
  <c r="AH88" i="63"/>
  <c r="AI88" i="63"/>
  <c r="AT88" i="63"/>
  <c r="L88" i="63"/>
  <c r="AV88" i="63"/>
  <c r="Q88" i="63"/>
  <c r="BA88" i="63"/>
  <c r="K88" i="63"/>
  <c r="AU88" i="63"/>
  <c r="AD101" i="63"/>
  <c r="AP101" i="63"/>
  <c r="BB101" i="63"/>
  <c r="AE101" i="63"/>
  <c r="AQ101" i="63"/>
  <c r="W101" i="63"/>
  <c r="AG101" i="63"/>
  <c r="AS101" i="63"/>
  <c r="AH101" i="63"/>
  <c r="AT101" i="63"/>
  <c r="AI101" i="63"/>
  <c r="AU101" i="63"/>
  <c r="Y101" i="63"/>
  <c r="AK101" i="63"/>
  <c r="AW101" i="63"/>
  <c r="X101" i="63"/>
  <c r="AJ101" i="63"/>
  <c r="AV101" i="63"/>
  <c r="AB101" i="63"/>
  <c r="AN101" i="63"/>
  <c r="AZ101" i="63"/>
  <c r="AC101" i="63"/>
  <c r="AO101" i="63"/>
  <c r="BA101" i="63"/>
  <c r="AX101" i="63"/>
  <c r="AY101" i="63"/>
  <c r="Z101" i="63"/>
  <c r="AF101" i="63"/>
  <c r="AA101" i="63"/>
  <c r="AM101" i="63"/>
  <c r="AR101" i="63"/>
  <c r="AL101" i="63"/>
  <c r="R94" i="63"/>
  <c r="AD94" i="63"/>
  <c r="AP94" i="63"/>
  <c r="BB94" i="63"/>
  <c r="S94" i="63"/>
  <c r="AE94" i="63"/>
  <c r="AQ94" i="63"/>
  <c r="P94" i="63"/>
  <c r="U94" i="63"/>
  <c r="AG94" i="63"/>
  <c r="AS94" i="63"/>
  <c r="V94" i="63"/>
  <c r="AH94" i="63"/>
  <c r="AT94" i="63"/>
  <c r="W94" i="63"/>
  <c r="AI94" i="63"/>
  <c r="AU94" i="63"/>
  <c r="X94" i="63"/>
  <c r="AJ94" i="63"/>
  <c r="AV94" i="63"/>
  <c r="AB94" i="63"/>
  <c r="AN94" i="63"/>
  <c r="AZ94" i="63"/>
  <c r="Q94" i="63"/>
  <c r="AC94" i="63"/>
  <c r="AO94" i="63"/>
  <c r="BA94" i="63"/>
  <c r="Y94" i="63"/>
  <c r="AA94" i="63"/>
  <c r="Z94" i="63"/>
  <c r="AM94" i="63"/>
  <c r="AW94" i="63"/>
  <c r="AF94" i="63"/>
  <c r="AK94" i="63"/>
  <c r="AL94" i="63"/>
  <c r="AR94" i="63"/>
  <c r="AY94" i="63"/>
  <c r="T94" i="63"/>
  <c r="AX94" i="63"/>
  <c r="U92" i="63"/>
  <c r="AG92" i="63"/>
  <c r="AS92" i="63"/>
  <c r="V92" i="63"/>
  <c r="AH92" i="63"/>
  <c r="AT92" i="63"/>
  <c r="X92" i="63"/>
  <c r="AJ92" i="63"/>
  <c r="AV92" i="63"/>
  <c r="Y92" i="63"/>
  <c r="AK92" i="63"/>
  <c r="AW92" i="63"/>
  <c r="Z92" i="63"/>
  <c r="AL92" i="63"/>
  <c r="AX92" i="63"/>
  <c r="O92" i="63"/>
  <c r="AA92" i="63"/>
  <c r="AM92" i="63"/>
  <c r="AY92" i="63"/>
  <c r="S92" i="63"/>
  <c r="AE92" i="63"/>
  <c r="AQ92" i="63"/>
  <c r="N92" i="63"/>
  <c r="T92" i="63"/>
  <c r="AF92" i="63"/>
  <c r="AR92" i="63"/>
  <c r="P92" i="63"/>
  <c r="AZ92" i="63"/>
  <c r="Q92" i="63"/>
  <c r="BA92" i="63"/>
  <c r="R92" i="63"/>
  <c r="BB92" i="63"/>
  <c r="AD92" i="63"/>
  <c r="AN92" i="63"/>
  <c r="W92" i="63"/>
  <c r="AB92" i="63"/>
  <c r="AC92" i="63"/>
  <c r="AI92" i="63"/>
  <c r="AP92" i="63"/>
  <c r="AU92" i="63"/>
  <c r="AO92" i="63"/>
  <c r="P86" i="63"/>
  <c r="AB86" i="63"/>
  <c r="AN86" i="63"/>
  <c r="AZ86" i="63"/>
  <c r="Q86" i="63"/>
  <c r="AC86" i="63"/>
  <c r="AO86" i="63"/>
  <c r="BA86" i="63"/>
  <c r="S86" i="63"/>
  <c r="AE86" i="63"/>
  <c r="AQ86" i="63"/>
  <c r="H86" i="63"/>
  <c r="T86" i="63"/>
  <c r="AF86" i="63"/>
  <c r="AR86" i="63"/>
  <c r="I86" i="63"/>
  <c r="U86" i="63"/>
  <c r="AG86" i="63"/>
  <c r="AS86" i="63"/>
  <c r="J86" i="63"/>
  <c r="V86" i="63"/>
  <c r="AH86" i="63"/>
  <c r="AT86" i="63"/>
  <c r="N86" i="63"/>
  <c r="Z86" i="63"/>
  <c r="AL86" i="63"/>
  <c r="AX86" i="63"/>
  <c r="O86" i="63"/>
  <c r="AA86" i="63"/>
  <c r="AM86" i="63"/>
  <c r="AY86" i="63"/>
  <c r="K86" i="63"/>
  <c r="AU86" i="63"/>
  <c r="L86" i="63"/>
  <c r="AV86" i="63"/>
  <c r="M86" i="63"/>
  <c r="AW86" i="63"/>
  <c r="X86" i="63"/>
  <c r="AI86" i="63"/>
  <c r="R86" i="63"/>
  <c r="BB86" i="63"/>
  <c r="W86" i="63"/>
  <c r="Y86" i="63"/>
  <c r="AD86" i="63"/>
  <c r="AK86" i="63"/>
  <c r="AP86" i="63"/>
  <c r="AJ86" i="63"/>
  <c r="AG100" i="63"/>
  <c r="AS100" i="63"/>
  <c r="AH100" i="63"/>
  <c r="AT100" i="63"/>
  <c r="X100" i="63"/>
  <c r="AJ100" i="63"/>
  <c r="AV100" i="63"/>
  <c r="Y100" i="63"/>
  <c r="AK100" i="63"/>
  <c r="AW100" i="63"/>
  <c r="Z100" i="63"/>
  <c r="AL100" i="63"/>
  <c r="AX100" i="63"/>
  <c r="AB100" i="63"/>
  <c r="AN100" i="63"/>
  <c r="AZ100" i="63"/>
  <c r="AA100" i="63"/>
  <c r="AM100" i="63"/>
  <c r="AY100" i="63"/>
  <c r="AE100" i="63"/>
  <c r="AQ100" i="63"/>
  <c r="V100" i="63"/>
  <c r="AF100" i="63"/>
  <c r="AR100" i="63"/>
  <c r="W100" i="63"/>
  <c r="AO100" i="63"/>
  <c r="AP100" i="63"/>
  <c r="AC100" i="63"/>
  <c r="AD100" i="63"/>
  <c r="AI100" i="63"/>
  <c r="AU100" i="63"/>
  <c r="BB100" i="63"/>
  <c r="BA100" i="63"/>
  <c r="AA104" i="63"/>
  <c r="AM104" i="63"/>
  <c r="AY104" i="63"/>
  <c r="AB104" i="63"/>
  <c r="AN104" i="63"/>
  <c r="AZ104" i="63"/>
  <c r="AD104" i="63"/>
  <c r="AP104" i="63"/>
  <c r="BB104" i="63"/>
  <c r="AE104" i="63"/>
  <c r="AQ104" i="63"/>
  <c r="Z104" i="63"/>
  <c r="AF104" i="63"/>
  <c r="AR104" i="63"/>
  <c r="AH104" i="63"/>
  <c r="AT104" i="63"/>
  <c r="AG104" i="63"/>
  <c r="AS104" i="63"/>
  <c r="AK104" i="63"/>
  <c r="AW104" i="63"/>
  <c r="AL104" i="63"/>
  <c r="AX104" i="63"/>
  <c r="AU104" i="63"/>
  <c r="AV104" i="63"/>
  <c r="BA104" i="63"/>
  <c r="AC104" i="63"/>
  <c r="AI104" i="63"/>
  <c r="AJ104" i="63"/>
  <c r="AO104" i="63"/>
  <c r="AG103" i="63"/>
  <c r="AS103" i="63"/>
  <c r="AH103" i="63"/>
  <c r="AT103" i="63"/>
  <c r="AJ103" i="63"/>
  <c r="AV103" i="63"/>
  <c r="AK103" i="63"/>
  <c r="AW103" i="63"/>
  <c r="Z103" i="63"/>
  <c r="AL103" i="63"/>
  <c r="AX103" i="63"/>
  <c r="AB103" i="63"/>
  <c r="AN103" i="63"/>
  <c r="AZ103" i="63"/>
  <c r="AA103" i="63"/>
  <c r="AM103" i="63"/>
  <c r="AY103" i="63"/>
  <c r="AE103" i="63"/>
  <c r="AQ103" i="63"/>
  <c r="Y103" i="63"/>
  <c r="AF103" i="63"/>
  <c r="AR103" i="63"/>
  <c r="AO103" i="63"/>
  <c r="AP103" i="63"/>
  <c r="AU103" i="63"/>
  <c r="AC103" i="63"/>
  <c r="AD103" i="63"/>
  <c r="AI103" i="63"/>
  <c r="BB103" i="63"/>
  <c r="BA103" i="63"/>
  <c r="J83" i="63"/>
  <c r="AI106" i="63"/>
  <c r="AU106" i="63"/>
  <c r="AJ106" i="63"/>
  <c r="AV106" i="63"/>
  <c r="AL106" i="63"/>
  <c r="AX106" i="63"/>
  <c r="AM106" i="63"/>
  <c r="AY106" i="63"/>
  <c r="BB106" i="63"/>
  <c r="AN106" i="63"/>
  <c r="AZ106" i="63"/>
  <c r="AD106" i="63"/>
  <c r="AP106" i="63"/>
  <c r="AB106" i="63"/>
  <c r="AC106" i="63"/>
  <c r="AO106" i="63"/>
  <c r="BA106" i="63"/>
  <c r="AG106" i="63"/>
  <c r="AS106" i="63"/>
  <c r="AH106" i="63"/>
  <c r="AT106" i="63"/>
  <c r="AK106" i="63"/>
  <c r="AW106" i="63"/>
  <c r="AE106" i="63"/>
  <c r="AF106" i="63"/>
  <c r="AQ106" i="63"/>
  <c r="AR106" i="63"/>
  <c r="Z102" i="63"/>
  <c r="AL102" i="63"/>
  <c r="AX102" i="63"/>
  <c r="AA102" i="63"/>
  <c r="AM102" i="63"/>
  <c r="AY102" i="63"/>
  <c r="AC102" i="63"/>
  <c r="AO102" i="63"/>
  <c r="BA102" i="63"/>
  <c r="AD102" i="63"/>
  <c r="AP102" i="63"/>
  <c r="BB102" i="63"/>
  <c r="AE102" i="63"/>
  <c r="AQ102" i="63"/>
  <c r="X102" i="63"/>
  <c r="AG102" i="63"/>
  <c r="AS102" i="63"/>
  <c r="AF102" i="63"/>
  <c r="AR102" i="63"/>
  <c r="AJ102" i="63"/>
  <c r="AV102" i="63"/>
  <c r="Y102" i="63"/>
  <c r="AK102" i="63"/>
  <c r="AW102" i="63"/>
  <c r="AH102" i="63"/>
  <c r="AI102" i="63"/>
  <c r="AN102" i="63"/>
  <c r="AT102" i="63"/>
  <c r="AU102" i="63"/>
  <c r="AZ102" i="63"/>
  <c r="AB102" i="63"/>
  <c r="X98" i="63"/>
  <c r="AJ98" i="63"/>
  <c r="AV98" i="63"/>
  <c r="Y98" i="63"/>
  <c r="AK98" i="63"/>
  <c r="AW98" i="63"/>
  <c r="AA98" i="63"/>
  <c r="AM98" i="63"/>
  <c r="AY98" i="63"/>
  <c r="AB98" i="63"/>
  <c r="AN98" i="63"/>
  <c r="AZ98" i="63"/>
  <c r="AC98" i="63"/>
  <c r="AO98" i="63"/>
  <c r="BA98" i="63"/>
  <c r="AD98" i="63"/>
  <c r="AP98" i="63"/>
  <c r="BB98" i="63"/>
  <c r="V98" i="63"/>
  <c r="AH98" i="63"/>
  <c r="AT98" i="63"/>
  <c r="W98" i="63"/>
  <c r="AI98" i="63"/>
  <c r="AU98" i="63"/>
  <c r="AE98" i="63"/>
  <c r="AS98" i="63"/>
  <c r="AF98" i="63"/>
  <c r="AG98" i="63"/>
  <c r="T98" i="63"/>
  <c r="AL98" i="63"/>
  <c r="AQ98" i="63"/>
  <c r="AR98" i="63"/>
  <c r="AX98" i="63"/>
  <c r="U98" i="63"/>
  <c r="Z98" i="63"/>
  <c r="AF105" i="63"/>
  <c r="AR105" i="63"/>
  <c r="AG105" i="63"/>
  <c r="AS105" i="63"/>
  <c r="AI105" i="63"/>
  <c r="AU105" i="63"/>
  <c r="AJ105" i="63"/>
  <c r="AV105" i="63"/>
  <c r="AK105" i="63"/>
  <c r="AW105" i="63"/>
  <c r="AL105" i="63"/>
  <c r="AX105" i="63"/>
  <c r="AD105" i="63"/>
  <c r="AP105" i="63"/>
  <c r="BB105" i="63"/>
  <c r="AE105" i="63"/>
  <c r="AQ105" i="63"/>
  <c r="AA105" i="63"/>
  <c r="AH105" i="63"/>
  <c r="AM105" i="63"/>
  <c r="AY105" i="63"/>
  <c r="BA105" i="63"/>
  <c r="AN105" i="63"/>
  <c r="AO105" i="63"/>
  <c r="AT105" i="63"/>
  <c r="AZ105" i="63"/>
  <c r="AB105" i="63"/>
  <c r="AC105" i="63"/>
  <c r="W96" i="63"/>
  <c r="AI96" i="63"/>
  <c r="AU96" i="63"/>
  <c r="X96" i="63"/>
  <c r="AJ96" i="63"/>
  <c r="AV96" i="63"/>
  <c r="Z96" i="63"/>
  <c r="AL96" i="63"/>
  <c r="AX96" i="63"/>
  <c r="AA96" i="63"/>
  <c r="AM96" i="63"/>
  <c r="AY96" i="63"/>
  <c r="AB96" i="63"/>
  <c r="AN96" i="63"/>
  <c r="AZ96" i="63"/>
  <c r="AC96" i="63"/>
  <c r="AO96" i="63"/>
  <c r="BA96" i="63"/>
  <c r="U96" i="63"/>
  <c r="AG96" i="63"/>
  <c r="AS96" i="63"/>
  <c r="V96" i="63"/>
  <c r="AH96" i="63"/>
  <c r="AT96" i="63"/>
  <c r="AD96" i="63"/>
  <c r="AE96" i="63"/>
  <c r="AF96" i="63"/>
  <c r="AR96" i="63"/>
  <c r="AK96" i="63"/>
  <c r="AP96" i="63"/>
  <c r="AQ96" i="63"/>
  <c r="AW96" i="63"/>
  <c r="BB96" i="63"/>
  <c r="T96" i="63"/>
  <c r="Y96" i="63"/>
  <c r="S96" i="63"/>
  <c r="R96" i="63"/>
  <c r="J87" i="63"/>
  <c r="R87" i="63"/>
  <c r="Z87" i="63"/>
  <c r="AH87" i="63"/>
  <c r="AP87" i="63"/>
  <c r="AX87" i="63"/>
  <c r="K87" i="63"/>
  <c r="S87" i="63"/>
  <c r="AA87" i="63"/>
  <c r="AI87" i="63"/>
  <c r="AQ87" i="63"/>
  <c r="AY87" i="63"/>
  <c r="N87" i="63"/>
  <c r="AL87" i="63"/>
  <c r="BB87" i="63"/>
  <c r="O87" i="63"/>
  <c r="W87" i="63"/>
  <c r="AE87" i="63"/>
  <c r="AM87" i="63"/>
  <c r="AU87" i="63"/>
  <c r="I87" i="63"/>
  <c r="P87" i="63"/>
  <c r="X87" i="63"/>
  <c r="AF87" i="63"/>
  <c r="AN87" i="63"/>
  <c r="AV87" i="63"/>
  <c r="Q87" i="63"/>
  <c r="AG87" i="63"/>
  <c r="AO87" i="63"/>
  <c r="AW87" i="63"/>
  <c r="L87" i="63"/>
  <c r="T87" i="63"/>
  <c r="AB87" i="63"/>
  <c r="AJ87" i="63"/>
  <c r="AR87" i="63"/>
  <c r="AZ87" i="63"/>
  <c r="V87" i="63"/>
  <c r="AD87" i="63"/>
  <c r="AT87" i="63"/>
  <c r="M87" i="63"/>
  <c r="U87" i="63"/>
  <c r="AC87" i="63"/>
  <c r="AK87" i="63"/>
  <c r="AS87" i="63"/>
  <c r="BA87" i="63"/>
  <c r="Y87" i="63"/>
  <c r="P83" i="63"/>
  <c r="Z83" i="63"/>
  <c r="W83" i="63"/>
  <c r="O83" i="63"/>
  <c r="AS83" i="63"/>
  <c r="F83" i="63"/>
  <c r="T83" i="63"/>
  <c r="AV83" i="63"/>
  <c r="AH83" i="63"/>
  <c r="AM83" i="63"/>
  <c r="AP83" i="63"/>
  <c r="R83" i="63"/>
  <c r="K83" i="63"/>
  <c r="AJ83" i="63"/>
  <c r="AC83" i="63"/>
  <c r="AK83" i="63"/>
  <c r="S83" i="63"/>
  <c r="V83" i="63"/>
  <c r="AU83" i="63"/>
  <c r="AE83" i="63"/>
  <c r="AD83" i="63"/>
  <c r="AQ83" i="63"/>
  <c r="AA83" i="63"/>
  <c r="U83" i="63"/>
  <c r="M83" i="63"/>
  <c r="AI83" i="63"/>
  <c r="AL83" i="63"/>
  <c r="L83" i="63"/>
  <c r="G83" i="63"/>
  <c r="I83" i="63"/>
  <c r="H83" i="63"/>
  <c r="S191" i="63" l="1"/>
  <c r="L191" i="63"/>
  <c r="T191" i="63"/>
  <c r="AB191" i="63"/>
  <c r="K191" i="63"/>
  <c r="M191" i="63"/>
  <c r="U191" i="63"/>
  <c r="AC191" i="63"/>
  <c r="F191" i="63"/>
  <c r="N191" i="63"/>
  <c r="V191" i="63"/>
  <c r="AD191" i="63"/>
  <c r="G191" i="63"/>
  <c r="O191" i="63"/>
  <c r="W191" i="63"/>
  <c r="AE191" i="63"/>
  <c r="AI191" i="63"/>
  <c r="H191" i="63"/>
  <c r="P191" i="63"/>
  <c r="X191" i="63"/>
  <c r="AF191" i="63"/>
  <c r="I191" i="63"/>
  <c r="Q191" i="63"/>
  <c r="Y191" i="63"/>
  <c r="AG191" i="63"/>
  <c r="AA191" i="63"/>
  <c r="J191" i="63"/>
  <c r="R191" i="63"/>
  <c r="Z191" i="63"/>
  <c r="AH191" i="63"/>
  <c r="S197" i="63"/>
  <c r="S198" i="63"/>
  <c r="L198" i="63"/>
  <c r="L197" i="63"/>
  <c r="AI197" i="63"/>
  <c r="AI198" i="63"/>
  <c r="AB198" i="63"/>
  <c r="AB197" i="63"/>
  <c r="M197" i="63"/>
  <c r="M198" i="63"/>
  <c r="AD197" i="63"/>
  <c r="AD198" i="63"/>
  <c r="E198" i="63"/>
  <c r="E197" i="63"/>
  <c r="F198" i="63"/>
  <c r="F197" i="63"/>
  <c r="G197" i="63"/>
  <c r="G198" i="63"/>
  <c r="AE197" i="63"/>
  <c r="AE198" i="63"/>
  <c r="K197" i="63"/>
  <c r="K198" i="63"/>
  <c r="H197" i="63"/>
  <c r="H198" i="63"/>
  <c r="P197" i="63"/>
  <c r="P198" i="63"/>
  <c r="X197" i="63"/>
  <c r="X198" i="63"/>
  <c r="AF197" i="63"/>
  <c r="AF198" i="63"/>
  <c r="AA197" i="63"/>
  <c r="AA198" i="63"/>
  <c r="AC197" i="63"/>
  <c r="AC198" i="63"/>
  <c r="V197" i="63"/>
  <c r="V198" i="63"/>
  <c r="W197" i="63"/>
  <c r="W198" i="63"/>
  <c r="I198" i="63"/>
  <c r="I197" i="63"/>
  <c r="Q197" i="63"/>
  <c r="Q198" i="63"/>
  <c r="Y197" i="63"/>
  <c r="Y198" i="63"/>
  <c r="AG197" i="63"/>
  <c r="AG198" i="63"/>
  <c r="T198" i="63"/>
  <c r="T197" i="63"/>
  <c r="U197" i="63"/>
  <c r="U198" i="63"/>
  <c r="N197" i="63"/>
  <c r="N198" i="63"/>
  <c r="O197" i="63"/>
  <c r="O198" i="63"/>
  <c r="J197" i="63"/>
  <c r="J198" i="63"/>
  <c r="R197" i="63"/>
  <c r="R198" i="63"/>
  <c r="Z197" i="63"/>
  <c r="Z198" i="63"/>
  <c r="AH197" i="63"/>
  <c r="AH198" i="63"/>
  <c r="U218" i="68" l="1"/>
  <c r="U218" i="72"/>
  <c r="U218" i="74"/>
  <c r="U218" i="67"/>
  <c r="U218" i="70"/>
  <c r="U218" i="73"/>
  <c r="U218" i="75"/>
  <c r="U218" i="69"/>
  <c r="U218" i="71"/>
  <c r="Q218" i="71"/>
  <c r="Q218" i="69"/>
  <c r="Q218" i="67"/>
  <c r="Q218" i="70"/>
  <c r="Q218" i="68"/>
  <c r="Q218" i="74"/>
  <c r="Q218" i="75"/>
  <c r="Q218" i="73"/>
  <c r="Q218" i="72"/>
  <c r="AC218" i="68"/>
  <c r="AC218" i="70"/>
  <c r="AC218" i="67"/>
  <c r="AC218" i="74"/>
  <c r="AC218" i="72"/>
  <c r="AC218" i="73"/>
  <c r="AC218" i="69"/>
  <c r="AC218" i="71"/>
  <c r="AC218" i="75"/>
  <c r="P218" i="75"/>
  <c r="P218" i="69"/>
  <c r="P218" i="70"/>
  <c r="P218" i="71"/>
  <c r="P218" i="67"/>
  <c r="P218" i="74"/>
  <c r="P218" i="73"/>
  <c r="P218" i="68"/>
  <c r="P218" i="72"/>
  <c r="G218" i="69"/>
  <c r="G218" i="75"/>
  <c r="G218" i="72"/>
  <c r="G218" i="68"/>
  <c r="G218" i="73"/>
  <c r="G218" i="71"/>
  <c r="G218" i="74"/>
  <c r="G218" i="67"/>
  <c r="G218" i="70"/>
  <c r="M218" i="74"/>
  <c r="M218" i="69"/>
  <c r="M218" i="70"/>
  <c r="M218" i="73"/>
  <c r="M218" i="71"/>
  <c r="M218" i="72"/>
  <c r="M218" i="67"/>
  <c r="M218" i="75"/>
  <c r="M218" i="68"/>
  <c r="S218" i="67"/>
  <c r="S218" i="72"/>
  <c r="S218" i="70"/>
  <c r="S218" i="69"/>
  <c r="S218" i="71"/>
  <c r="S218" i="68"/>
  <c r="S218" i="75"/>
  <c r="S218" i="74"/>
  <c r="S218" i="73"/>
  <c r="Y211" i="72"/>
  <c r="Y211" i="71"/>
  <c r="Y211" i="73"/>
  <c r="Y211" i="74"/>
  <c r="Y211" i="68"/>
  <c r="Y211" i="70"/>
  <c r="Y211" i="67"/>
  <c r="Y211" i="69"/>
  <c r="Y211" i="75"/>
  <c r="AE211" i="71"/>
  <c r="AE211" i="69"/>
  <c r="AE211" i="67"/>
  <c r="AE211" i="75"/>
  <c r="AE211" i="72"/>
  <c r="AE211" i="74"/>
  <c r="AE211" i="68"/>
  <c r="AE211" i="73"/>
  <c r="AE211" i="70"/>
  <c r="AC211" i="72"/>
  <c r="AC211" i="69"/>
  <c r="AC211" i="75"/>
  <c r="AC211" i="67"/>
  <c r="AC211" i="73"/>
  <c r="AC211" i="74"/>
  <c r="AC211" i="68"/>
  <c r="AC211" i="70"/>
  <c r="AC211" i="71"/>
  <c r="Q217" i="71"/>
  <c r="Q217" i="68"/>
  <c r="Q217" i="72"/>
  <c r="Q217" i="75"/>
  <c r="Q217" i="69"/>
  <c r="Q217" i="70"/>
  <c r="Q217" i="73"/>
  <c r="Q217" i="67"/>
  <c r="Q217" i="74"/>
  <c r="AC217" i="68"/>
  <c r="AC217" i="69"/>
  <c r="AC217" i="73"/>
  <c r="AC217" i="71"/>
  <c r="AC217" i="74"/>
  <c r="AC217" i="70"/>
  <c r="AC217" i="72"/>
  <c r="AC217" i="75"/>
  <c r="AC217" i="67"/>
  <c r="P217" i="74"/>
  <c r="P217" i="73"/>
  <c r="P217" i="70"/>
  <c r="P217" i="72"/>
  <c r="P217" i="71"/>
  <c r="P217" i="68"/>
  <c r="P217" i="69"/>
  <c r="P217" i="75"/>
  <c r="P217" i="67"/>
  <c r="G217" i="68"/>
  <c r="G217" i="74"/>
  <c r="G217" i="67"/>
  <c r="G217" i="71"/>
  <c r="G217" i="75"/>
  <c r="G217" i="70"/>
  <c r="G217" i="72"/>
  <c r="G217" i="73"/>
  <c r="G217" i="69"/>
  <c r="M217" i="72"/>
  <c r="M217" i="73"/>
  <c r="M217" i="70"/>
  <c r="M217" i="69"/>
  <c r="M217" i="67"/>
  <c r="M217" i="71"/>
  <c r="M217" i="68"/>
  <c r="M217" i="74"/>
  <c r="M217" i="75"/>
  <c r="S217" i="75"/>
  <c r="S217" i="68"/>
  <c r="S217" i="67"/>
  <c r="S217" i="69"/>
  <c r="S217" i="73"/>
  <c r="S217" i="74"/>
  <c r="S217" i="70"/>
  <c r="S217" i="72"/>
  <c r="S217" i="71"/>
  <c r="Q211" i="72"/>
  <c r="Q211" i="71"/>
  <c r="Q211" i="74"/>
  <c r="Q211" i="75"/>
  <c r="Q211" i="67"/>
  <c r="Q211" i="70"/>
  <c r="Q211" i="68"/>
  <c r="Q211" i="69"/>
  <c r="Q211" i="73"/>
  <c r="W211" i="75"/>
  <c r="W211" i="68"/>
  <c r="W211" i="72"/>
  <c r="W211" i="74"/>
  <c r="W211" i="67"/>
  <c r="W211" i="70"/>
  <c r="W211" i="73"/>
  <c r="W211" i="71"/>
  <c r="W211" i="69"/>
  <c r="U211" i="69"/>
  <c r="U211" i="75"/>
  <c r="U211" i="72"/>
  <c r="U211" i="71"/>
  <c r="U211" i="73"/>
  <c r="U211" i="70"/>
  <c r="U211" i="74"/>
  <c r="U211" i="67"/>
  <c r="U211" i="68"/>
  <c r="R217" i="71"/>
  <c r="R217" i="70"/>
  <c r="R217" i="67"/>
  <c r="R217" i="74"/>
  <c r="R217" i="69"/>
  <c r="R217" i="75"/>
  <c r="R217" i="68"/>
  <c r="R217" i="72"/>
  <c r="R217" i="73"/>
  <c r="T217" i="70"/>
  <c r="T217" i="68"/>
  <c r="T217" i="69"/>
  <c r="T217" i="71"/>
  <c r="T217" i="74"/>
  <c r="T217" i="75"/>
  <c r="T217" i="73"/>
  <c r="T217" i="72"/>
  <c r="T217" i="67"/>
  <c r="I217" i="71"/>
  <c r="I217" i="73"/>
  <c r="I217" i="72"/>
  <c r="I217" i="68"/>
  <c r="I217" i="74"/>
  <c r="I217" i="67"/>
  <c r="I217" i="69"/>
  <c r="I217" i="75"/>
  <c r="I217" i="70"/>
  <c r="AA218" i="71"/>
  <c r="AA218" i="73"/>
  <c r="AA218" i="70"/>
  <c r="AA218" i="74"/>
  <c r="AA218" i="67"/>
  <c r="AA218" i="69"/>
  <c r="AA218" i="68"/>
  <c r="AA218" i="75"/>
  <c r="AA218" i="72"/>
  <c r="H218" i="68"/>
  <c r="H218" i="75"/>
  <c r="H218" i="71"/>
  <c r="H218" i="73"/>
  <c r="H218" i="72"/>
  <c r="H218" i="70"/>
  <c r="H218" i="67"/>
  <c r="H218" i="69"/>
  <c r="H218" i="74"/>
  <c r="F217" i="71"/>
  <c r="F217" i="68"/>
  <c r="F217" i="70"/>
  <c r="F217" i="67"/>
  <c r="F217" i="75"/>
  <c r="F217" i="69"/>
  <c r="F217" i="72"/>
  <c r="F217" i="74"/>
  <c r="F217" i="73"/>
  <c r="AB217" i="70"/>
  <c r="AB217" i="73"/>
  <c r="AB217" i="72"/>
  <c r="AB217" i="75"/>
  <c r="AB217" i="69"/>
  <c r="AB217" i="74"/>
  <c r="AB217" i="68"/>
  <c r="AB217" i="71"/>
  <c r="AB217" i="67"/>
  <c r="AH211" i="69"/>
  <c r="AH211" i="72"/>
  <c r="AH211" i="71"/>
  <c r="AH211" i="67"/>
  <c r="AH211" i="70"/>
  <c r="AH211" i="74"/>
  <c r="AH211" i="68"/>
  <c r="AH211" i="75"/>
  <c r="AH211" i="73"/>
  <c r="I211" i="72"/>
  <c r="I211" i="69"/>
  <c r="I211" i="75"/>
  <c r="I211" i="68"/>
  <c r="I211" i="67"/>
  <c r="I211" i="70"/>
  <c r="I211" i="74"/>
  <c r="I211" i="71"/>
  <c r="I211" i="73"/>
  <c r="O211" i="69"/>
  <c r="O211" i="70"/>
  <c r="O211" i="74"/>
  <c r="O211" i="73"/>
  <c r="O211" i="75"/>
  <c r="O211" i="67"/>
  <c r="O211" i="71"/>
  <c r="O211" i="68"/>
  <c r="O211" i="72"/>
  <c r="M211" i="67"/>
  <c r="M211" i="69"/>
  <c r="M211" i="72"/>
  <c r="M211" i="75"/>
  <c r="M211" i="70"/>
  <c r="M211" i="71"/>
  <c r="M211" i="68"/>
  <c r="M211" i="73"/>
  <c r="M211" i="74"/>
  <c r="J217" i="71"/>
  <c r="J217" i="68"/>
  <c r="J217" i="74"/>
  <c r="J217" i="67"/>
  <c r="J217" i="73"/>
  <c r="J217" i="72"/>
  <c r="J217" i="69"/>
  <c r="J217" i="70"/>
  <c r="J217" i="75"/>
  <c r="T218" i="72"/>
  <c r="T218" i="68"/>
  <c r="T218" i="71"/>
  <c r="T218" i="73"/>
  <c r="T218" i="69"/>
  <c r="T218" i="75"/>
  <c r="T218" i="70"/>
  <c r="T218" i="74"/>
  <c r="T218" i="67"/>
  <c r="I218" i="71"/>
  <c r="I218" i="67"/>
  <c r="I218" i="75"/>
  <c r="I218" i="70"/>
  <c r="I218" i="72"/>
  <c r="I218" i="73"/>
  <c r="I218" i="69"/>
  <c r="I218" i="74"/>
  <c r="I218" i="68"/>
  <c r="AA217" i="74"/>
  <c r="AA217" i="70"/>
  <c r="AA217" i="72"/>
  <c r="AA217" i="67"/>
  <c r="AA217" i="69"/>
  <c r="AA217" i="68"/>
  <c r="AA217" i="73"/>
  <c r="AA217" i="71"/>
  <c r="AA217" i="75"/>
  <c r="H217" i="67"/>
  <c r="H217" i="70"/>
  <c r="H217" i="69"/>
  <c r="H217" i="73"/>
  <c r="H217" i="74"/>
  <c r="H217" i="68"/>
  <c r="H217" i="72"/>
  <c r="H217" i="75"/>
  <c r="H217" i="71"/>
  <c r="F218" i="73"/>
  <c r="F218" i="71"/>
  <c r="F218" i="67"/>
  <c r="F218" i="72"/>
  <c r="F218" i="75"/>
  <c r="F218" i="69"/>
  <c r="F218" i="68"/>
  <c r="F218" i="70"/>
  <c r="F218" i="74"/>
  <c r="AB218" i="75"/>
  <c r="AB218" i="67"/>
  <c r="AB218" i="68"/>
  <c r="AB218" i="71"/>
  <c r="AB218" i="70"/>
  <c r="AB218" i="74"/>
  <c r="AB218" i="73"/>
  <c r="AB218" i="69"/>
  <c r="AB218" i="72"/>
  <c r="Z211" i="69"/>
  <c r="Z211" i="67"/>
  <c r="Z211" i="70"/>
  <c r="Z211" i="75"/>
  <c r="Z211" i="72"/>
  <c r="Z211" i="73"/>
  <c r="Z211" i="71"/>
  <c r="Z211" i="68"/>
  <c r="Z211" i="74"/>
  <c r="AF211" i="69"/>
  <c r="AF211" i="68"/>
  <c r="AF211" i="72"/>
  <c r="AF211" i="71"/>
  <c r="AF211" i="75"/>
  <c r="AF211" i="73"/>
  <c r="AF211" i="74"/>
  <c r="AF211" i="70"/>
  <c r="AF211" i="67"/>
  <c r="G211" i="69"/>
  <c r="G211" i="74"/>
  <c r="G211" i="70"/>
  <c r="G211" i="71"/>
  <c r="G211" i="68"/>
  <c r="G211" i="67"/>
  <c r="G211" i="72"/>
  <c r="G211" i="73"/>
  <c r="G211" i="75"/>
  <c r="K211" i="72"/>
  <c r="K211" i="67"/>
  <c r="K211" i="69"/>
  <c r="K211" i="73"/>
  <c r="K211" i="71"/>
  <c r="K211" i="75"/>
  <c r="K211" i="70"/>
  <c r="K211" i="74"/>
  <c r="K211" i="68"/>
  <c r="U217" i="74"/>
  <c r="U217" i="70"/>
  <c r="U217" i="68"/>
  <c r="U217" i="67"/>
  <c r="U217" i="73"/>
  <c r="U217" i="72"/>
  <c r="U217" i="75"/>
  <c r="U217" i="71"/>
  <c r="U217" i="69"/>
  <c r="O218" i="67"/>
  <c r="O218" i="75"/>
  <c r="O218" i="69"/>
  <c r="O218" i="72"/>
  <c r="O218" i="70"/>
  <c r="O218" i="73"/>
  <c r="O218" i="68"/>
  <c r="O218" i="71"/>
  <c r="O218" i="74"/>
  <c r="AG218" i="67"/>
  <c r="AG218" i="68"/>
  <c r="AG218" i="70"/>
  <c r="AG218" i="75"/>
  <c r="AG218" i="69"/>
  <c r="AG218" i="72"/>
  <c r="AG218" i="74"/>
  <c r="AG218" i="71"/>
  <c r="AG218" i="73"/>
  <c r="W218" i="71"/>
  <c r="W218" i="73"/>
  <c r="W218" i="68"/>
  <c r="W218" i="69"/>
  <c r="W218" i="72"/>
  <c r="W218" i="75"/>
  <c r="W218" i="67"/>
  <c r="W218" i="74"/>
  <c r="W218" i="70"/>
  <c r="AF218" i="71"/>
  <c r="AF218" i="67"/>
  <c r="AF218" i="73"/>
  <c r="AF218" i="75"/>
  <c r="AF218" i="69"/>
  <c r="AF218" i="72"/>
  <c r="AF218" i="74"/>
  <c r="AF218" i="68"/>
  <c r="AF218" i="70"/>
  <c r="K218" i="71"/>
  <c r="K218" i="69"/>
  <c r="K218" i="74"/>
  <c r="K218" i="67"/>
  <c r="K218" i="70"/>
  <c r="K218" i="68"/>
  <c r="K218" i="72"/>
  <c r="K218" i="75"/>
  <c r="K218" i="73"/>
  <c r="E217" i="69"/>
  <c r="E217" i="71"/>
  <c r="E217" i="73"/>
  <c r="E217" i="72"/>
  <c r="E217" i="74"/>
  <c r="E217" i="75"/>
  <c r="E217" i="68"/>
  <c r="E217" i="67"/>
  <c r="E217" i="70"/>
  <c r="AI218" i="74"/>
  <c r="AI218" i="68"/>
  <c r="AI218" i="72"/>
  <c r="AI218" i="69"/>
  <c r="AI218" i="71"/>
  <c r="AI218" i="70"/>
  <c r="AI218" i="73"/>
  <c r="AI218" i="67"/>
  <c r="AI218" i="75"/>
  <c r="R211" i="69"/>
  <c r="R211" i="72"/>
  <c r="R211" i="73"/>
  <c r="R211" i="70"/>
  <c r="R211" i="75"/>
  <c r="R211" i="71"/>
  <c r="R211" i="67"/>
  <c r="R211" i="68"/>
  <c r="R211" i="74"/>
  <c r="X211" i="68"/>
  <c r="X211" i="69"/>
  <c r="X211" i="71"/>
  <c r="X211" i="72"/>
  <c r="X211" i="75"/>
  <c r="X211" i="67"/>
  <c r="X211" i="70"/>
  <c r="X211" i="73"/>
  <c r="X211" i="74"/>
  <c r="AD211" i="71"/>
  <c r="AD211" i="75"/>
  <c r="AD211" i="72"/>
  <c r="AD211" i="67"/>
  <c r="AD211" i="74"/>
  <c r="AD211" i="69"/>
  <c r="AD211" i="70"/>
  <c r="AD211" i="73"/>
  <c r="AD211" i="68"/>
  <c r="AB211" i="70"/>
  <c r="AB211" i="72"/>
  <c r="AB211" i="73"/>
  <c r="AB211" i="67"/>
  <c r="AB211" i="75"/>
  <c r="AB211" i="69"/>
  <c r="AB211" i="74"/>
  <c r="AB211" i="68"/>
  <c r="AB211" i="71"/>
  <c r="AH217" i="71"/>
  <c r="AH217" i="67"/>
  <c r="AH217" i="73"/>
  <c r="AH217" i="68"/>
  <c r="AH217" i="74"/>
  <c r="AH217" i="69"/>
  <c r="AH217" i="75"/>
  <c r="AH217" i="72"/>
  <c r="AH217" i="70"/>
  <c r="O217" i="70"/>
  <c r="O217" i="74"/>
  <c r="O217" i="68"/>
  <c r="O217" i="73"/>
  <c r="O217" i="71"/>
  <c r="O217" i="69"/>
  <c r="O217" i="67"/>
  <c r="O217" i="72"/>
  <c r="O217" i="75"/>
  <c r="AG217" i="74"/>
  <c r="AG217" i="69"/>
  <c r="AG217" i="68"/>
  <c r="AG217" i="71"/>
  <c r="AG217" i="70"/>
  <c r="AG217" i="67"/>
  <c r="AG217" i="72"/>
  <c r="AG217" i="73"/>
  <c r="AG217" i="75"/>
  <c r="W217" i="70"/>
  <c r="W217" i="74"/>
  <c r="W217" i="75"/>
  <c r="W217" i="69"/>
  <c r="W217" i="68"/>
  <c r="W217" i="67"/>
  <c r="W217" i="72"/>
  <c r="W217" i="71"/>
  <c r="W217" i="73"/>
  <c r="AF217" i="68"/>
  <c r="AF217" i="75"/>
  <c r="AF217" i="74"/>
  <c r="AF217" i="72"/>
  <c r="AF217" i="71"/>
  <c r="AF217" i="69"/>
  <c r="AF217" i="67"/>
  <c r="AF217" i="70"/>
  <c r="AF217" i="73"/>
  <c r="K217" i="71"/>
  <c r="K217" i="67"/>
  <c r="K217" i="70"/>
  <c r="K217" i="68"/>
  <c r="K217" i="73"/>
  <c r="K217" i="75"/>
  <c r="K217" i="72"/>
  <c r="K217" i="74"/>
  <c r="K217" i="69"/>
  <c r="E218" i="70"/>
  <c r="E218" i="74"/>
  <c r="E218" i="71"/>
  <c r="E218" i="72"/>
  <c r="E218" i="67"/>
  <c r="E218" i="75"/>
  <c r="E218" i="69"/>
  <c r="E218" i="73"/>
  <c r="E218" i="68"/>
  <c r="AI217" i="67"/>
  <c r="AI217" i="68"/>
  <c r="AI217" i="70"/>
  <c r="AI217" i="72"/>
  <c r="AI217" i="71"/>
  <c r="AI217" i="73"/>
  <c r="AI217" i="74"/>
  <c r="AI217" i="75"/>
  <c r="AI217" i="69"/>
  <c r="J211" i="69"/>
  <c r="J211" i="72"/>
  <c r="J211" i="70"/>
  <c r="J211" i="68"/>
  <c r="J211" i="75"/>
  <c r="J211" i="71"/>
  <c r="J211" i="73"/>
  <c r="J211" i="67"/>
  <c r="J211" i="74"/>
  <c r="P211" i="72"/>
  <c r="P211" i="69"/>
  <c r="P211" i="70"/>
  <c r="P211" i="75"/>
  <c r="P211" i="67"/>
  <c r="P211" i="73"/>
  <c r="P211" i="74"/>
  <c r="P211" i="68"/>
  <c r="P211" i="71"/>
  <c r="V211" i="69"/>
  <c r="V211" i="75"/>
  <c r="V211" i="72"/>
  <c r="V211" i="67"/>
  <c r="V211" i="68"/>
  <c r="V211" i="70"/>
  <c r="V211" i="71"/>
  <c r="V211" i="73"/>
  <c r="V211" i="74"/>
  <c r="T211" i="75"/>
  <c r="T211" i="67"/>
  <c r="T211" i="72"/>
  <c r="T211" i="70"/>
  <c r="T211" i="71"/>
  <c r="T211" i="68"/>
  <c r="T211" i="73"/>
  <c r="T211" i="69"/>
  <c r="T211" i="74"/>
  <c r="R218" i="75"/>
  <c r="R218" i="68"/>
  <c r="R218" i="74"/>
  <c r="R218" i="72"/>
  <c r="R218" i="69"/>
  <c r="R218" i="70"/>
  <c r="R218" i="73"/>
  <c r="R218" i="71"/>
  <c r="R218" i="67"/>
  <c r="AH218" i="71"/>
  <c r="AH218" i="69"/>
  <c r="AH218" i="73"/>
  <c r="AH218" i="74"/>
  <c r="AH218" i="68"/>
  <c r="AH218" i="70"/>
  <c r="AH218" i="72"/>
  <c r="AH218" i="75"/>
  <c r="AH218" i="67"/>
  <c r="Z218" i="71"/>
  <c r="Z218" i="73"/>
  <c r="Z218" i="74"/>
  <c r="Z218" i="69"/>
  <c r="Z218" i="75"/>
  <c r="Z218" i="67"/>
  <c r="Z218" i="70"/>
  <c r="Z218" i="72"/>
  <c r="Z218" i="68"/>
  <c r="N218" i="68"/>
  <c r="N218" i="69"/>
  <c r="N218" i="72"/>
  <c r="N218" i="73"/>
  <c r="N218" i="70"/>
  <c r="N218" i="74"/>
  <c r="N218" i="67"/>
  <c r="N218" i="75"/>
  <c r="N218" i="71"/>
  <c r="Y218" i="71"/>
  <c r="Y218" i="72"/>
  <c r="Y218" i="73"/>
  <c r="Y218" i="67"/>
  <c r="Y218" i="68"/>
  <c r="Y218" i="75"/>
  <c r="Y218" i="69"/>
  <c r="Y218" i="74"/>
  <c r="Y218" i="70"/>
  <c r="V218" i="73"/>
  <c r="V218" i="67"/>
  <c r="V218" i="69"/>
  <c r="V218" i="70"/>
  <c r="V218" i="68"/>
  <c r="V218" i="72"/>
  <c r="V218" i="74"/>
  <c r="V218" i="75"/>
  <c r="V218" i="71"/>
  <c r="X218" i="67"/>
  <c r="X218" i="68"/>
  <c r="X218" i="71"/>
  <c r="X218" i="69"/>
  <c r="X218" i="73"/>
  <c r="X218" i="72"/>
  <c r="X218" i="75"/>
  <c r="X218" i="74"/>
  <c r="X218" i="70"/>
  <c r="AE218" i="72"/>
  <c r="AE218" i="73"/>
  <c r="AE218" i="71"/>
  <c r="AE218" i="75"/>
  <c r="AE218" i="67"/>
  <c r="AE218" i="68"/>
  <c r="AE218" i="69"/>
  <c r="AE218" i="70"/>
  <c r="AE218" i="74"/>
  <c r="AD218" i="67"/>
  <c r="AD218" i="71"/>
  <c r="AD218" i="70"/>
  <c r="AD218" i="72"/>
  <c r="AD218" i="74"/>
  <c r="AD218" i="73"/>
  <c r="AD218" i="68"/>
  <c r="AD218" i="69"/>
  <c r="AD218" i="75"/>
  <c r="L217" i="67"/>
  <c r="L217" i="70"/>
  <c r="L217" i="75"/>
  <c r="L217" i="73"/>
  <c r="L217" i="72"/>
  <c r="L217" i="68"/>
  <c r="L217" i="69"/>
  <c r="L217" i="74"/>
  <c r="L217" i="71"/>
  <c r="AA211" i="72"/>
  <c r="AA211" i="73"/>
  <c r="AA211" i="69"/>
  <c r="AA211" i="68"/>
  <c r="AA211" i="70"/>
  <c r="AA211" i="67"/>
  <c r="AA211" i="74"/>
  <c r="AA211" i="71"/>
  <c r="AA211" i="75"/>
  <c r="H211" i="68"/>
  <c r="H211" i="71"/>
  <c r="H211" i="69"/>
  <c r="H211" i="72"/>
  <c r="H211" i="75"/>
  <c r="H211" i="73"/>
  <c r="H211" i="67"/>
  <c r="H211" i="74"/>
  <c r="H211" i="70"/>
  <c r="N211" i="75"/>
  <c r="N211" i="72"/>
  <c r="N211" i="70"/>
  <c r="N211" i="73"/>
  <c r="N211" i="71"/>
  <c r="N211" i="74"/>
  <c r="N211" i="68"/>
  <c r="N211" i="69"/>
  <c r="N211" i="67"/>
  <c r="L211" i="74"/>
  <c r="L211" i="70"/>
  <c r="L211" i="72"/>
  <c r="L211" i="75"/>
  <c r="L211" i="73"/>
  <c r="L211" i="69"/>
  <c r="L211" i="71"/>
  <c r="L211" i="67"/>
  <c r="L211" i="68"/>
  <c r="J218" i="67"/>
  <c r="J218" i="72"/>
  <c r="J218" i="71"/>
  <c r="J218" i="74"/>
  <c r="J218" i="68"/>
  <c r="J218" i="69"/>
  <c r="J218" i="75"/>
  <c r="J218" i="73"/>
  <c r="J218" i="70"/>
  <c r="Z217" i="67"/>
  <c r="Z217" i="68"/>
  <c r="Z217" i="72"/>
  <c r="Z217" i="75"/>
  <c r="Z217" i="70"/>
  <c r="Z217" i="74"/>
  <c r="Z217" i="69"/>
  <c r="Z217" i="73"/>
  <c r="Z217" i="71"/>
  <c r="N217" i="69"/>
  <c r="N217" i="75"/>
  <c r="N217" i="72"/>
  <c r="N217" i="73"/>
  <c r="N217" i="70"/>
  <c r="N217" i="68"/>
  <c r="N217" i="67"/>
  <c r="N217" i="71"/>
  <c r="N217" i="74"/>
  <c r="Y217" i="75"/>
  <c r="Y217" i="70"/>
  <c r="Y217" i="68"/>
  <c r="Y217" i="73"/>
  <c r="Y217" i="74"/>
  <c r="Y217" i="71"/>
  <c r="Y217" i="72"/>
  <c r="Y217" i="69"/>
  <c r="Y217" i="67"/>
  <c r="V217" i="68"/>
  <c r="V217" i="70"/>
  <c r="V217" i="73"/>
  <c r="V217" i="71"/>
  <c r="V217" i="67"/>
  <c r="V217" i="72"/>
  <c r="V217" i="74"/>
  <c r="V217" i="75"/>
  <c r="V217" i="69"/>
  <c r="X217" i="68"/>
  <c r="X217" i="73"/>
  <c r="X217" i="70"/>
  <c r="X217" i="69"/>
  <c r="X217" i="71"/>
  <c r="X217" i="75"/>
  <c r="X217" i="67"/>
  <c r="X217" i="74"/>
  <c r="X217" i="72"/>
  <c r="AE217" i="68"/>
  <c r="AE217" i="70"/>
  <c r="AE217" i="74"/>
  <c r="AE217" i="71"/>
  <c r="AE217" i="67"/>
  <c r="AE217" i="69"/>
  <c r="AE217" i="75"/>
  <c r="AE217" i="72"/>
  <c r="AE217" i="73"/>
  <c r="AD217" i="71"/>
  <c r="AD217" i="70"/>
  <c r="AD217" i="69"/>
  <c r="AD217" i="67"/>
  <c r="AD217" i="72"/>
  <c r="AD217" i="68"/>
  <c r="AD217" i="73"/>
  <c r="AD217" i="75"/>
  <c r="AD217" i="74"/>
  <c r="L218" i="72"/>
  <c r="L218" i="75"/>
  <c r="L218" i="67"/>
  <c r="L218" i="68"/>
  <c r="L218" i="70"/>
  <c r="L218" i="73"/>
  <c r="L218" i="74"/>
  <c r="L218" i="71"/>
  <c r="L218" i="69"/>
  <c r="AG211" i="72"/>
  <c r="AG211" i="68"/>
  <c r="AG211" i="74"/>
  <c r="AG211" i="71"/>
  <c r="AG211" i="75"/>
  <c r="AG211" i="67"/>
  <c r="AG211" i="70"/>
  <c r="AG211" i="73"/>
  <c r="AG211" i="69"/>
  <c r="AI211" i="72"/>
  <c r="AI211" i="71"/>
  <c r="AI211" i="70"/>
  <c r="AI211" i="68"/>
  <c r="AI211" i="74"/>
  <c r="AI211" i="69"/>
  <c r="AI211" i="67"/>
  <c r="AI211" i="75"/>
  <c r="AI211" i="73"/>
  <c r="F211" i="71"/>
  <c r="F211" i="74"/>
  <c r="F211" i="67"/>
  <c r="F211" i="70"/>
  <c r="F211" i="72"/>
  <c r="F211" i="69"/>
  <c r="F211" i="73"/>
  <c r="F211" i="75"/>
  <c r="F211" i="68"/>
  <c r="S211" i="69"/>
  <c r="S211" i="73"/>
  <c r="S211" i="75"/>
  <c r="S211" i="74"/>
  <c r="S211" i="72"/>
  <c r="S211" i="67"/>
  <c r="S211" i="71"/>
  <c r="S211" i="70"/>
  <c r="S211" i="68"/>
  <c r="AJ191" i="63"/>
  <c r="J218" i="88"/>
  <c r="T217" i="88"/>
  <c r="I217" i="88"/>
  <c r="AA218" i="88"/>
  <c r="H218" i="88"/>
  <c r="F217" i="88"/>
  <c r="AB217" i="88"/>
  <c r="AJ198" i="63"/>
  <c r="AJ197" i="63"/>
  <c r="T218" i="88"/>
  <c r="I218" i="88"/>
  <c r="AA217" i="88"/>
  <c r="H217" i="88"/>
  <c r="F218" i="88"/>
  <c r="AB218" i="88"/>
  <c r="AH218" i="88"/>
  <c r="O218" i="88"/>
  <c r="AG218" i="88"/>
  <c r="W218" i="88"/>
  <c r="AF218" i="88"/>
  <c r="K218" i="88"/>
  <c r="E217" i="88"/>
  <c r="AI218" i="88"/>
  <c r="AH217" i="88"/>
  <c r="O217" i="88"/>
  <c r="AG217" i="88"/>
  <c r="W217" i="88"/>
  <c r="AF217" i="88"/>
  <c r="K217" i="88"/>
  <c r="E218" i="88"/>
  <c r="AI217" i="88"/>
  <c r="J217" i="88"/>
  <c r="Z218" i="88"/>
  <c r="N218" i="88"/>
  <c r="Y218" i="88"/>
  <c r="V218" i="88"/>
  <c r="X218" i="88"/>
  <c r="AE218" i="88"/>
  <c r="AD218" i="88"/>
  <c r="L217" i="88"/>
  <c r="Z217" i="88"/>
  <c r="N217" i="88"/>
  <c r="Y217" i="88"/>
  <c r="V217" i="88"/>
  <c r="X217" i="88"/>
  <c r="AE217" i="88"/>
  <c r="AD217" i="88"/>
  <c r="L218" i="88"/>
  <c r="R218" i="88"/>
  <c r="U218" i="88"/>
  <c r="Q218" i="88"/>
  <c r="AC218" i="88"/>
  <c r="P218" i="88"/>
  <c r="G218" i="88"/>
  <c r="M218" i="88"/>
  <c r="S218" i="88"/>
  <c r="R217" i="88"/>
  <c r="U217" i="88"/>
  <c r="Q217" i="88"/>
  <c r="AC217" i="88"/>
  <c r="P217" i="88"/>
  <c r="G217" i="88"/>
  <c r="M217" i="88"/>
  <c r="S217" i="88"/>
  <c r="AJ217" i="71" l="1"/>
  <c r="AJ217" i="72"/>
  <c r="AJ217" i="69"/>
  <c r="AJ217" i="73"/>
  <c r="AJ217" i="75"/>
  <c r="AJ217" i="68"/>
  <c r="AJ217" i="67"/>
  <c r="AJ217" i="70"/>
  <c r="AJ217" i="74"/>
  <c r="AJ218" i="71"/>
  <c r="AJ218" i="73"/>
  <c r="AJ218" i="70"/>
  <c r="AJ218" i="72"/>
  <c r="AJ218" i="75"/>
  <c r="AJ218" i="67"/>
  <c r="AJ218" i="69"/>
  <c r="AJ218" i="74"/>
  <c r="AJ218" i="68"/>
  <c r="AJ211" i="71"/>
  <c r="AJ211" i="68"/>
  <c r="AJ211" i="69"/>
  <c r="AJ211" i="70"/>
  <c r="AJ211" i="72"/>
  <c r="AJ211" i="75"/>
  <c r="AJ211" i="74"/>
  <c r="AJ211" i="67"/>
  <c r="AJ211" i="73"/>
  <c r="AK191" i="63"/>
  <c r="AJ217" i="88"/>
  <c r="AJ218" i="88"/>
  <c r="AK197" i="63"/>
  <c r="AK198" i="63"/>
  <c r="AK218" i="71" l="1"/>
  <c r="AK218" i="73"/>
  <c r="AK218" i="69"/>
  <c r="AK218" i="72"/>
  <c r="AK218" i="68"/>
  <c r="AK218" i="67"/>
  <c r="AK218" i="74"/>
  <c r="AK218" i="75"/>
  <c r="AK218" i="70"/>
  <c r="AK217" i="71"/>
  <c r="AK217" i="67"/>
  <c r="AK217" i="74"/>
  <c r="AK217" i="70"/>
  <c r="AK217" i="72"/>
  <c r="AK217" i="68"/>
  <c r="AK217" i="75"/>
  <c r="AK217" i="69"/>
  <c r="AK217" i="73"/>
  <c r="AK211" i="71"/>
  <c r="AK211" i="72"/>
  <c r="AK211" i="68"/>
  <c r="AK211" i="74"/>
  <c r="AK211" i="69"/>
  <c r="AK211" i="73"/>
  <c r="AK211" i="70"/>
  <c r="AK211" i="75"/>
  <c r="AK211" i="67"/>
  <c r="AL191" i="63"/>
  <c r="AK217" i="88"/>
  <c r="AL197" i="63"/>
  <c r="AL198" i="63"/>
  <c r="AK218" i="88"/>
  <c r="H40" i="81"/>
  <c r="H39" i="81" s="1"/>
  <c r="I40" i="81"/>
  <c r="I39" i="81" s="1"/>
  <c r="J40" i="81"/>
  <c r="J39" i="81" s="1"/>
  <c r="K40" i="81"/>
  <c r="K39" i="81" s="1"/>
  <c r="L40" i="81"/>
  <c r="M40" i="81"/>
  <c r="N40" i="81"/>
  <c r="O40" i="81"/>
  <c r="P40" i="81"/>
  <c r="Q40" i="81"/>
  <c r="R40" i="81"/>
  <c r="S40" i="81"/>
  <c r="T40" i="81"/>
  <c r="U40" i="81"/>
  <c r="V40" i="81"/>
  <c r="W40" i="81"/>
  <c r="X40" i="81"/>
  <c r="Y40" i="81"/>
  <c r="Z40" i="81"/>
  <c r="AA40" i="81"/>
  <c r="AB40" i="81"/>
  <c r="AC40" i="81"/>
  <c r="AD40" i="81"/>
  <c r="AE40" i="81"/>
  <c r="AF40" i="81"/>
  <c r="AG40" i="81"/>
  <c r="AH40" i="81"/>
  <c r="AI40" i="81"/>
  <c r="AJ40" i="81"/>
  <c r="AK40" i="81"/>
  <c r="AL40" i="81"/>
  <c r="AM40" i="81"/>
  <c r="AN40" i="81"/>
  <c r="AO40" i="81"/>
  <c r="AP40" i="81"/>
  <c r="AQ40" i="81"/>
  <c r="AR40" i="81"/>
  <c r="AS40" i="81"/>
  <c r="AT40" i="81"/>
  <c r="AU40" i="81"/>
  <c r="AV40" i="81"/>
  <c r="AW40" i="81"/>
  <c r="AX40" i="81"/>
  <c r="AY40" i="81"/>
  <c r="AZ40" i="81"/>
  <c r="BA40" i="81"/>
  <c r="BB40" i="81"/>
  <c r="BC40" i="81"/>
  <c r="BD40" i="81"/>
  <c r="BE40" i="81"/>
  <c r="G40" i="81"/>
  <c r="G39" i="81" s="1"/>
  <c r="AL218" i="71" l="1"/>
  <c r="AL218" i="72"/>
  <c r="AL218" i="73"/>
  <c r="AL218" i="70"/>
  <c r="AL218" i="67"/>
  <c r="AL218" i="75"/>
  <c r="AL218" i="68"/>
  <c r="AL218" i="74"/>
  <c r="AL218" i="69"/>
  <c r="AL217" i="71"/>
  <c r="AL217" i="70"/>
  <c r="AL217" i="67"/>
  <c r="AL217" i="69"/>
  <c r="AL217" i="74"/>
  <c r="AL217" i="75"/>
  <c r="AL217" i="72"/>
  <c r="AL217" i="68"/>
  <c r="AL217" i="73"/>
  <c r="AL211" i="71"/>
  <c r="AL211" i="73"/>
  <c r="AL211" i="72"/>
  <c r="AL211" i="67"/>
  <c r="AL211" i="74"/>
  <c r="AL211" i="70"/>
  <c r="AL211" i="75"/>
  <c r="AL211" i="68"/>
  <c r="AL211" i="69"/>
  <c r="AM191" i="63"/>
  <c r="AM197" i="63"/>
  <c r="AM198" i="63"/>
  <c r="AL217" i="88"/>
  <c r="AL218" i="88"/>
  <c r="AO39" i="81"/>
  <c r="AF39" i="81"/>
  <c r="AT39" i="81"/>
  <c r="AL39" i="81"/>
  <c r="V39" i="81"/>
  <c r="AK39" i="81"/>
  <c r="U39" i="81"/>
  <c r="M39" i="81"/>
  <c r="BE39" i="81"/>
  <c r="Y39" i="81"/>
  <c r="BD39" i="81"/>
  <c r="P39" i="81"/>
  <c r="AU39" i="81"/>
  <c r="AJ39" i="81"/>
  <c r="AW39" i="81"/>
  <c r="AN39" i="81"/>
  <c r="X39" i="81"/>
  <c r="BC39" i="81"/>
  <c r="AM39" i="81"/>
  <c r="W39" i="81"/>
  <c r="O39" i="81"/>
  <c r="BB39" i="81"/>
  <c r="AD39" i="81"/>
  <c r="N39" i="81"/>
  <c r="BA39" i="81"/>
  <c r="AC39" i="81"/>
  <c r="AR39" i="81"/>
  <c r="AY39" i="81"/>
  <c r="AG39" i="81"/>
  <c r="Q39" i="81"/>
  <c r="AV39" i="81"/>
  <c r="AE39" i="81"/>
  <c r="AS39" i="81"/>
  <c r="AZ39" i="81"/>
  <c r="AB39" i="81"/>
  <c r="T39" i="81"/>
  <c r="L39" i="81"/>
  <c r="AQ39" i="81"/>
  <c r="AI39" i="81"/>
  <c r="AA39" i="81"/>
  <c r="S39" i="81"/>
  <c r="AX39" i="81"/>
  <c r="AP39" i="81"/>
  <c r="AH39" i="81"/>
  <c r="Z39" i="81"/>
  <c r="R39" i="81"/>
  <c r="AM218" i="71" l="1"/>
  <c r="AM218" i="68"/>
  <c r="AM218" i="70"/>
  <c r="AM218" i="73"/>
  <c r="AM218" i="72"/>
  <c r="AM218" i="67"/>
  <c r="AM218" i="74"/>
  <c r="AM218" i="69"/>
  <c r="AM218" i="75"/>
  <c r="AM211" i="71"/>
  <c r="AM211" i="70"/>
  <c r="AM211" i="69"/>
  <c r="AM211" i="68"/>
  <c r="AM211" i="74"/>
  <c r="AM211" i="72"/>
  <c r="AM211" i="73"/>
  <c r="AM211" i="75"/>
  <c r="AM211" i="67"/>
  <c r="AM217" i="71"/>
  <c r="AM217" i="69"/>
  <c r="AM217" i="70"/>
  <c r="AM217" i="72"/>
  <c r="AM217" i="67"/>
  <c r="AM217" i="75"/>
  <c r="AM217" i="74"/>
  <c r="AM217" i="73"/>
  <c r="AM217" i="68"/>
  <c r="AN191" i="63"/>
  <c r="AN197" i="63"/>
  <c r="AN198" i="63"/>
  <c r="AM218" i="88"/>
  <c r="AM217" i="88"/>
  <c r="E71" i="63"/>
  <c r="E191" i="63" s="1"/>
  <c r="AN217" i="71" l="1"/>
  <c r="AN217" i="68"/>
  <c r="AN217" i="69"/>
  <c r="AN217" i="70"/>
  <c r="AN217" i="75"/>
  <c r="AN217" i="67"/>
  <c r="AN217" i="74"/>
  <c r="AN217" i="72"/>
  <c r="AN217" i="73"/>
  <c r="AN211" i="71"/>
  <c r="AN211" i="73"/>
  <c r="AN211" i="75"/>
  <c r="AN211" i="72"/>
  <c r="AN211" i="74"/>
  <c r="AN211" i="68"/>
  <c r="AN211" i="67"/>
  <c r="AN211" i="70"/>
  <c r="AN211" i="69"/>
  <c r="AN218" i="71"/>
  <c r="AN218" i="73"/>
  <c r="AN218" i="74"/>
  <c r="AN218" i="75"/>
  <c r="AN218" i="67"/>
  <c r="AN218" i="68"/>
  <c r="AN218" i="69"/>
  <c r="AN218" i="72"/>
  <c r="AN218" i="70"/>
  <c r="E211" i="67"/>
  <c r="E211" i="69"/>
  <c r="E211" i="75"/>
  <c r="E211" i="73"/>
  <c r="E211" i="68"/>
  <c r="E211" i="72"/>
  <c r="E211" i="71"/>
  <c r="E211" i="74"/>
  <c r="E211" i="70"/>
  <c r="AO191" i="63"/>
  <c r="AO197" i="63"/>
  <c r="AO198" i="63"/>
  <c r="AN218" i="88"/>
  <c r="AN217" i="88"/>
  <c r="C26" i="63"/>
  <c r="D26" i="63"/>
  <c r="E26" i="63"/>
  <c r="F26" i="63"/>
  <c r="F9" i="2"/>
  <c r="AO217" i="71" l="1"/>
  <c r="AO217" i="73"/>
  <c r="AO217" i="72"/>
  <c r="AO217" i="69"/>
  <c r="AO217" i="75"/>
  <c r="AO217" i="74"/>
  <c r="AO217" i="68"/>
  <c r="AO217" i="67"/>
  <c r="AO217" i="70"/>
  <c r="AO218" i="71"/>
  <c r="AO218" i="70"/>
  <c r="AO218" i="67"/>
  <c r="AO218" i="72"/>
  <c r="AO218" i="75"/>
  <c r="AO218" i="74"/>
  <c r="AO218" i="73"/>
  <c r="AO218" i="69"/>
  <c r="AO218" i="68"/>
  <c r="AO211" i="71"/>
  <c r="AO211" i="69"/>
  <c r="AO211" i="72"/>
  <c r="AO211" i="74"/>
  <c r="AO211" i="75"/>
  <c r="AO211" i="73"/>
  <c r="AO211" i="67"/>
  <c r="AO211" i="70"/>
  <c r="AO211" i="68"/>
  <c r="AP191" i="63"/>
  <c r="AP197" i="63"/>
  <c r="AP198" i="63"/>
  <c r="AO218" i="88"/>
  <c r="AO217" i="88"/>
  <c r="AP218" i="71" l="1"/>
  <c r="AP218" i="75"/>
  <c r="AP218" i="74"/>
  <c r="AP218" i="68"/>
  <c r="AP218" i="69"/>
  <c r="AP218" i="70"/>
  <c r="AP218" i="72"/>
  <c r="AP218" i="73"/>
  <c r="AP218" i="67"/>
  <c r="AP217" i="71"/>
  <c r="AP217" i="74"/>
  <c r="AP217" i="73"/>
  <c r="AP217" i="68"/>
  <c r="AP217" i="75"/>
  <c r="AP217" i="69"/>
  <c r="AP217" i="70"/>
  <c r="AP217" i="67"/>
  <c r="AP217" i="72"/>
  <c r="AP211" i="71"/>
  <c r="AP211" i="67"/>
  <c r="AP211" i="69"/>
  <c r="AP211" i="75"/>
  <c r="AP211" i="74"/>
  <c r="AP211" i="72"/>
  <c r="AP211" i="70"/>
  <c r="AP211" i="73"/>
  <c r="AP211" i="68"/>
  <c r="AQ191" i="63"/>
  <c r="AQ197" i="63"/>
  <c r="AQ198" i="63"/>
  <c r="AP218" i="88"/>
  <c r="AP217" i="88"/>
  <c r="E64" i="63"/>
  <c r="AQ217" i="71" l="1"/>
  <c r="AQ217" i="74"/>
  <c r="AQ217" i="73"/>
  <c r="AQ217" i="72"/>
  <c r="AQ217" i="75"/>
  <c r="AQ217" i="67"/>
  <c r="AQ217" i="70"/>
  <c r="AQ217" i="69"/>
  <c r="AQ217" i="68"/>
  <c r="AQ218" i="71"/>
  <c r="AQ218" i="69"/>
  <c r="AQ218" i="70"/>
  <c r="AQ218" i="72"/>
  <c r="AQ218" i="74"/>
  <c r="AQ218" i="75"/>
  <c r="AQ218" i="73"/>
  <c r="AQ218" i="68"/>
  <c r="AQ218" i="67"/>
  <c r="AQ211" i="71"/>
  <c r="AQ211" i="69"/>
  <c r="AQ211" i="70"/>
  <c r="AQ211" i="72"/>
  <c r="AQ211" i="74"/>
  <c r="AQ211" i="73"/>
  <c r="AQ211" i="75"/>
  <c r="AQ211" i="67"/>
  <c r="AQ211" i="68"/>
  <c r="AR191" i="63"/>
  <c r="AR197" i="63"/>
  <c r="AR198" i="63"/>
  <c r="AQ218" i="88"/>
  <c r="AQ217" i="88"/>
  <c r="E82" i="63"/>
  <c r="B26" i="63"/>
  <c r="AJ41" i="81"/>
  <c r="AK41" i="81" s="1"/>
  <c r="F40" i="81"/>
  <c r="E40" i="81"/>
  <c r="U33" i="81"/>
  <c r="T33" i="81"/>
  <c r="S33" i="81"/>
  <c r="R33" i="81"/>
  <c r="Q33" i="81"/>
  <c r="P33" i="81"/>
  <c r="O33" i="81"/>
  <c r="N33" i="81"/>
  <c r="M33" i="81"/>
  <c r="L33" i="81"/>
  <c r="K33" i="81"/>
  <c r="J33" i="81"/>
  <c r="I33" i="81"/>
  <c r="H33" i="81"/>
  <c r="G33" i="81"/>
  <c r="F33" i="81"/>
  <c r="E33" i="81"/>
  <c r="D33" i="81"/>
  <c r="C33" i="81"/>
  <c r="B33" i="81"/>
  <c r="F84" i="63" l="1"/>
  <c r="O84" i="63"/>
  <c r="AA84" i="63"/>
  <c r="AM84" i="63"/>
  <c r="AY84" i="63"/>
  <c r="P84" i="63"/>
  <c r="AB84" i="63"/>
  <c r="AN84" i="63"/>
  <c r="AZ84" i="63"/>
  <c r="R84" i="63"/>
  <c r="AD84" i="63"/>
  <c r="AP84" i="63"/>
  <c r="BB84" i="63"/>
  <c r="G84" i="63"/>
  <c r="G128" i="63" s="1"/>
  <c r="S84" i="63"/>
  <c r="AE84" i="63"/>
  <c r="AQ84" i="63"/>
  <c r="H84" i="63"/>
  <c r="T84" i="63"/>
  <c r="AF84" i="63"/>
  <c r="AR84" i="63"/>
  <c r="I84" i="63"/>
  <c r="U84" i="63"/>
  <c r="AG84" i="63"/>
  <c r="AS84" i="63"/>
  <c r="M84" i="63"/>
  <c r="Y84" i="63"/>
  <c r="AK84" i="63"/>
  <c r="AW84" i="63"/>
  <c r="N84" i="63"/>
  <c r="Z84" i="63"/>
  <c r="AL84" i="63"/>
  <c r="AX84" i="63"/>
  <c r="V84" i="63"/>
  <c r="W84" i="63"/>
  <c r="X84" i="63"/>
  <c r="AI84" i="63"/>
  <c r="AJ84" i="63"/>
  <c r="AO84" i="63"/>
  <c r="J84" i="63"/>
  <c r="AC84" i="63"/>
  <c r="AH84" i="63"/>
  <c r="AT84" i="63"/>
  <c r="L84" i="63"/>
  <c r="AV84" i="63"/>
  <c r="Q84" i="63"/>
  <c r="BA84" i="63"/>
  <c r="K84" i="63"/>
  <c r="AU84" i="63"/>
  <c r="E83" i="63"/>
  <c r="AR218" i="71"/>
  <c r="AR218" i="68"/>
  <c r="AR218" i="72"/>
  <c r="AR218" i="73"/>
  <c r="AR218" i="70"/>
  <c r="AR218" i="75"/>
  <c r="AR218" i="69"/>
  <c r="AR218" i="74"/>
  <c r="AR218" i="67"/>
  <c r="AR211" i="71"/>
  <c r="AR211" i="72"/>
  <c r="AR211" i="73"/>
  <c r="AR211" i="74"/>
  <c r="AR211" i="70"/>
  <c r="AR211" i="75"/>
  <c r="AR211" i="67"/>
  <c r="AR211" i="69"/>
  <c r="AR211" i="68"/>
  <c r="AR217" i="71"/>
  <c r="AR217" i="67"/>
  <c r="AR217" i="69"/>
  <c r="AR217" i="70"/>
  <c r="AR217" i="75"/>
  <c r="AR217" i="68"/>
  <c r="AR217" i="74"/>
  <c r="AR217" i="72"/>
  <c r="AR217" i="73"/>
  <c r="AS191" i="63"/>
  <c r="AS197" i="63"/>
  <c r="AS198" i="63"/>
  <c r="AR218" i="88"/>
  <c r="AR217" i="88"/>
  <c r="F28" i="2"/>
  <c r="F26" i="2"/>
  <c r="F30" i="2"/>
  <c r="F31" i="2"/>
  <c r="F34" i="2"/>
  <c r="F25" i="2"/>
  <c r="F33" i="2"/>
  <c r="F29" i="2"/>
  <c r="F27" i="2"/>
  <c r="F32" i="2"/>
  <c r="U77" i="63"/>
  <c r="AC77" i="63"/>
  <c r="AK77" i="63"/>
  <c r="AS77" i="63"/>
  <c r="BA77" i="63"/>
  <c r="E77" i="63"/>
  <c r="E192" i="63" s="1"/>
  <c r="Y77" i="63"/>
  <c r="AW77" i="63"/>
  <c r="J77" i="63"/>
  <c r="AH77" i="63"/>
  <c r="S77" i="63"/>
  <c r="AQ77" i="63"/>
  <c r="AB77" i="63"/>
  <c r="F77" i="63"/>
  <c r="N77" i="63"/>
  <c r="V77" i="63"/>
  <c r="AD77" i="63"/>
  <c r="AL77" i="63"/>
  <c r="AT77" i="63"/>
  <c r="BB77" i="63"/>
  <c r="O77" i="63"/>
  <c r="AM77" i="63"/>
  <c r="AU77" i="63"/>
  <c r="I77" i="63"/>
  <c r="AG77" i="63"/>
  <c r="R77" i="63"/>
  <c r="AX77" i="63"/>
  <c r="AY77" i="63"/>
  <c r="T77" i="63"/>
  <c r="AR77" i="63"/>
  <c r="G77" i="63"/>
  <c r="Q77" i="63"/>
  <c r="AO77" i="63"/>
  <c r="Z77" i="63"/>
  <c r="AP77" i="63"/>
  <c r="K77" i="63"/>
  <c r="AI77" i="63"/>
  <c r="L77" i="63"/>
  <c r="AJ77" i="63"/>
  <c r="AZ77" i="63"/>
  <c r="H77" i="63"/>
  <c r="P77" i="63"/>
  <c r="X77" i="63"/>
  <c r="AF77" i="63"/>
  <c r="AN77" i="63"/>
  <c r="AV77" i="63"/>
  <c r="W77" i="63"/>
  <c r="AE77" i="63"/>
  <c r="AA77" i="63"/>
  <c r="M77" i="63"/>
  <c r="E131" i="63"/>
  <c r="AL41" i="81"/>
  <c r="F128" i="63" l="1"/>
  <c r="AF192" i="63"/>
  <c r="AF212" i="70"/>
  <c r="AF212" i="73"/>
  <c r="AF212" i="71"/>
  <c r="AF212" i="69"/>
  <c r="AF212" i="68"/>
  <c r="AF212" i="75"/>
  <c r="AF212" i="67"/>
  <c r="AF212" i="72"/>
  <c r="K192" i="63"/>
  <c r="K212" i="70"/>
  <c r="K212" i="71"/>
  <c r="K212" i="67"/>
  <c r="K212" i="72"/>
  <c r="K212" i="68"/>
  <c r="K212" i="69"/>
  <c r="K212" i="73"/>
  <c r="K212" i="75"/>
  <c r="AQ192" i="63"/>
  <c r="AQ212" i="75"/>
  <c r="AQ212" i="67"/>
  <c r="AQ212" i="71"/>
  <c r="AQ212" i="72"/>
  <c r="AQ212" i="70"/>
  <c r="AQ212" i="68"/>
  <c r="AQ212" i="73"/>
  <c r="AQ212" i="69"/>
  <c r="AS192" i="63"/>
  <c r="AS212" i="70"/>
  <c r="AS212" i="69"/>
  <c r="AS212" i="75"/>
  <c r="AS212" i="68"/>
  <c r="AS212" i="72"/>
  <c r="AS212" i="67"/>
  <c r="AS212" i="73"/>
  <c r="AS212" i="71"/>
  <c r="X192" i="63"/>
  <c r="X212" i="73"/>
  <c r="X212" i="72"/>
  <c r="X212" i="70"/>
  <c r="X212" i="71"/>
  <c r="X212" i="68"/>
  <c r="X212" i="75"/>
  <c r="X212" i="67"/>
  <c r="X212" i="69"/>
  <c r="AP192" i="63"/>
  <c r="AP212" i="73"/>
  <c r="AP212" i="75"/>
  <c r="AP212" i="70"/>
  <c r="AP212" i="71"/>
  <c r="AP212" i="68"/>
  <c r="AP212" i="67"/>
  <c r="AP212" i="69"/>
  <c r="AP212" i="72"/>
  <c r="AT212" i="70"/>
  <c r="AT212" i="73"/>
  <c r="AT212" i="69"/>
  <c r="AT212" i="71"/>
  <c r="AT212" i="67"/>
  <c r="AT212" i="72"/>
  <c r="AT212" i="75"/>
  <c r="AT212" i="68"/>
  <c r="S192" i="63"/>
  <c r="S212" i="68"/>
  <c r="S212" i="69"/>
  <c r="S212" i="72"/>
  <c r="S212" i="67"/>
  <c r="S212" i="75"/>
  <c r="S212" i="73"/>
  <c r="S212" i="71"/>
  <c r="S212" i="70"/>
  <c r="AK192" i="63"/>
  <c r="AK212" i="70"/>
  <c r="AK212" i="75"/>
  <c r="AK212" i="69"/>
  <c r="AK212" i="67"/>
  <c r="AK212" i="71"/>
  <c r="AK212" i="72"/>
  <c r="AK212" i="73"/>
  <c r="AK212" i="68"/>
  <c r="M192" i="63"/>
  <c r="M212" i="71"/>
  <c r="M212" i="70"/>
  <c r="M212" i="67"/>
  <c r="M212" i="75"/>
  <c r="M212" i="73"/>
  <c r="M212" i="68"/>
  <c r="M212" i="69"/>
  <c r="M212" i="72"/>
  <c r="P192" i="63"/>
  <c r="P212" i="69"/>
  <c r="P212" i="73"/>
  <c r="P212" i="67"/>
  <c r="P212" i="72"/>
  <c r="P212" i="71"/>
  <c r="P212" i="70"/>
  <c r="P212" i="68"/>
  <c r="P212" i="75"/>
  <c r="Z192" i="63"/>
  <c r="Z212" i="70"/>
  <c r="Z212" i="67"/>
  <c r="Z212" i="71"/>
  <c r="Z212" i="69"/>
  <c r="Z212" i="72"/>
  <c r="Z212" i="75"/>
  <c r="Z212" i="73"/>
  <c r="Z212" i="68"/>
  <c r="R192" i="63"/>
  <c r="R212" i="68"/>
  <c r="R212" i="69"/>
  <c r="R212" i="73"/>
  <c r="R212" i="67"/>
  <c r="R212" i="70"/>
  <c r="R212" i="75"/>
  <c r="R212" i="71"/>
  <c r="R212" i="72"/>
  <c r="AL192" i="63"/>
  <c r="AL212" i="71"/>
  <c r="AL212" i="67"/>
  <c r="AL212" i="68"/>
  <c r="AL212" i="69"/>
  <c r="AL212" i="70"/>
  <c r="AL212" i="73"/>
  <c r="AL212" i="72"/>
  <c r="AL212" i="75"/>
  <c r="AH192" i="63"/>
  <c r="AH212" i="71"/>
  <c r="AH212" i="75"/>
  <c r="AH212" i="72"/>
  <c r="AH212" i="68"/>
  <c r="AH212" i="73"/>
  <c r="AH212" i="69"/>
  <c r="AH212" i="70"/>
  <c r="AH212" i="67"/>
  <c r="AC192" i="63"/>
  <c r="AC212" i="72"/>
  <c r="AC212" i="68"/>
  <c r="AC212" i="67"/>
  <c r="AC212" i="70"/>
  <c r="AC212" i="75"/>
  <c r="AC212" i="71"/>
  <c r="AC212" i="69"/>
  <c r="AC212" i="73"/>
  <c r="AS218" i="71"/>
  <c r="AS218" i="70"/>
  <c r="AS218" i="68"/>
  <c r="AS218" i="73"/>
  <c r="AS218" i="72"/>
  <c r="AS218" i="74"/>
  <c r="AS218" i="67"/>
  <c r="AS218" i="75"/>
  <c r="AS218" i="69"/>
  <c r="AA192" i="63"/>
  <c r="AA212" i="69"/>
  <c r="AA212" i="67"/>
  <c r="AA212" i="72"/>
  <c r="AA212" i="73"/>
  <c r="AA212" i="75"/>
  <c r="AA212" i="71"/>
  <c r="AA212" i="70"/>
  <c r="AA212" i="68"/>
  <c r="H192" i="63"/>
  <c r="H212" i="75"/>
  <c r="H212" i="69"/>
  <c r="H212" i="70"/>
  <c r="H212" i="73"/>
  <c r="H212" i="67"/>
  <c r="H212" i="71"/>
  <c r="H212" i="72"/>
  <c r="H212" i="68"/>
  <c r="AO192" i="63"/>
  <c r="AO212" i="73"/>
  <c r="AO212" i="67"/>
  <c r="AO212" i="71"/>
  <c r="AO212" i="72"/>
  <c r="AO212" i="68"/>
  <c r="AO212" i="69"/>
  <c r="AO212" i="70"/>
  <c r="AO212" i="75"/>
  <c r="AG192" i="63"/>
  <c r="AG212" i="68"/>
  <c r="AG212" i="69"/>
  <c r="AG212" i="70"/>
  <c r="AG212" i="73"/>
  <c r="AG212" i="67"/>
  <c r="AG212" i="75"/>
  <c r="AG212" i="72"/>
  <c r="AG212" i="71"/>
  <c r="AD192" i="63"/>
  <c r="AD212" i="68"/>
  <c r="AD212" i="75"/>
  <c r="AD212" i="72"/>
  <c r="AD212" i="67"/>
  <c r="AD212" i="71"/>
  <c r="AD212" i="69"/>
  <c r="AD212" i="70"/>
  <c r="AD212" i="73"/>
  <c r="J192" i="63"/>
  <c r="J212" i="72"/>
  <c r="J212" i="75"/>
  <c r="J212" i="70"/>
  <c r="J212" i="67"/>
  <c r="J212" i="68"/>
  <c r="J212" i="69"/>
  <c r="J212" i="71"/>
  <c r="J212" i="73"/>
  <c r="U192" i="63"/>
  <c r="U212" i="75"/>
  <c r="U212" i="68"/>
  <c r="U212" i="69"/>
  <c r="U212" i="72"/>
  <c r="U212" i="73"/>
  <c r="U212" i="70"/>
  <c r="U212" i="71"/>
  <c r="U212" i="67"/>
  <c r="AS217" i="71"/>
  <c r="AS217" i="73"/>
  <c r="AS217" i="70"/>
  <c r="AS217" i="72"/>
  <c r="AS217" i="69"/>
  <c r="AS217" i="74"/>
  <c r="AS217" i="75"/>
  <c r="AS217" i="68"/>
  <c r="AS217" i="67"/>
  <c r="AE192" i="63"/>
  <c r="AE212" i="68"/>
  <c r="AE212" i="73"/>
  <c r="AE212" i="71"/>
  <c r="AE212" i="69"/>
  <c r="AE212" i="75"/>
  <c r="AE212" i="70"/>
  <c r="AE212" i="72"/>
  <c r="AE212" i="67"/>
  <c r="Q192" i="63"/>
  <c r="Q212" i="67"/>
  <c r="Q212" i="72"/>
  <c r="Q212" i="75"/>
  <c r="Q212" i="73"/>
  <c r="Q212" i="69"/>
  <c r="Q212" i="68"/>
  <c r="Q212" i="70"/>
  <c r="Q212" i="71"/>
  <c r="I192" i="63"/>
  <c r="I212" i="67"/>
  <c r="I212" i="68"/>
  <c r="I212" i="71"/>
  <c r="I212" i="72"/>
  <c r="I212" i="69"/>
  <c r="I212" i="70"/>
  <c r="I212" i="73"/>
  <c r="I212" i="75"/>
  <c r="V192" i="63"/>
  <c r="V212" i="69"/>
  <c r="V212" i="72"/>
  <c r="V212" i="71"/>
  <c r="V212" i="67"/>
  <c r="V212" i="70"/>
  <c r="V212" i="73"/>
  <c r="V212" i="75"/>
  <c r="V212" i="68"/>
  <c r="AS211" i="71"/>
  <c r="AS211" i="73"/>
  <c r="AS211" i="69"/>
  <c r="AS211" i="74"/>
  <c r="AS211" i="75"/>
  <c r="AS211" i="68"/>
  <c r="AS211" i="70"/>
  <c r="AS211" i="67"/>
  <c r="AS211" i="72"/>
  <c r="W192" i="63"/>
  <c r="W212" i="67"/>
  <c r="W212" i="73"/>
  <c r="W212" i="75"/>
  <c r="W212" i="68"/>
  <c r="W212" i="72"/>
  <c r="W212" i="71"/>
  <c r="W212" i="70"/>
  <c r="W212" i="69"/>
  <c r="AJ192" i="63"/>
  <c r="AJ212" i="72"/>
  <c r="AJ212" i="71"/>
  <c r="AJ212" i="75"/>
  <c r="AJ212" i="69"/>
  <c r="AJ212" i="67"/>
  <c r="AJ212" i="68"/>
  <c r="AJ212" i="73"/>
  <c r="AJ212" i="70"/>
  <c r="G192" i="63"/>
  <c r="G212" i="69"/>
  <c r="G212" i="70"/>
  <c r="G212" i="75"/>
  <c r="G212" i="68"/>
  <c r="G212" i="72"/>
  <c r="G212" i="73"/>
  <c r="G212" i="67"/>
  <c r="G212" i="71"/>
  <c r="N192" i="63"/>
  <c r="N212" i="71"/>
  <c r="N212" i="68"/>
  <c r="N212" i="69"/>
  <c r="N212" i="72"/>
  <c r="N212" i="67"/>
  <c r="N212" i="75"/>
  <c r="N212" i="70"/>
  <c r="N212" i="73"/>
  <c r="Y192" i="63"/>
  <c r="Y212" i="69"/>
  <c r="Y212" i="67"/>
  <c r="Y212" i="70"/>
  <c r="Y212" i="68"/>
  <c r="Y212" i="71"/>
  <c r="Y212" i="72"/>
  <c r="Y212" i="75"/>
  <c r="Y212" i="73"/>
  <c r="L192" i="63"/>
  <c r="L212" i="70"/>
  <c r="L212" i="73"/>
  <c r="L212" i="67"/>
  <c r="L212" i="68"/>
  <c r="L212" i="69"/>
  <c r="L212" i="72"/>
  <c r="L212" i="71"/>
  <c r="L212" i="75"/>
  <c r="AR192" i="63"/>
  <c r="AR212" i="69"/>
  <c r="AR212" i="75"/>
  <c r="AR212" i="67"/>
  <c r="AR212" i="70"/>
  <c r="AR212" i="73"/>
  <c r="AR212" i="72"/>
  <c r="AR212" i="68"/>
  <c r="AR212" i="71"/>
  <c r="AM192" i="63"/>
  <c r="AM212" i="72"/>
  <c r="AM212" i="69"/>
  <c r="AM212" i="70"/>
  <c r="AM212" i="67"/>
  <c r="AM212" i="75"/>
  <c r="AM212" i="68"/>
  <c r="AM212" i="73"/>
  <c r="AM212" i="71"/>
  <c r="F192" i="63"/>
  <c r="F212" i="75"/>
  <c r="F212" i="70"/>
  <c r="F212" i="71"/>
  <c r="F212" i="73"/>
  <c r="F212" i="67"/>
  <c r="F212" i="72"/>
  <c r="F212" i="68"/>
  <c r="F212" i="69"/>
  <c r="E212" i="75"/>
  <c r="E212" i="69"/>
  <c r="E212" i="72"/>
  <c r="E212" i="68"/>
  <c r="E212" i="70"/>
  <c r="E212" i="71"/>
  <c r="E212" i="67"/>
  <c r="E212" i="73"/>
  <c r="AN192" i="63"/>
  <c r="AN212" i="73"/>
  <c r="AN212" i="69"/>
  <c r="AN212" i="72"/>
  <c r="AN212" i="71"/>
  <c r="AN212" i="70"/>
  <c r="AN212" i="75"/>
  <c r="AN212" i="67"/>
  <c r="AN212" i="68"/>
  <c r="AI192" i="63"/>
  <c r="AI212" i="68"/>
  <c r="AI212" i="73"/>
  <c r="AI212" i="70"/>
  <c r="AI212" i="69"/>
  <c r="AI212" i="75"/>
  <c r="AI212" i="71"/>
  <c r="AI212" i="67"/>
  <c r="AI212" i="72"/>
  <c r="T192" i="63"/>
  <c r="T212" i="70"/>
  <c r="T212" i="68"/>
  <c r="T212" i="71"/>
  <c r="T212" i="67"/>
  <c r="T212" i="75"/>
  <c r="T212" i="72"/>
  <c r="T212" i="69"/>
  <c r="T212" i="73"/>
  <c r="O192" i="63"/>
  <c r="O212" i="73"/>
  <c r="O212" i="67"/>
  <c r="O212" i="71"/>
  <c r="O212" i="72"/>
  <c r="O212" i="70"/>
  <c r="O212" i="68"/>
  <c r="O212" i="69"/>
  <c r="O212" i="75"/>
  <c r="AB192" i="63"/>
  <c r="AB212" i="75"/>
  <c r="AB212" i="72"/>
  <c r="AB212" i="73"/>
  <c r="AB212" i="71"/>
  <c r="AB212" i="70"/>
  <c r="AB212" i="69"/>
  <c r="AB212" i="67"/>
  <c r="AB212" i="68"/>
  <c r="E212" i="88"/>
  <c r="AT191" i="63"/>
  <c r="AT192" i="63"/>
  <c r="G212" i="88"/>
  <c r="F212" i="88"/>
  <c r="I212" i="88"/>
  <c r="H212" i="88"/>
  <c r="J212" i="88"/>
  <c r="AA134" i="63"/>
  <c r="AA212" i="88"/>
  <c r="AO134" i="63"/>
  <c r="AO212" i="88"/>
  <c r="AG134" i="63"/>
  <c r="AG212" i="88"/>
  <c r="AD134" i="63"/>
  <c r="AD212" i="88"/>
  <c r="U134" i="63"/>
  <c r="U212" i="88"/>
  <c r="AE134" i="63"/>
  <c r="AE212" i="88"/>
  <c r="AZ134" i="63"/>
  <c r="Q134" i="63"/>
  <c r="Q212" i="88"/>
  <c r="V134" i="63"/>
  <c r="V212" i="88"/>
  <c r="AW134" i="63"/>
  <c r="W134" i="63"/>
  <c r="W212" i="88"/>
  <c r="AJ134" i="63"/>
  <c r="AJ212" i="88"/>
  <c r="AU134" i="63"/>
  <c r="N134" i="63"/>
  <c r="N212" i="88"/>
  <c r="Y134" i="63"/>
  <c r="Y212" i="88"/>
  <c r="AT197" i="63"/>
  <c r="AT198" i="63"/>
  <c r="AV134" i="63"/>
  <c r="L134" i="63"/>
  <c r="L212" i="88"/>
  <c r="AR134" i="63"/>
  <c r="AR212" i="88"/>
  <c r="AM134" i="63"/>
  <c r="AM212" i="88"/>
  <c r="B27" i="63"/>
  <c r="AN134" i="63"/>
  <c r="AN212" i="88"/>
  <c r="AI134" i="63"/>
  <c r="AI212" i="88"/>
  <c r="T134" i="63"/>
  <c r="T212" i="88"/>
  <c r="O134" i="63"/>
  <c r="O212" i="88"/>
  <c r="AB134" i="63"/>
  <c r="AB212" i="88"/>
  <c r="BA134" i="63"/>
  <c r="AF134" i="63"/>
  <c r="AF212" i="88"/>
  <c r="K134" i="63"/>
  <c r="K212" i="88"/>
  <c r="AY134" i="63"/>
  <c r="BB134" i="63"/>
  <c r="AQ134" i="63"/>
  <c r="AQ212" i="88"/>
  <c r="AS134" i="63"/>
  <c r="AS212" i="88"/>
  <c r="X134" i="63"/>
  <c r="X212" i="88"/>
  <c r="AP134" i="63"/>
  <c r="AP212" i="88"/>
  <c r="AX134" i="63"/>
  <c r="AT134" i="63"/>
  <c r="AT212" i="88"/>
  <c r="S134" i="63"/>
  <c r="S212" i="88"/>
  <c r="AK134" i="63"/>
  <c r="AK212" i="88"/>
  <c r="AS218" i="88"/>
  <c r="M134" i="63"/>
  <c r="M212" i="88"/>
  <c r="P134" i="63"/>
  <c r="P212" i="88"/>
  <c r="Z134" i="63"/>
  <c r="Z212" i="88"/>
  <c r="R134" i="63"/>
  <c r="R212" i="88"/>
  <c r="AL134" i="63"/>
  <c r="AL212" i="88"/>
  <c r="AH134" i="63"/>
  <c r="AH212" i="88"/>
  <c r="AC134" i="63"/>
  <c r="AC212" i="88"/>
  <c r="AS217" i="88"/>
  <c r="AY128" i="63"/>
  <c r="AZ128" i="63"/>
  <c r="BA128" i="63"/>
  <c r="BB128" i="63"/>
  <c r="E134" i="63"/>
  <c r="G27" i="63"/>
  <c r="J134" i="63"/>
  <c r="H134" i="63"/>
  <c r="E27" i="63"/>
  <c r="F134" i="63"/>
  <c r="C27" i="63"/>
  <c r="G134" i="63"/>
  <c r="D27" i="63"/>
  <c r="I134" i="63"/>
  <c r="F27" i="63"/>
  <c r="E130" i="63"/>
  <c r="E132" i="63" s="1"/>
  <c r="E133" i="63" s="1"/>
  <c r="E190" i="63" s="1"/>
  <c r="F129" i="63"/>
  <c r="AM41" i="81"/>
  <c r="G9" i="2"/>
  <c r="AU212" i="70" l="1"/>
  <c r="F131" i="63"/>
  <c r="G129" i="63" s="1"/>
  <c r="G131" i="63" s="1"/>
  <c r="H128" i="63"/>
  <c r="AT218" i="71"/>
  <c r="AT218" i="70"/>
  <c r="AT218" i="74"/>
  <c r="AT218" i="68"/>
  <c r="AT218" i="73"/>
  <c r="AT218" i="72"/>
  <c r="AT218" i="75"/>
  <c r="AT218" i="67"/>
  <c r="AT218" i="69"/>
  <c r="AU212" i="69"/>
  <c r="AT217" i="71"/>
  <c r="AT217" i="70"/>
  <c r="AT217" i="72"/>
  <c r="AT217" i="73"/>
  <c r="AT217" i="75"/>
  <c r="AT217" i="74"/>
  <c r="AT217" i="67"/>
  <c r="AT217" i="69"/>
  <c r="AT217" i="68"/>
  <c r="AU212" i="68"/>
  <c r="AT211" i="71"/>
  <c r="AT211" i="67"/>
  <c r="AT211" i="70"/>
  <c r="AT211" i="74"/>
  <c r="AT211" i="72"/>
  <c r="AT211" i="73"/>
  <c r="AT211" i="69"/>
  <c r="AT211" i="75"/>
  <c r="AT211" i="68"/>
  <c r="AU212" i="72"/>
  <c r="AU212" i="73"/>
  <c r="AU212" i="71"/>
  <c r="AU212" i="75"/>
  <c r="AU212" i="67"/>
  <c r="AU192" i="63"/>
  <c r="AU191" i="63"/>
  <c r="J211" i="88"/>
  <c r="AL211" i="88"/>
  <c r="M211" i="88"/>
  <c r="AT218" i="88"/>
  <c r="I211" i="88"/>
  <c r="AQ211" i="88"/>
  <c r="AF211" i="88"/>
  <c r="T211" i="88"/>
  <c r="AM211" i="88"/>
  <c r="AT217" i="88"/>
  <c r="AJ211" i="88"/>
  <c r="Q211" i="88"/>
  <c r="AD211" i="88"/>
  <c r="R211" i="88"/>
  <c r="G211" i="88"/>
  <c r="AU197" i="63"/>
  <c r="AU198" i="63"/>
  <c r="AT211" i="88"/>
  <c r="AK211" i="88"/>
  <c r="AP211" i="88"/>
  <c r="AI211" i="88"/>
  <c r="AR211" i="88"/>
  <c r="Y211" i="88"/>
  <c r="W211" i="88"/>
  <c r="AG211" i="88"/>
  <c r="AC211" i="88"/>
  <c r="Z211" i="88"/>
  <c r="F211" i="88"/>
  <c r="S211" i="88"/>
  <c r="X211" i="88"/>
  <c r="AB211" i="88"/>
  <c r="AN211" i="88"/>
  <c r="L211" i="88"/>
  <c r="N211" i="88"/>
  <c r="AE211" i="88"/>
  <c r="AO211" i="88"/>
  <c r="AH211" i="88"/>
  <c r="P211" i="88"/>
  <c r="AU212" i="88"/>
  <c r="H211" i="88"/>
  <c r="AS211" i="88"/>
  <c r="K211" i="88"/>
  <c r="O211" i="88"/>
  <c r="V211" i="88"/>
  <c r="U211" i="88"/>
  <c r="AA211" i="88"/>
  <c r="G29" i="2"/>
  <c r="G28" i="2"/>
  <c r="G25" i="2"/>
  <c r="G30" i="2"/>
  <c r="G33" i="2"/>
  <c r="G34" i="2"/>
  <c r="G31" i="2"/>
  <c r="G26" i="2"/>
  <c r="G27" i="2"/>
  <c r="G32" i="2"/>
  <c r="E135" i="63"/>
  <c r="AN41" i="81"/>
  <c r="J128" i="63" l="1"/>
  <c r="F130" i="63"/>
  <c r="F132" i="63" s="1"/>
  <c r="F133" i="63" s="1"/>
  <c r="I128" i="63"/>
  <c r="K128" i="63"/>
  <c r="AV212" i="70"/>
  <c r="AV212" i="71"/>
  <c r="AV212" i="73"/>
  <c r="AV212" i="68"/>
  <c r="AV212" i="69"/>
  <c r="AV212" i="75"/>
  <c r="AV212" i="72"/>
  <c r="AV212" i="67"/>
  <c r="AU218" i="71"/>
  <c r="AU218" i="69"/>
  <c r="AU218" i="70"/>
  <c r="AU218" i="67"/>
  <c r="AU218" i="75"/>
  <c r="AU218" i="68"/>
  <c r="AU218" i="73"/>
  <c r="AU218" i="72"/>
  <c r="AU218" i="74"/>
  <c r="AU217" i="71"/>
  <c r="AU217" i="72"/>
  <c r="AU217" i="69"/>
  <c r="AU217" i="70"/>
  <c r="AU217" i="73"/>
  <c r="AU217" i="74"/>
  <c r="AU217" i="75"/>
  <c r="AU217" i="67"/>
  <c r="AU217" i="68"/>
  <c r="AU211" i="71"/>
  <c r="AU211" i="70"/>
  <c r="AU211" i="68"/>
  <c r="AU211" i="72"/>
  <c r="AU211" i="69"/>
  <c r="AU211" i="73"/>
  <c r="AU211" i="74"/>
  <c r="AU211" i="75"/>
  <c r="AU211" i="67"/>
  <c r="AV192" i="63"/>
  <c r="AV191" i="63"/>
  <c r="AU217" i="88"/>
  <c r="AU211" i="88"/>
  <c r="AV197" i="63"/>
  <c r="AV198" i="63"/>
  <c r="AV212" i="88"/>
  <c r="AU218" i="88"/>
  <c r="G130" i="63"/>
  <c r="G132" i="63" s="1"/>
  <c r="G133" i="63" s="1"/>
  <c r="G190" i="63" s="1"/>
  <c r="H129" i="63"/>
  <c r="H131" i="63" s="1"/>
  <c r="AO41" i="81"/>
  <c r="F135" i="63" l="1"/>
  <c r="F190" i="63"/>
  <c r="F210" i="70" s="1"/>
  <c r="L128" i="63"/>
  <c r="AW212" i="67"/>
  <c r="AW212" i="68"/>
  <c r="AW212" i="73"/>
  <c r="AW212" i="75"/>
  <c r="AW212" i="72"/>
  <c r="AW212" i="70"/>
  <c r="AW212" i="71"/>
  <c r="AW212" i="69"/>
  <c r="AV217" i="71"/>
  <c r="AV217" i="69"/>
  <c r="AV217" i="68"/>
  <c r="AV217" i="70"/>
  <c r="AV217" i="73"/>
  <c r="AV217" i="75"/>
  <c r="AV217" i="67"/>
  <c r="AV217" i="72"/>
  <c r="AV217" i="74"/>
  <c r="AV211" i="71"/>
  <c r="AV211" i="75"/>
  <c r="AV211" i="72"/>
  <c r="AV211" i="67"/>
  <c r="AV211" i="74"/>
  <c r="AV211" i="68"/>
  <c r="AV211" i="73"/>
  <c r="AV211" i="70"/>
  <c r="AV211" i="69"/>
  <c r="AV218" i="71"/>
  <c r="AV218" i="73"/>
  <c r="AV218" i="74"/>
  <c r="AV218" i="68"/>
  <c r="AV218" i="75"/>
  <c r="AV218" i="72"/>
  <c r="AV218" i="67"/>
  <c r="AV218" i="69"/>
  <c r="AV218" i="70"/>
  <c r="F210" i="73"/>
  <c r="F210" i="74"/>
  <c r="F210" i="75"/>
  <c r="F210" i="69"/>
  <c r="F210" i="71"/>
  <c r="F210" i="68"/>
  <c r="F210" i="72"/>
  <c r="F210" i="67"/>
  <c r="AW192" i="63"/>
  <c r="AW191" i="63"/>
  <c r="AV211" i="88"/>
  <c r="AV218" i="88"/>
  <c r="AW197" i="63"/>
  <c r="AW198" i="63"/>
  <c r="AW212" i="88"/>
  <c r="AV217" i="88"/>
  <c r="G135" i="63"/>
  <c r="H130" i="63"/>
  <c r="H132" i="63" s="1"/>
  <c r="H133" i="63" s="1"/>
  <c r="H190" i="63" s="1"/>
  <c r="I129" i="63"/>
  <c r="I131" i="63" s="1"/>
  <c r="AP41" i="81"/>
  <c r="N128" i="63" l="1"/>
  <c r="AX212" i="68"/>
  <c r="AX212" i="72"/>
  <c r="AX212" i="70"/>
  <c r="AX212" i="71"/>
  <c r="AX212" i="75"/>
  <c r="AX212" i="67"/>
  <c r="AX212" i="73"/>
  <c r="AX212" i="69"/>
  <c r="AW218" i="71"/>
  <c r="AW218" i="67"/>
  <c r="AW218" i="69"/>
  <c r="AW218" i="68"/>
  <c r="AW218" i="75"/>
  <c r="AW218" i="72"/>
  <c r="AW218" i="70"/>
  <c r="AW218" i="73"/>
  <c r="AW218" i="74"/>
  <c r="AW211" i="71"/>
  <c r="AW211" i="75"/>
  <c r="AW211" i="69"/>
  <c r="AW211" i="68"/>
  <c r="AW211" i="72"/>
  <c r="AW211" i="73"/>
  <c r="AW211" i="70"/>
  <c r="AW211" i="67"/>
  <c r="AW211" i="74"/>
  <c r="AW217" i="71"/>
  <c r="AW217" i="69"/>
  <c r="AW217" i="67"/>
  <c r="AW217" i="72"/>
  <c r="AW217" i="73"/>
  <c r="AW217" i="75"/>
  <c r="AW217" i="74"/>
  <c r="AW217" i="70"/>
  <c r="AW217" i="68"/>
  <c r="G210" i="75"/>
  <c r="G210" i="67"/>
  <c r="G210" i="72"/>
  <c r="G210" i="73"/>
  <c r="G210" i="71"/>
  <c r="G210" i="70"/>
  <c r="G210" i="69"/>
  <c r="G210" i="74"/>
  <c r="G210" i="68"/>
  <c r="AX192" i="63"/>
  <c r="AX191" i="63"/>
  <c r="AW218" i="88"/>
  <c r="AW217" i="88"/>
  <c r="AW211" i="88"/>
  <c r="AX197" i="63"/>
  <c r="AX198" i="63"/>
  <c r="AX212" i="88"/>
  <c r="H135" i="63"/>
  <c r="I130" i="63"/>
  <c r="I132" i="63" s="1"/>
  <c r="I133" i="63" s="1"/>
  <c r="I190" i="63" s="1"/>
  <c r="J129" i="63"/>
  <c r="J131" i="63" s="1"/>
  <c r="AQ41" i="81"/>
  <c r="M128" i="63" l="1"/>
  <c r="O128" i="63"/>
  <c r="AY212" i="75"/>
  <c r="AY212" i="67"/>
  <c r="AY212" i="70"/>
  <c r="AY212" i="71"/>
  <c r="AY212" i="72"/>
  <c r="AY212" i="73"/>
  <c r="AY212" i="69"/>
  <c r="AY212" i="68"/>
  <c r="AX211" i="71"/>
  <c r="AX211" i="67"/>
  <c r="AX211" i="69"/>
  <c r="AX211" i="68"/>
  <c r="AX211" i="72"/>
  <c r="AX211" i="70"/>
  <c r="AX211" i="73"/>
  <c r="AX211" i="74"/>
  <c r="AX211" i="75"/>
  <c r="AX218" i="71"/>
  <c r="AX218" i="73"/>
  <c r="AX218" i="69"/>
  <c r="AX218" i="68"/>
  <c r="AX218" i="70"/>
  <c r="AX218" i="75"/>
  <c r="AX218" i="74"/>
  <c r="AX218" i="72"/>
  <c r="AX218" i="67"/>
  <c r="AX217" i="71"/>
  <c r="AX217" i="70"/>
  <c r="AX217" i="72"/>
  <c r="AX217" i="74"/>
  <c r="AX217" i="73"/>
  <c r="AX217" i="68"/>
  <c r="AX217" i="75"/>
  <c r="AX217" i="67"/>
  <c r="AX217" i="69"/>
  <c r="H210" i="69"/>
  <c r="H210" i="71"/>
  <c r="H210" i="67"/>
  <c r="H210" i="70"/>
  <c r="H210" i="68"/>
  <c r="H210" i="74"/>
  <c r="H210" i="72"/>
  <c r="H210" i="75"/>
  <c r="H210" i="73"/>
  <c r="AY192" i="63"/>
  <c r="AY191" i="63"/>
  <c r="AX218" i="88"/>
  <c r="AX217" i="88"/>
  <c r="AX211" i="88"/>
  <c r="AY197" i="63"/>
  <c r="AY198" i="63"/>
  <c r="AY212" i="88"/>
  <c r="I135" i="63"/>
  <c r="AY194" i="63"/>
  <c r="J130" i="63"/>
  <c r="J132" i="63" s="1"/>
  <c r="J133" i="63" s="1"/>
  <c r="J190" i="63" s="1"/>
  <c r="K129" i="63"/>
  <c r="K131" i="63" s="1"/>
  <c r="AR41" i="81"/>
  <c r="P128" i="63" l="1"/>
  <c r="AY211" i="71"/>
  <c r="AY211" i="67"/>
  <c r="AY211" i="70"/>
  <c r="AY211" i="69"/>
  <c r="AY211" i="72"/>
  <c r="AY211" i="74"/>
  <c r="AY211" i="75"/>
  <c r="AY211" i="68"/>
  <c r="AY211" i="73"/>
  <c r="AZ212" i="68"/>
  <c r="AZ212" i="72"/>
  <c r="AZ212" i="70"/>
  <c r="AZ212" i="71"/>
  <c r="AZ212" i="75"/>
  <c r="AZ212" i="73"/>
  <c r="AZ212" i="69"/>
  <c r="AZ212" i="67"/>
  <c r="AY218" i="71"/>
  <c r="AY218" i="69"/>
  <c r="AY218" i="73"/>
  <c r="AY218" i="70"/>
  <c r="AY218" i="67"/>
  <c r="AY218" i="75"/>
  <c r="AY218" i="74"/>
  <c r="AY218" i="72"/>
  <c r="AY218" i="68"/>
  <c r="AY217" i="71"/>
  <c r="AY217" i="72"/>
  <c r="AY217" i="67"/>
  <c r="AY217" i="69"/>
  <c r="AY217" i="73"/>
  <c r="AY217" i="70"/>
  <c r="AY217" i="75"/>
  <c r="AY217" i="74"/>
  <c r="AY217" i="68"/>
  <c r="AY214" i="72"/>
  <c r="AY214" i="69"/>
  <c r="AY214" i="74"/>
  <c r="AY214" i="75"/>
  <c r="AY214" i="68"/>
  <c r="AY214" i="67"/>
  <c r="AY214" i="73"/>
  <c r="AY214" i="71"/>
  <c r="AY214" i="70"/>
  <c r="I210" i="71"/>
  <c r="I210" i="67"/>
  <c r="I210" i="75"/>
  <c r="I210" i="72"/>
  <c r="I210" i="70"/>
  <c r="I210" i="69"/>
  <c r="I210" i="73"/>
  <c r="I210" i="68"/>
  <c r="I210" i="74"/>
  <c r="AZ191" i="63"/>
  <c r="AZ192" i="63"/>
  <c r="AZ197" i="63"/>
  <c r="AZ198" i="63"/>
  <c r="AZ212" i="88"/>
  <c r="AY217" i="88"/>
  <c r="AY211" i="88"/>
  <c r="AY214" i="88"/>
  <c r="AY218" i="88"/>
  <c r="AZ194" i="63"/>
  <c r="J135" i="63"/>
  <c r="K130" i="63"/>
  <c r="K132" i="63" s="1"/>
  <c r="K133" i="63" s="1"/>
  <c r="K190" i="63" s="1"/>
  <c r="L129" i="63"/>
  <c r="L131" i="63" s="1"/>
  <c r="AS41" i="81"/>
  <c r="Q128" i="63" l="1"/>
  <c r="AZ211" i="71"/>
  <c r="AZ211" i="69"/>
  <c r="AZ211" i="72"/>
  <c r="AZ211" i="73"/>
  <c r="AZ211" i="75"/>
  <c r="AZ211" i="67"/>
  <c r="AZ211" i="70"/>
  <c r="AZ211" i="74"/>
  <c r="AZ211" i="68"/>
  <c r="AZ217" i="71"/>
  <c r="AZ217" i="74"/>
  <c r="AZ217" i="69"/>
  <c r="AZ217" i="73"/>
  <c r="AZ217" i="67"/>
  <c r="AZ217" i="75"/>
  <c r="AZ217" i="70"/>
  <c r="AZ217" i="68"/>
  <c r="AZ217" i="72"/>
  <c r="AZ214" i="73"/>
  <c r="AZ214" i="70"/>
  <c r="AZ214" i="68"/>
  <c r="AZ214" i="71"/>
  <c r="AZ214" i="75"/>
  <c r="AZ214" i="72"/>
  <c r="AZ214" i="69"/>
  <c r="AZ214" i="67"/>
  <c r="AZ214" i="74"/>
  <c r="BA212" i="70"/>
  <c r="BA212" i="69"/>
  <c r="BA212" i="67"/>
  <c r="BA212" i="71"/>
  <c r="BA212" i="73"/>
  <c r="BA212" i="75"/>
  <c r="BA212" i="68"/>
  <c r="BA212" i="72"/>
  <c r="AZ218" i="71"/>
  <c r="AZ218" i="72"/>
  <c r="AZ218" i="75"/>
  <c r="AZ218" i="74"/>
  <c r="AZ218" i="70"/>
  <c r="AZ218" i="67"/>
  <c r="AZ218" i="73"/>
  <c r="AZ218" i="69"/>
  <c r="AZ218" i="68"/>
  <c r="J210" i="71"/>
  <c r="J210" i="69"/>
  <c r="J210" i="72"/>
  <c r="J210" i="67"/>
  <c r="J210" i="75"/>
  <c r="J210" i="68"/>
  <c r="J210" i="70"/>
  <c r="J210" i="73"/>
  <c r="J210" i="74"/>
  <c r="BA191" i="63"/>
  <c r="BA192" i="63"/>
  <c r="AZ214" i="88"/>
  <c r="AZ211" i="88"/>
  <c r="BA197" i="63"/>
  <c r="BA198" i="63"/>
  <c r="BA212" i="88"/>
  <c r="AZ218" i="88"/>
  <c r="AZ217" i="88"/>
  <c r="K135" i="63"/>
  <c r="BA194" i="63"/>
  <c r="L130" i="63"/>
  <c r="L132" i="63" s="1"/>
  <c r="L133" i="63" s="1"/>
  <c r="L190" i="63" s="1"/>
  <c r="M129" i="63"/>
  <c r="M131" i="63" s="1"/>
  <c r="AT41" i="81"/>
  <c r="R128" i="63" l="1"/>
  <c r="BA214" i="70"/>
  <c r="BA214" i="75"/>
  <c r="BA214" i="69"/>
  <c r="BA214" i="68"/>
  <c r="BA214" i="73"/>
  <c r="BA214" i="72"/>
  <c r="BA214" i="71"/>
  <c r="BA214" i="74"/>
  <c r="BA214" i="67"/>
  <c r="BA218" i="71"/>
  <c r="BA218" i="74"/>
  <c r="BA218" i="68"/>
  <c r="BA218" i="75"/>
  <c r="BA218" i="69"/>
  <c r="BA218" i="73"/>
  <c r="BA218" i="70"/>
  <c r="BA218" i="67"/>
  <c r="BA218" i="72"/>
  <c r="BA211" i="71"/>
  <c r="BA211" i="67"/>
  <c r="BA211" i="75"/>
  <c r="BA211" i="73"/>
  <c r="BA211" i="74"/>
  <c r="BA211" i="72"/>
  <c r="BA211" i="68"/>
  <c r="BA211" i="70"/>
  <c r="BA211" i="69"/>
  <c r="BB212" i="67"/>
  <c r="BB212" i="68"/>
  <c r="BB212" i="72"/>
  <c r="BB212" i="71"/>
  <c r="BB212" i="73"/>
  <c r="BB212" i="70"/>
  <c r="BB212" i="75"/>
  <c r="BB212" i="69"/>
  <c r="BA217" i="71"/>
  <c r="BA217" i="68"/>
  <c r="BA217" i="69"/>
  <c r="BA217" i="73"/>
  <c r="BA217" i="72"/>
  <c r="BA217" i="67"/>
  <c r="BA217" i="70"/>
  <c r="BA217" i="74"/>
  <c r="BA217" i="75"/>
  <c r="K210" i="68"/>
  <c r="K210" i="73"/>
  <c r="K210" i="71"/>
  <c r="K210" i="70"/>
  <c r="K210" i="69"/>
  <c r="K210" i="75"/>
  <c r="K210" i="72"/>
  <c r="K210" i="67"/>
  <c r="K210" i="74"/>
  <c r="BB192" i="63"/>
  <c r="BB191" i="63"/>
  <c r="BA218" i="88"/>
  <c r="BA217" i="88"/>
  <c r="BA214" i="88"/>
  <c r="BA211" i="88"/>
  <c r="BB197" i="63"/>
  <c r="BB198" i="63"/>
  <c r="BB212" i="88"/>
  <c r="L135" i="63"/>
  <c r="BB195" i="63"/>
  <c r="BB194" i="63"/>
  <c r="M130" i="63"/>
  <c r="M132" i="63" s="1"/>
  <c r="M133" i="63" s="1"/>
  <c r="M190" i="63" s="1"/>
  <c r="N129" i="63"/>
  <c r="N131" i="63" s="1"/>
  <c r="AU41" i="81"/>
  <c r="S128" i="63" l="1"/>
  <c r="BB211" i="71"/>
  <c r="BB211" i="72"/>
  <c r="BB211" i="74"/>
  <c r="BB211" i="75"/>
  <c r="BB211" i="67"/>
  <c r="BB211" i="69"/>
  <c r="BB211" i="70"/>
  <c r="BB211" i="68"/>
  <c r="BB211" i="73"/>
  <c r="BB218" i="71"/>
  <c r="BB218" i="73"/>
  <c r="BB218" i="72"/>
  <c r="BB218" i="74"/>
  <c r="BB218" i="75"/>
  <c r="BB218" i="68"/>
  <c r="BB218" i="69"/>
  <c r="BB218" i="70"/>
  <c r="BB218" i="67"/>
  <c r="BB217" i="71"/>
  <c r="BB217" i="68"/>
  <c r="BB217" i="70"/>
  <c r="BB217" i="69"/>
  <c r="BB217" i="73"/>
  <c r="BB217" i="75"/>
  <c r="BB217" i="67"/>
  <c r="BB217" i="74"/>
  <c r="BB217" i="72"/>
  <c r="BB214" i="74"/>
  <c r="BB214" i="72"/>
  <c r="BB214" i="71"/>
  <c r="BB214" i="69"/>
  <c r="BB214" i="70"/>
  <c r="BB214" i="75"/>
  <c r="BB214" i="73"/>
  <c r="BB214" i="67"/>
  <c r="BB214" i="68"/>
  <c r="BB215" i="72"/>
  <c r="BB215" i="70"/>
  <c r="BB215" i="67"/>
  <c r="BB215" i="74"/>
  <c r="BB215" i="68"/>
  <c r="BB215" i="71"/>
  <c r="BB215" i="75"/>
  <c r="BB215" i="73"/>
  <c r="BB215" i="69"/>
  <c r="L210" i="67"/>
  <c r="L210" i="74"/>
  <c r="L210" i="70"/>
  <c r="L210" i="71"/>
  <c r="L210" i="72"/>
  <c r="L210" i="69"/>
  <c r="L210" i="75"/>
  <c r="L210" i="73"/>
  <c r="L210" i="68"/>
  <c r="BB214" i="88"/>
  <c r="BB218" i="88"/>
  <c r="BB215" i="88"/>
  <c r="BB217" i="88"/>
  <c r="BB211" i="88"/>
  <c r="M135" i="63"/>
  <c r="N130" i="63"/>
  <c r="N132" i="63" s="1"/>
  <c r="N133" i="63" s="1"/>
  <c r="N190" i="63" s="1"/>
  <c r="O129" i="63"/>
  <c r="O131" i="63" s="1"/>
  <c r="AV41" i="81"/>
  <c r="T128" i="63" l="1"/>
  <c r="M210" i="73"/>
  <c r="M210" i="68"/>
  <c r="M210" i="69"/>
  <c r="M210" i="74"/>
  <c r="M210" i="71"/>
  <c r="M210" i="75"/>
  <c r="M210" i="72"/>
  <c r="M210" i="70"/>
  <c r="M210" i="67"/>
  <c r="N135" i="63"/>
  <c r="O130" i="63"/>
  <c r="O132" i="63" s="1"/>
  <c r="O133" i="63" s="1"/>
  <c r="O190" i="63" s="1"/>
  <c r="P129" i="63"/>
  <c r="P131" i="63" s="1"/>
  <c r="AW41" i="81"/>
  <c r="U128" i="63" l="1"/>
  <c r="N210" i="74"/>
  <c r="N210" i="70"/>
  <c r="N210" i="73"/>
  <c r="N210" i="75"/>
  <c r="N210" i="68"/>
  <c r="N210" i="71"/>
  <c r="N210" i="67"/>
  <c r="N210" i="69"/>
  <c r="N210" i="72"/>
  <c r="O135" i="63"/>
  <c r="P130" i="63"/>
  <c r="P132" i="63" s="1"/>
  <c r="P133" i="63" s="1"/>
  <c r="P190" i="63" s="1"/>
  <c r="Q129" i="63"/>
  <c r="Q131" i="63" s="1"/>
  <c r="AX41" i="81"/>
  <c r="V128" i="63" l="1"/>
  <c r="O210" i="75"/>
  <c r="O210" i="67"/>
  <c r="O210" i="72"/>
  <c r="O210" i="70"/>
  <c r="O210" i="74"/>
  <c r="O210" i="73"/>
  <c r="O210" i="71"/>
  <c r="O210" i="68"/>
  <c r="O210" i="69"/>
  <c r="P135" i="63"/>
  <c r="Q130" i="63"/>
  <c r="Q132" i="63" s="1"/>
  <c r="Q133" i="63" s="1"/>
  <c r="Q190" i="63" s="1"/>
  <c r="R129" i="63"/>
  <c r="R131" i="63" s="1"/>
  <c r="AY41" i="81"/>
  <c r="W128" i="63" l="1"/>
  <c r="P210" i="69"/>
  <c r="P210" i="71"/>
  <c r="P210" i="72"/>
  <c r="P210" i="75"/>
  <c r="P210" i="68"/>
  <c r="P210" i="67"/>
  <c r="P210" i="70"/>
  <c r="P210" i="73"/>
  <c r="P210" i="74"/>
  <c r="Q135" i="63"/>
  <c r="R130" i="63"/>
  <c r="R132" i="63" s="1"/>
  <c r="R133" i="63" s="1"/>
  <c r="R190" i="63" s="1"/>
  <c r="S129" i="63"/>
  <c r="S131" i="63" s="1"/>
  <c r="AZ41" i="81"/>
  <c r="X128" i="63" l="1"/>
  <c r="Q210" i="71"/>
  <c r="Q210" i="74"/>
  <c r="Q210" i="70"/>
  <c r="Q210" i="69"/>
  <c r="Q210" i="67"/>
  <c r="Q210" i="75"/>
  <c r="Q210" i="73"/>
  <c r="Q210" i="72"/>
  <c r="Q210" i="68"/>
  <c r="R135" i="63"/>
  <c r="S130" i="63"/>
  <c r="S132" i="63" s="1"/>
  <c r="S133" i="63" s="1"/>
  <c r="S190" i="63" s="1"/>
  <c r="T129" i="63"/>
  <c r="T131" i="63" s="1"/>
  <c r="BA41" i="81"/>
  <c r="Y128" i="63" l="1"/>
  <c r="R210" i="69"/>
  <c r="R210" i="67"/>
  <c r="R210" i="72"/>
  <c r="R210" i="71"/>
  <c r="R210" i="73"/>
  <c r="R210" i="75"/>
  <c r="R210" i="70"/>
  <c r="R210" i="68"/>
  <c r="R210" i="74"/>
  <c r="S135" i="63"/>
  <c r="T130" i="63"/>
  <c r="T132" i="63" s="1"/>
  <c r="T133" i="63" s="1"/>
  <c r="T190" i="63" s="1"/>
  <c r="U129" i="63"/>
  <c r="U131" i="63" s="1"/>
  <c r="BB41" i="81"/>
  <c r="Z128" i="63" l="1"/>
  <c r="S210" i="68"/>
  <c r="S210" i="70"/>
  <c r="S210" i="67"/>
  <c r="S210" i="69"/>
  <c r="S210" i="75"/>
  <c r="S210" i="71"/>
  <c r="S210" i="73"/>
  <c r="S210" i="72"/>
  <c r="S210" i="74"/>
  <c r="T135" i="63"/>
  <c r="U130" i="63"/>
  <c r="U132" i="63" s="1"/>
  <c r="U133" i="63" s="1"/>
  <c r="U190" i="63" s="1"/>
  <c r="V129" i="63"/>
  <c r="V131" i="63" s="1"/>
  <c r="BC41" i="81"/>
  <c r="AA128" i="63" l="1"/>
  <c r="T210" i="71"/>
  <c r="T210" i="67"/>
  <c r="T210" i="73"/>
  <c r="T210" i="75"/>
  <c r="T210" i="74"/>
  <c r="T210" i="69"/>
  <c r="T210" i="70"/>
  <c r="T210" i="68"/>
  <c r="T210" i="72"/>
  <c r="U135" i="63"/>
  <c r="V130" i="63"/>
  <c r="V132" i="63" s="1"/>
  <c r="V133" i="63" s="1"/>
  <c r="V190" i="63" s="1"/>
  <c r="W129" i="63"/>
  <c r="W131" i="63" s="1"/>
  <c r="BD41" i="81"/>
  <c r="AB128" i="63" l="1"/>
  <c r="U210" i="73"/>
  <c r="U210" i="68"/>
  <c r="U210" i="69"/>
  <c r="U210" i="75"/>
  <c r="U210" i="74"/>
  <c r="U210" i="72"/>
  <c r="U210" i="71"/>
  <c r="U210" i="70"/>
  <c r="U210" i="67"/>
  <c r="V135" i="63"/>
  <c r="W130" i="63"/>
  <c r="W132" i="63" s="1"/>
  <c r="W133" i="63" s="1"/>
  <c r="W190" i="63" s="1"/>
  <c r="X129" i="63"/>
  <c r="X131" i="63" s="1"/>
  <c r="BE41" i="81"/>
  <c r="AC128" i="63" l="1"/>
  <c r="V210" i="70"/>
  <c r="V210" i="72"/>
  <c r="V210" i="73"/>
  <c r="V210" i="75"/>
  <c r="V210" i="74"/>
  <c r="V210" i="67"/>
  <c r="V210" i="69"/>
  <c r="V210" i="71"/>
  <c r="V210" i="68"/>
  <c r="W135" i="63"/>
  <c r="BF41" i="81"/>
  <c r="X130" i="63"/>
  <c r="X132" i="63" s="1"/>
  <c r="X133" i="63" s="1"/>
  <c r="X190" i="63" s="1"/>
  <c r="Y129" i="63"/>
  <c r="Y131" i="63" s="1"/>
  <c r="AD128" i="63" l="1"/>
  <c r="W210" i="67"/>
  <c r="W210" i="75"/>
  <c r="W210" i="68"/>
  <c r="W210" i="74"/>
  <c r="W210" i="72"/>
  <c r="W210" i="69"/>
  <c r="W210" i="71"/>
  <c r="W210" i="70"/>
  <c r="W210" i="73"/>
  <c r="BG41" i="81"/>
  <c r="BH41" i="81" s="1"/>
  <c r="BI41" i="81" s="1"/>
  <c r="BI42" i="81" s="1"/>
  <c r="X135" i="63"/>
  <c r="Y130" i="63"/>
  <c r="Y132" i="63" s="1"/>
  <c r="Y133" i="63" s="1"/>
  <c r="Y190" i="63" s="1"/>
  <c r="Z129" i="63"/>
  <c r="Z131" i="63" s="1"/>
  <c r="AE128" i="63" l="1"/>
  <c r="BB143" i="74"/>
  <c r="BB193" i="74" s="1"/>
  <c r="BB143" i="70"/>
  <c r="BB193" i="70" s="1"/>
  <c r="BB143" i="75"/>
  <c r="BB193" i="75" s="1"/>
  <c r="BB143" i="69"/>
  <c r="BB193" i="69" s="1"/>
  <c r="BB143" i="67"/>
  <c r="BB193" i="67" s="1"/>
  <c r="BB193" i="71"/>
  <c r="BB143" i="88"/>
  <c r="BB193" i="88" s="1"/>
  <c r="BB143" i="73"/>
  <c r="BB193" i="73" s="1"/>
  <c r="BB143" i="72"/>
  <c r="BB193" i="72" s="1"/>
  <c r="BB143" i="68"/>
  <c r="BB193" i="68" s="1"/>
  <c r="BB143" i="63"/>
  <c r="BB193" i="63" s="1"/>
  <c r="X210" i="69"/>
  <c r="X210" i="68"/>
  <c r="X210" i="74"/>
  <c r="X210" i="75"/>
  <c r="X210" i="73"/>
  <c r="X210" i="72"/>
  <c r="X210" i="70"/>
  <c r="X210" i="67"/>
  <c r="X210" i="71"/>
  <c r="Y135" i="63"/>
  <c r="Z130" i="63"/>
  <c r="Z132" i="63" s="1"/>
  <c r="Z133" i="63" s="1"/>
  <c r="Z190" i="63" s="1"/>
  <c r="AA129" i="63"/>
  <c r="AA131" i="63" s="1"/>
  <c r="BB213" i="88" l="1"/>
  <c r="AF128" i="63"/>
  <c r="BB213" i="71"/>
  <c r="BB213" i="73"/>
  <c r="BB213" i="67"/>
  <c r="BB213" i="69"/>
  <c r="BB213" i="75"/>
  <c r="BB213" i="68"/>
  <c r="BB213" i="70"/>
  <c r="BB213" i="72"/>
  <c r="BB213" i="74"/>
  <c r="Y210" i="71"/>
  <c r="Y210" i="69"/>
  <c r="Y210" i="75"/>
  <c r="Y210" i="73"/>
  <c r="Y210" i="68"/>
  <c r="Y210" i="70"/>
  <c r="Y210" i="74"/>
  <c r="Y210" i="72"/>
  <c r="Y210" i="67"/>
  <c r="Z135" i="63"/>
  <c r="AA130" i="63"/>
  <c r="AA132" i="63" s="1"/>
  <c r="AA133" i="63" s="1"/>
  <c r="AA190" i="63" s="1"/>
  <c r="AB129" i="63"/>
  <c r="AB131" i="63" s="1"/>
  <c r="AG128" i="63" l="1"/>
  <c r="Z210" i="71"/>
  <c r="Z210" i="72"/>
  <c r="Z210" i="69"/>
  <c r="Z210" i="68"/>
  <c r="Z210" i="67"/>
  <c r="Z210" i="73"/>
  <c r="Z210" i="70"/>
  <c r="Z210" i="74"/>
  <c r="Z210" i="75"/>
  <c r="AA135" i="63"/>
  <c r="AB130" i="63"/>
  <c r="AB132" i="63" s="1"/>
  <c r="AB133" i="63" s="1"/>
  <c r="AB190" i="63" s="1"/>
  <c r="AC129" i="63"/>
  <c r="AC131" i="63" s="1"/>
  <c r="AH128" i="63" l="1"/>
  <c r="AA210" i="68"/>
  <c r="AA210" i="71"/>
  <c r="AA210" i="74"/>
  <c r="AA210" i="69"/>
  <c r="AA210" i="75"/>
  <c r="AA210" i="72"/>
  <c r="AA210" i="67"/>
  <c r="AA210" i="73"/>
  <c r="AA210" i="70"/>
  <c r="AB135" i="63"/>
  <c r="AC130" i="63"/>
  <c r="AC132" i="63" s="1"/>
  <c r="AC133" i="63" s="1"/>
  <c r="AC190" i="63" s="1"/>
  <c r="AD129" i="63"/>
  <c r="AD131" i="63" s="1"/>
  <c r="AI128" i="63" l="1"/>
  <c r="AB210" i="73"/>
  <c r="AB210" i="67"/>
  <c r="AB210" i="70"/>
  <c r="AB210" i="68"/>
  <c r="AB210" i="69"/>
  <c r="AB210" i="71"/>
  <c r="AB210" i="75"/>
  <c r="AB210" i="72"/>
  <c r="AB210" i="74"/>
  <c r="AC135" i="63"/>
  <c r="AD130" i="63"/>
  <c r="AD132" i="63" s="1"/>
  <c r="AD133" i="63" s="1"/>
  <c r="AD190" i="63" s="1"/>
  <c r="AE129" i="63"/>
  <c r="AE131" i="63" s="1"/>
  <c r="AJ128" i="63" l="1"/>
  <c r="AC210" i="68"/>
  <c r="AC210" i="73"/>
  <c r="AC210" i="69"/>
  <c r="AC210" i="75"/>
  <c r="AC210" i="67"/>
  <c r="AC210" i="72"/>
  <c r="AC210" i="71"/>
  <c r="AC210" i="70"/>
  <c r="AC210" i="74"/>
  <c r="AD135" i="63"/>
  <c r="AE130" i="63"/>
  <c r="AE132" i="63" s="1"/>
  <c r="AE133" i="63" s="1"/>
  <c r="AE190" i="63" s="1"/>
  <c r="AF129" i="63"/>
  <c r="AF131" i="63" s="1"/>
  <c r="AK128" i="63" l="1"/>
  <c r="AD210" i="75"/>
  <c r="AD210" i="68"/>
  <c r="AD210" i="70"/>
  <c r="AD210" i="73"/>
  <c r="AD210" i="74"/>
  <c r="AD210" i="69"/>
  <c r="AD210" i="67"/>
  <c r="AD210" i="71"/>
  <c r="AD210" i="72"/>
  <c r="AE135" i="63"/>
  <c r="AF130" i="63"/>
  <c r="AF132" i="63" s="1"/>
  <c r="AF133" i="63" s="1"/>
  <c r="AF190" i="63" s="1"/>
  <c r="AG129" i="63"/>
  <c r="AG131" i="63" s="1"/>
  <c r="AL128" i="63" l="1"/>
  <c r="AE210" i="75"/>
  <c r="AE210" i="67"/>
  <c r="AE210" i="73"/>
  <c r="AE210" i="70"/>
  <c r="AE210" i="74"/>
  <c r="AE210" i="72"/>
  <c r="AE210" i="69"/>
  <c r="AE210" i="71"/>
  <c r="AE210" i="68"/>
  <c r="AF135" i="63"/>
  <c r="AG130" i="63"/>
  <c r="AG132" i="63" s="1"/>
  <c r="AG133" i="63" s="1"/>
  <c r="AG190" i="63" s="1"/>
  <c r="AH129" i="63"/>
  <c r="AH131" i="63" s="1"/>
  <c r="AM128" i="63" l="1"/>
  <c r="AF210" i="71"/>
  <c r="AF210" i="69"/>
  <c r="AF210" i="68"/>
  <c r="AF210" i="67"/>
  <c r="AF210" i="70"/>
  <c r="AF210" i="72"/>
  <c r="AF210" i="75"/>
  <c r="AF210" i="74"/>
  <c r="AF210" i="73"/>
  <c r="AG135" i="63"/>
  <c r="AH130" i="63"/>
  <c r="AH132" i="63" s="1"/>
  <c r="AH133" i="63" s="1"/>
  <c r="AH190" i="63" s="1"/>
  <c r="AI129" i="63"/>
  <c r="AI131" i="63" s="1"/>
  <c r="AN128" i="63" l="1"/>
  <c r="AG210" i="71"/>
  <c r="AG210" i="70"/>
  <c r="AG210" i="69"/>
  <c r="AG210" i="73"/>
  <c r="AG210" i="75"/>
  <c r="AG210" i="68"/>
  <c r="AG210" i="74"/>
  <c r="AG210" i="67"/>
  <c r="AG210" i="72"/>
  <c r="AH135" i="63"/>
  <c r="AI130" i="63"/>
  <c r="AI132" i="63" s="1"/>
  <c r="AI133" i="63" s="1"/>
  <c r="AI190" i="63" s="1"/>
  <c r="AJ129" i="63"/>
  <c r="AJ131" i="63" s="1"/>
  <c r="AO128" i="63" l="1"/>
  <c r="AH210" i="72"/>
  <c r="AH210" i="71"/>
  <c r="AH210" i="69"/>
  <c r="AH210" i="67"/>
  <c r="AH210" i="68"/>
  <c r="AH210" i="70"/>
  <c r="AH210" i="74"/>
  <c r="AH210" i="73"/>
  <c r="AH210" i="75"/>
  <c r="AI135" i="63"/>
  <c r="AJ130" i="63"/>
  <c r="AJ132" i="63" s="1"/>
  <c r="AJ133" i="63" s="1"/>
  <c r="AJ190" i="63" s="1"/>
  <c r="AK129" i="63"/>
  <c r="AK131" i="63" s="1"/>
  <c r="AP128" i="63" l="1"/>
  <c r="AI210" i="68"/>
  <c r="AI210" i="72"/>
  <c r="AI210" i="71"/>
  <c r="AI210" i="70"/>
  <c r="AI210" i="73"/>
  <c r="AI210" i="75"/>
  <c r="AI210" i="69"/>
  <c r="AI210" i="74"/>
  <c r="AI210" i="67"/>
  <c r="AJ135" i="63"/>
  <c r="AK130" i="63"/>
  <c r="AK132" i="63" s="1"/>
  <c r="AK133" i="63" s="1"/>
  <c r="AK190" i="63" s="1"/>
  <c r="AL129" i="63"/>
  <c r="AL131" i="63" s="1"/>
  <c r="AQ128" i="63" l="1"/>
  <c r="AJ210" i="71"/>
  <c r="AJ210" i="72"/>
  <c r="AJ210" i="70"/>
  <c r="AJ210" i="74"/>
  <c r="AJ210" i="73"/>
  <c r="AJ210" i="68"/>
  <c r="AJ210" i="75"/>
  <c r="AJ210" i="67"/>
  <c r="AJ210" i="69"/>
  <c r="AK135" i="63"/>
  <c r="AL130" i="63"/>
  <c r="AL132" i="63" s="1"/>
  <c r="AL133" i="63" s="1"/>
  <c r="AL190" i="63" s="1"/>
  <c r="AM129" i="63"/>
  <c r="AM131" i="63" s="1"/>
  <c r="AR128" i="63" l="1"/>
  <c r="AK210" i="71"/>
  <c r="AK210" i="67"/>
  <c r="AK210" i="70"/>
  <c r="AK210" i="73"/>
  <c r="AK210" i="75"/>
  <c r="AK210" i="69"/>
  <c r="AK210" i="74"/>
  <c r="AK210" i="68"/>
  <c r="AK210" i="72"/>
  <c r="AL135" i="63"/>
  <c r="AM130" i="63"/>
  <c r="AM132" i="63" s="1"/>
  <c r="AM133" i="63" s="1"/>
  <c r="AM190" i="63" s="1"/>
  <c r="AN129" i="63"/>
  <c r="AN131" i="63" s="1"/>
  <c r="AS128" i="63" l="1"/>
  <c r="AL210" i="71"/>
  <c r="AL210" i="67"/>
  <c r="AL210" i="70"/>
  <c r="AL210" i="69"/>
  <c r="AL210" i="74"/>
  <c r="AL210" i="73"/>
  <c r="AL210" i="75"/>
  <c r="AL210" i="72"/>
  <c r="AL210" i="68"/>
  <c r="AM135" i="63"/>
  <c r="AN130" i="63"/>
  <c r="AN132" i="63" s="1"/>
  <c r="AN133" i="63" s="1"/>
  <c r="AN190" i="63" s="1"/>
  <c r="AO129" i="63"/>
  <c r="AO131" i="63" s="1"/>
  <c r="AT128" i="63" l="1"/>
  <c r="AM210" i="71"/>
  <c r="AM210" i="74"/>
  <c r="AM210" i="73"/>
  <c r="AM210" i="69"/>
  <c r="AM210" i="68"/>
  <c r="AM210" i="72"/>
  <c r="AM210" i="70"/>
  <c r="AM210" i="75"/>
  <c r="AM210" i="67"/>
  <c r="AN135" i="63"/>
  <c r="AO130" i="63"/>
  <c r="AO132" i="63" s="1"/>
  <c r="AO133" i="63" s="1"/>
  <c r="AO190" i="63" s="1"/>
  <c r="AP129" i="63"/>
  <c r="AP131" i="63" s="1"/>
  <c r="AU128" i="63" l="1"/>
  <c r="AN210" i="71"/>
  <c r="AN210" i="70"/>
  <c r="AN210" i="69"/>
  <c r="AN210" i="75"/>
  <c r="AN210" i="74"/>
  <c r="AN210" i="73"/>
  <c r="AN210" i="72"/>
  <c r="AN210" i="68"/>
  <c r="AN210" i="67"/>
  <c r="AO135" i="63"/>
  <c r="AP130" i="63"/>
  <c r="AP132" i="63" s="1"/>
  <c r="AP133" i="63" s="1"/>
  <c r="AP190" i="63" s="1"/>
  <c r="AQ129" i="63"/>
  <c r="AQ131" i="63" s="1"/>
  <c r="AV128" i="63" l="1"/>
  <c r="AO210" i="71"/>
  <c r="AO210" i="69"/>
  <c r="AO210" i="73"/>
  <c r="AO210" i="68"/>
  <c r="AO210" i="70"/>
  <c r="AO210" i="67"/>
  <c r="AO210" i="72"/>
  <c r="AO210" i="74"/>
  <c r="AO210" i="75"/>
  <c r="AP135" i="63"/>
  <c r="AQ130" i="63"/>
  <c r="AQ132" i="63" s="1"/>
  <c r="AQ133" i="63" s="1"/>
  <c r="AQ190" i="63" s="1"/>
  <c r="AR129" i="63"/>
  <c r="AR131" i="63" s="1"/>
  <c r="AW128" i="63" l="1"/>
  <c r="AX128" i="63"/>
  <c r="AP210" i="71"/>
  <c r="AP210" i="70"/>
  <c r="AP210" i="67"/>
  <c r="AP210" i="69"/>
  <c r="AP210" i="68"/>
  <c r="AP210" i="74"/>
  <c r="AP210" i="72"/>
  <c r="AP210" i="75"/>
  <c r="AP210" i="73"/>
  <c r="AQ135" i="63"/>
  <c r="AR130" i="63"/>
  <c r="AR132" i="63" s="1"/>
  <c r="AR133" i="63" s="1"/>
  <c r="AR190" i="63" s="1"/>
  <c r="AS129" i="63"/>
  <c r="AS131" i="63" s="1"/>
  <c r="AQ210" i="71" l="1"/>
  <c r="AQ210" i="68"/>
  <c r="AQ210" i="67"/>
  <c r="AQ210" i="72"/>
  <c r="AQ210" i="69"/>
  <c r="AQ210" i="75"/>
  <c r="AQ210" i="74"/>
  <c r="AQ210" i="70"/>
  <c r="AQ210" i="73"/>
  <c r="AR135" i="63"/>
  <c r="AS130" i="63"/>
  <c r="AS132" i="63" s="1"/>
  <c r="AS133" i="63" s="1"/>
  <c r="AS190" i="63" s="1"/>
  <c r="AT129" i="63"/>
  <c r="AT131" i="63" s="1"/>
  <c r="AR210" i="71" l="1"/>
  <c r="AR210" i="73"/>
  <c r="AR210" i="72"/>
  <c r="AR210" i="70"/>
  <c r="AR210" i="68"/>
  <c r="AR210" i="67"/>
  <c r="AR210" i="74"/>
  <c r="AR210" i="69"/>
  <c r="AR210" i="75"/>
  <c r="AS135" i="63"/>
  <c r="AT130" i="63"/>
  <c r="AT132" i="63" s="1"/>
  <c r="AT133" i="63" s="1"/>
  <c r="AT190" i="63" s="1"/>
  <c r="AU129" i="63"/>
  <c r="AU131" i="63" s="1"/>
  <c r="AS210" i="71" l="1"/>
  <c r="AS210" i="72"/>
  <c r="AS210" i="68"/>
  <c r="AS210" i="67"/>
  <c r="AS210" i="73"/>
  <c r="AS210" i="70"/>
  <c r="AS210" i="69"/>
  <c r="AS210" i="75"/>
  <c r="AS210" i="74"/>
  <c r="AT135" i="63"/>
  <c r="AU130" i="63"/>
  <c r="AU132" i="63" s="1"/>
  <c r="AU133" i="63" s="1"/>
  <c r="AU190" i="63" s="1"/>
  <c r="AV129" i="63"/>
  <c r="AV131" i="63" s="1"/>
  <c r="AT210" i="71" l="1"/>
  <c r="AT210" i="74"/>
  <c r="AT210" i="73"/>
  <c r="AT210" i="69"/>
  <c r="AT210" i="68"/>
  <c r="AT210" i="70"/>
  <c r="AT210" i="67"/>
  <c r="AT210" i="75"/>
  <c r="AT210" i="72"/>
  <c r="AU135" i="63"/>
  <c r="AV130" i="63"/>
  <c r="AV132" i="63" s="1"/>
  <c r="AV133" i="63" s="1"/>
  <c r="AV190" i="63" s="1"/>
  <c r="AW129" i="63"/>
  <c r="AW131" i="63" s="1"/>
  <c r="AW130" i="63" s="1"/>
  <c r="AW132" i="63" s="1"/>
  <c r="AW133" i="63" s="1"/>
  <c r="AW190" i="63" s="1"/>
  <c r="AU210" i="71" l="1"/>
  <c r="AU210" i="69"/>
  <c r="AU210" i="75"/>
  <c r="AU210" i="72"/>
  <c r="AU210" i="67"/>
  <c r="AU210" i="73"/>
  <c r="AU210" i="70"/>
  <c r="AU210" i="68"/>
  <c r="AU210" i="74"/>
  <c r="AV135" i="63"/>
  <c r="AW135" i="63"/>
  <c r="AW210" i="71" l="1"/>
  <c r="AW210" i="74"/>
  <c r="AW210" i="68"/>
  <c r="AW210" i="69"/>
  <c r="AW210" i="73"/>
  <c r="AW210" i="67"/>
  <c r="AW210" i="75"/>
  <c r="AW210" i="72"/>
  <c r="AW210" i="70"/>
  <c r="AV210" i="71"/>
  <c r="AV210" i="68"/>
  <c r="AV210" i="70"/>
  <c r="AV210" i="67"/>
  <c r="AV210" i="74"/>
  <c r="AV210" i="72"/>
  <c r="AV210" i="73"/>
  <c r="AV210" i="69"/>
  <c r="AV210" i="75"/>
  <c r="AX129" i="63" l="1"/>
  <c r="AX131" i="63" l="1"/>
  <c r="AX130" i="63" l="1"/>
  <c r="AX132" i="63" s="1"/>
  <c r="AX133" i="63" s="1"/>
  <c r="AX190" i="63" s="1"/>
  <c r="AY129" i="63"/>
  <c r="AX135" i="63" l="1"/>
  <c r="AY131" i="63"/>
  <c r="AX210" i="71" l="1"/>
  <c r="AX210" i="73"/>
  <c r="AX210" i="69"/>
  <c r="AX210" i="67"/>
  <c r="AX210" i="74"/>
  <c r="AX210" i="72"/>
  <c r="AX210" i="68"/>
  <c r="AX210" i="75"/>
  <c r="AX210" i="70"/>
  <c r="AY130" i="63"/>
  <c r="AY132" i="63" s="1"/>
  <c r="AY133" i="63" s="1"/>
  <c r="AY190" i="63" s="1"/>
  <c r="AZ129" i="63"/>
  <c r="AY135" i="63" l="1"/>
  <c r="AZ131" i="63"/>
  <c r="AY210" i="71" l="1"/>
  <c r="AY210" i="68"/>
  <c r="AY210" i="75"/>
  <c r="AY210" i="70"/>
  <c r="AY210" i="74"/>
  <c r="AY210" i="69"/>
  <c r="AY210" i="72"/>
  <c r="AY210" i="73"/>
  <c r="AY210" i="67"/>
  <c r="AZ130" i="63"/>
  <c r="AZ132" i="63" s="1"/>
  <c r="AZ133" i="63" s="1"/>
  <c r="AZ190" i="63" s="1"/>
  <c r="BA129" i="63"/>
  <c r="AZ135" i="63" l="1"/>
  <c r="BA131" i="63"/>
  <c r="AZ210" i="71" l="1"/>
  <c r="AZ210" i="68"/>
  <c r="AZ210" i="73"/>
  <c r="AZ210" i="70"/>
  <c r="AZ210" i="67"/>
  <c r="AZ210" i="75"/>
  <c r="AZ210" i="69"/>
  <c r="AZ210" i="74"/>
  <c r="AZ210" i="72"/>
  <c r="BA130" i="63"/>
  <c r="BA132" i="63" s="1"/>
  <c r="BA133" i="63" s="1"/>
  <c r="BA190" i="63" s="1"/>
  <c r="BB129" i="63"/>
  <c r="BA135" i="63" l="1"/>
  <c r="BB131" i="63"/>
  <c r="BB130" i="63" s="1"/>
  <c r="BB132" i="63" s="1"/>
  <c r="BB133" i="63" s="1"/>
  <c r="BB190" i="63" s="1"/>
  <c r="BA210" i="71" l="1"/>
  <c r="BA210" i="74"/>
  <c r="BA210" i="69"/>
  <c r="BA210" i="73"/>
  <c r="BA210" i="67"/>
  <c r="BA210" i="72"/>
  <c r="BA210" i="75"/>
  <c r="BA210" i="70"/>
  <c r="BA210" i="68"/>
  <c r="BB135" i="63"/>
  <c r="BB210" i="71" l="1"/>
  <c r="BB210" i="68"/>
  <c r="BB210" i="72"/>
  <c r="BB210" i="69"/>
  <c r="BB210" i="67"/>
  <c r="BB210" i="70"/>
  <c r="BB210" i="73"/>
  <c r="BB210" i="74"/>
  <c r="BB210" i="75"/>
  <c r="E211" i="88" l="1"/>
  <c r="E210" i="73" l="1"/>
  <c r="E210" i="69"/>
  <c r="E210" i="68"/>
  <c r="E210" i="67"/>
  <c r="E210" i="74"/>
  <c r="E210" i="71"/>
  <c r="E210" i="72"/>
  <c r="E210" i="75"/>
  <c r="E210" i="70"/>
  <c r="E210" i="88"/>
  <c r="L44" i="81" l="1"/>
  <c r="E172" i="74" s="1"/>
  <c r="E194" i="74" s="1"/>
  <c r="E172" i="69" l="1"/>
  <c r="E194" i="69" s="1"/>
  <c r="E172" i="88"/>
  <c r="E194" i="88" s="1"/>
  <c r="E172" i="63"/>
  <c r="E194" i="63" s="1"/>
  <c r="E172" i="71"/>
  <c r="E194" i="71" s="1"/>
  <c r="E172" i="68"/>
  <c r="E194" i="68" s="1"/>
  <c r="E172" i="67"/>
  <c r="E194" i="67" s="1"/>
  <c r="E172" i="73"/>
  <c r="E194" i="73" s="1"/>
  <c r="E172" i="72"/>
  <c r="E194" i="72" s="1"/>
  <c r="E172" i="75"/>
  <c r="E194" i="75" s="1"/>
  <c r="E172" i="70"/>
  <c r="E194" i="70" s="1"/>
  <c r="E214" i="74" l="1"/>
  <c r="E214" i="68"/>
  <c r="E214" i="69"/>
  <c r="E214" i="71"/>
  <c r="E214" i="72"/>
  <c r="E214" i="67"/>
  <c r="E214" i="70"/>
  <c r="E214" i="75"/>
  <c r="E214" i="73"/>
  <c r="E214" i="88"/>
  <c r="BC44" i="81"/>
  <c r="AZ44" i="81"/>
  <c r="AS172" i="75"/>
  <c r="AS194" i="75" s="1"/>
  <c r="BE44" i="81"/>
  <c r="AX172" i="74" s="1"/>
  <c r="AX194" i="74" s="1"/>
  <c r="BA44" i="81"/>
  <c r="AT172" i="74" s="1"/>
  <c r="AT194" i="74" s="1"/>
  <c r="BD44" i="81"/>
  <c r="AW172" i="74" s="1"/>
  <c r="AW194" i="74" s="1"/>
  <c r="AS46" i="81"/>
  <c r="AL176" i="74" s="1"/>
  <c r="AX44" i="81"/>
  <c r="AQ172" i="74" s="1"/>
  <c r="AQ194" i="74" s="1"/>
  <c r="AQ172" i="63"/>
  <c r="AQ194" i="63" s="1"/>
  <c r="BC42" i="81"/>
  <c r="AV143" i="74" s="1"/>
  <c r="AV193" i="74" s="1"/>
  <c r="AV143" i="73"/>
  <c r="AV193" i="73" s="1"/>
  <c r="AL44" i="81"/>
  <c r="AE172" i="71" s="1"/>
  <c r="AE194" i="71" s="1"/>
  <c r="AT172" i="71" l="1"/>
  <c r="AT194" i="71" s="1"/>
  <c r="AQ172" i="88"/>
  <c r="AQ194" i="88" s="1"/>
  <c r="AQ214" i="88" s="1"/>
  <c r="AS172" i="68"/>
  <c r="AS194" i="68" s="1"/>
  <c r="AS172" i="74"/>
  <c r="AS194" i="74" s="1"/>
  <c r="AQ214" i="74"/>
  <c r="AQ172" i="72"/>
  <c r="AQ194" i="72" s="1"/>
  <c r="AE172" i="75"/>
  <c r="AE194" i="75" s="1"/>
  <c r="AV172" i="73"/>
  <c r="AV194" i="73" s="1"/>
  <c r="AV172" i="74"/>
  <c r="AV194" i="74" s="1"/>
  <c r="AE172" i="68"/>
  <c r="AE194" i="68" s="1"/>
  <c r="AE172" i="74"/>
  <c r="AE194" i="74" s="1"/>
  <c r="AW172" i="70"/>
  <c r="AW194" i="70" s="1"/>
  <c r="AW172" i="73"/>
  <c r="AW194" i="73" s="1"/>
  <c r="AW172" i="67"/>
  <c r="AW194" i="67" s="1"/>
  <c r="AW172" i="69"/>
  <c r="AW194" i="69" s="1"/>
  <c r="AW172" i="75"/>
  <c r="AW194" i="75" s="1"/>
  <c r="AW172" i="68"/>
  <c r="AW194" i="68" s="1"/>
  <c r="AW172" i="72"/>
  <c r="AW194" i="72" s="1"/>
  <c r="AW172" i="63"/>
  <c r="AW194" i="63" s="1"/>
  <c r="AW172" i="71"/>
  <c r="AW194" i="71" s="1"/>
  <c r="AW172" i="88"/>
  <c r="AW194" i="88" s="1"/>
  <c r="AV143" i="69"/>
  <c r="AV193" i="69" s="1"/>
  <c r="AV143" i="67"/>
  <c r="AV193" i="67" s="1"/>
  <c r="AV193" i="71"/>
  <c r="AV143" i="88"/>
  <c r="AV193" i="88" s="1"/>
  <c r="AV143" i="63"/>
  <c r="AV193" i="63" s="1"/>
  <c r="AV143" i="68"/>
  <c r="AV193" i="68" s="1"/>
  <c r="AV143" i="70"/>
  <c r="AV193" i="70" s="1"/>
  <c r="AV143" i="72"/>
  <c r="AV193" i="72" s="1"/>
  <c r="AQ172" i="75"/>
  <c r="AQ194" i="75" s="1"/>
  <c r="AQ172" i="68"/>
  <c r="AQ194" i="68" s="1"/>
  <c r="AQ172" i="67"/>
  <c r="AQ194" i="67" s="1"/>
  <c r="AQ172" i="71"/>
  <c r="AQ194" i="71" s="1"/>
  <c r="AQ172" i="70"/>
  <c r="AQ194" i="70" s="1"/>
  <c r="AQ172" i="73"/>
  <c r="AQ194" i="73" s="1"/>
  <c r="AQ172" i="69"/>
  <c r="AQ194" i="69" s="1"/>
  <c r="AL176" i="70"/>
  <c r="AL195" i="70" s="1"/>
  <c r="AL176" i="71"/>
  <c r="AL176" i="68"/>
  <c r="AL195" i="68" s="1"/>
  <c r="AL176" i="67"/>
  <c r="AL195" i="67" s="1"/>
  <c r="AL176" i="69"/>
  <c r="AL195" i="69" s="1"/>
  <c r="AL176" i="75"/>
  <c r="AL176" i="72"/>
  <c r="AL176" i="63"/>
  <c r="AL195" i="63" s="1"/>
  <c r="AL176" i="88"/>
  <c r="AL195" i="88" s="1"/>
  <c r="AL176" i="73"/>
  <c r="AV143" i="75"/>
  <c r="AV193" i="75" s="1"/>
  <c r="AE172" i="70"/>
  <c r="AE194" i="70" s="1"/>
  <c r="AE172" i="69"/>
  <c r="AE194" i="69" s="1"/>
  <c r="AE172" i="67"/>
  <c r="AE194" i="67" s="1"/>
  <c r="AE172" i="63"/>
  <c r="AE194" i="63" s="1"/>
  <c r="AE172" i="72"/>
  <c r="AE194" i="72" s="1"/>
  <c r="AE172" i="88"/>
  <c r="AE194" i="88" s="1"/>
  <c r="AE172" i="73"/>
  <c r="AE194" i="73" s="1"/>
  <c r="AX172" i="73"/>
  <c r="AX194" i="73" s="1"/>
  <c r="AX172" i="63"/>
  <c r="AX194" i="63" s="1"/>
  <c r="AX172" i="70"/>
  <c r="AX194" i="70" s="1"/>
  <c r="AX172" i="67"/>
  <c r="AX194" i="67" s="1"/>
  <c r="AX172" i="88"/>
  <c r="AX194" i="88" s="1"/>
  <c r="AX172" i="68"/>
  <c r="AX194" i="68" s="1"/>
  <c r="AX172" i="71"/>
  <c r="AX194" i="71" s="1"/>
  <c r="AX172" i="75"/>
  <c r="AX194" i="75" s="1"/>
  <c r="AX172" i="69"/>
  <c r="AX194" i="69" s="1"/>
  <c r="AX172" i="72"/>
  <c r="AX194" i="72" s="1"/>
  <c r="AT172" i="70"/>
  <c r="AT194" i="70" s="1"/>
  <c r="AT172" i="69"/>
  <c r="AT194" i="69" s="1"/>
  <c r="AT172" i="63"/>
  <c r="AT194" i="63" s="1"/>
  <c r="AT172" i="75"/>
  <c r="AT194" i="75" s="1"/>
  <c r="AT172" i="73"/>
  <c r="AT194" i="73" s="1"/>
  <c r="AT172" i="68"/>
  <c r="AT194" i="68" s="1"/>
  <c r="AT172" i="72"/>
  <c r="AT194" i="72" s="1"/>
  <c r="AT172" i="67"/>
  <c r="AT194" i="67" s="1"/>
  <c r="AT172" i="88"/>
  <c r="AT194" i="88" s="1"/>
  <c r="AS172" i="71"/>
  <c r="AS194" i="71" s="1"/>
  <c r="AS172" i="69"/>
  <c r="AS194" i="69" s="1"/>
  <c r="AS172" i="73"/>
  <c r="AS194" i="73" s="1"/>
  <c r="AS172" i="88"/>
  <c r="AS194" i="88" s="1"/>
  <c r="AS172" i="63"/>
  <c r="AS194" i="63" s="1"/>
  <c r="AS172" i="72"/>
  <c r="AS194" i="72" s="1"/>
  <c r="AV172" i="75"/>
  <c r="AV194" i="75" s="1"/>
  <c r="AV172" i="68"/>
  <c r="AV194" i="68" s="1"/>
  <c r="AV172" i="88"/>
  <c r="AV194" i="88" s="1"/>
  <c r="AV172" i="72"/>
  <c r="AV194" i="72" s="1"/>
  <c r="AV172" i="67"/>
  <c r="AV194" i="67" s="1"/>
  <c r="AV172" i="63"/>
  <c r="AV194" i="63" s="1"/>
  <c r="AV172" i="70"/>
  <c r="AV194" i="70" s="1"/>
  <c r="AV172" i="69"/>
  <c r="AV194" i="69" s="1"/>
  <c r="AV172" i="71"/>
  <c r="AV194" i="71" s="1"/>
  <c r="AS172" i="67"/>
  <c r="AS194" i="67" s="1"/>
  <c r="AS172" i="70"/>
  <c r="AS194" i="70" s="1"/>
  <c r="AO44" i="81"/>
  <c r="AH172" i="74" s="1"/>
  <c r="AH194" i="74" s="1"/>
  <c r="AH172" i="69"/>
  <c r="AH194" i="69" s="1"/>
  <c r="AU44" i="81"/>
  <c r="AN172" i="74" s="1"/>
  <c r="AN194" i="74" s="1"/>
  <c r="AM44" i="81"/>
  <c r="AF172" i="74" s="1"/>
  <c r="AF194" i="74" s="1"/>
  <c r="AR44" i="81"/>
  <c r="AK172" i="74" s="1"/>
  <c r="AK194" i="74" s="1"/>
  <c r="BC46" i="81"/>
  <c r="AV176" i="74" s="1"/>
  <c r="AV176" i="69"/>
  <c r="AV195" i="69" s="1"/>
  <c r="AS44" i="81"/>
  <c r="BB44" i="81"/>
  <c r="AU172" i="74" s="1"/>
  <c r="AU194" i="74" s="1"/>
  <c r="AU172" i="67"/>
  <c r="AU194" i="67" s="1"/>
  <c r="AT44" i="81"/>
  <c r="AS214" i="75" l="1"/>
  <c r="AL215" i="74"/>
  <c r="AT214" i="74"/>
  <c r="AE214" i="71"/>
  <c r="AW214" i="74"/>
  <c r="AV213" i="73"/>
  <c r="AX214" i="74"/>
  <c r="AF172" i="67"/>
  <c r="AF194" i="67" s="1"/>
  <c r="AK172" i="88"/>
  <c r="AK194" i="88" s="1"/>
  <c r="AV214" i="69"/>
  <c r="AS214" i="72"/>
  <c r="AT214" i="72"/>
  <c r="AX214" i="69"/>
  <c r="AX214" i="73"/>
  <c r="AV213" i="75"/>
  <c r="AL215" i="68"/>
  <c r="AQ214" i="68"/>
  <c r="AV213" i="67"/>
  <c r="AW214" i="69"/>
  <c r="AE214" i="68"/>
  <c r="AS214" i="74"/>
  <c r="AT214" i="68"/>
  <c r="AX214" i="75"/>
  <c r="AE214" i="73"/>
  <c r="AL215" i="73"/>
  <c r="AL215" i="71"/>
  <c r="AQ214" i="75"/>
  <c r="AV213" i="69"/>
  <c r="AW214" i="67"/>
  <c r="AV213" i="74"/>
  <c r="AS214" i="68"/>
  <c r="AT214" i="73"/>
  <c r="AX214" i="71"/>
  <c r="AL215" i="70"/>
  <c r="AV213" i="72"/>
  <c r="AW214" i="73"/>
  <c r="AV214" i="74"/>
  <c r="AV214" i="67"/>
  <c r="AT214" i="75"/>
  <c r="AX214" i="68"/>
  <c r="AE214" i="72"/>
  <c r="AQ214" i="69"/>
  <c r="AV213" i="70"/>
  <c r="AW214" i="71"/>
  <c r="AW214" i="70"/>
  <c r="AV214" i="73"/>
  <c r="AV214" i="72"/>
  <c r="AS214" i="69"/>
  <c r="AL215" i="72"/>
  <c r="AQ214" i="73"/>
  <c r="AV213" i="68"/>
  <c r="AE214" i="75"/>
  <c r="AS214" i="73"/>
  <c r="AS214" i="70"/>
  <c r="AS214" i="71"/>
  <c r="AT214" i="69"/>
  <c r="AX214" i="67"/>
  <c r="AE214" i="67"/>
  <c r="AL215" i="75"/>
  <c r="AQ214" i="70"/>
  <c r="AW214" i="72"/>
  <c r="AQ214" i="72"/>
  <c r="AT214" i="71"/>
  <c r="AL172" i="70"/>
  <c r="AL194" i="70" s="1"/>
  <c r="AL172" i="74"/>
  <c r="AL194" i="74" s="1"/>
  <c r="AS214" i="67"/>
  <c r="AT214" i="70"/>
  <c r="AX214" i="70"/>
  <c r="AE214" i="69"/>
  <c r="AL215" i="69"/>
  <c r="AQ214" i="71"/>
  <c r="AW214" i="68"/>
  <c r="AV214" i="70"/>
  <c r="AV214" i="68"/>
  <c r="AM172" i="75"/>
  <c r="AM194" i="75" s="1"/>
  <c r="AM172" i="74"/>
  <c r="AM194" i="74" s="1"/>
  <c r="AV214" i="71"/>
  <c r="AV214" i="75"/>
  <c r="AT214" i="67"/>
  <c r="AX214" i="72"/>
  <c r="AE214" i="70"/>
  <c r="AL215" i="67"/>
  <c r="AQ214" i="67"/>
  <c r="AV213" i="71"/>
  <c r="AW214" i="75"/>
  <c r="AE214" i="74"/>
  <c r="AU172" i="72"/>
  <c r="AU194" i="72" s="1"/>
  <c r="AU172" i="88"/>
  <c r="AU194" i="88" s="1"/>
  <c r="AU172" i="68"/>
  <c r="AU194" i="68" s="1"/>
  <c r="AU172" i="69"/>
  <c r="AU194" i="69" s="1"/>
  <c r="AU172" i="75"/>
  <c r="AU194" i="75" s="1"/>
  <c r="AU172" i="71"/>
  <c r="AU194" i="71" s="1"/>
  <c r="AU172" i="73"/>
  <c r="AU194" i="73" s="1"/>
  <c r="AU172" i="63"/>
  <c r="AU194" i="63" s="1"/>
  <c r="AU172" i="70"/>
  <c r="AU194" i="70" s="1"/>
  <c r="AF172" i="68"/>
  <c r="AF194" i="68" s="1"/>
  <c r="AF172" i="72"/>
  <c r="AF194" i="72" s="1"/>
  <c r="AF172" i="71"/>
  <c r="AF194" i="71" s="1"/>
  <c r="AF172" i="70"/>
  <c r="AF194" i="70" s="1"/>
  <c r="AF172" i="73"/>
  <c r="AF194" i="73" s="1"/>
  <c r="AF172" i="88"/>
  <c r="AF194" i="88" s="1"/>
  <c r="AF172" i="75"/>
  <c r="AF194" i="75" s="1"/>
  <c r="AF172" i="63"/>
  <c r="AF194" i="63" s="1"/>
  <c r="AN172" i="68"/>
  <c r="AN194" i="68" s="1"/>
  <c r="AN172" i="67"/>
  <c r="AN194" i="67" s="1"/>
  <c r="AN172" i="69"/>
  <c r="AN194" i="69" s="1"/>
  <c r="AN172" i="71"/>
  <c r="AN194" i="71" s="1"/>
  <c r="AN172" i="63"/>
  <c r="AN194" i="63" s="1"/>
  <c r="AN172" i="75"/>
  <c r="AN194" i="75" s="1"/>
  <c r="AN172" i="72"/>
  <c r="AN194" i="72" s="1"/>
  <c r="AN172" i="70"/>
  <c r="AN194" i="70" s="1"/>
  <c r="AN172" i="73"/>
  <c r="AN194" i="73" s="1"/>
  <c r="AV213" i="88"/>
  <c r="AM172" i="72"/>
  <c r="AM194" i="72" s="1"/>
  <c r="AM172" i="68"/>
  <c r="AM194" i="68" s="1"/>
  <c r="AM172" i="67"/>
  <c r="AM194" i="67" s="1"/>
  <c r="AM172" i="88"/>
  <c r="AM194" i="88" s="1"/>
  <c r="AM172" i="71"/>
  <c r="AM194" i="71" s="1"/>
  <c r="AM172" i="63"/>
  <c r="AM194" i="63" s="1"/>
  <c r="AM172" i="69"/>
  <c r="AM194" i="69" s="1"/>
  <c r="AM172" i="70"/>
  <c r="AM194" i="70" s="1"/>
  <c r="AM172" i="73"/>
  <c r="AM194" i="73" s="1"/>
  <c r="AL172" i="69"/>
  <c r="AL194" i="69" s="1"/>
  <c r="AL172" i="75"/>
  <c r="AL194" i="75" s="1"/>
  <c r="AL172" i="72"/>
  <c r="AL194" i="72" s="1"/>
  <c r="AL172" i="88"/>
  <c r="AL194" i="88" s="1"/>
  <c r="AL172" i="63"/>
  <c r="AL194" i="63" s="1"/>
  <c r="AL172" i="67"/>
  <c r="AL194" i="67" s="1"/>
  <c r="AL172" i="71"/>
  <c r="AL194" i="71" s="1"/>
  <c r="AL172" i="73"/>
  <c r="AL194" i="73" s="1"/>
  <c r="AL172" i="68"/>
  <c r="AL194" i="68" s="1"/>
  <c r="AF172" i="69"/>
  <c r="AF194" i="69" s="1"/>
  <c r="AV214" i="88"/>
  <c r="AX214" i="88"/>
  <c r="AL215" i="88"/>
  <c r="AT214" i="88"/>
  <c r="AV176" i="71"/>
  <c r="AV176" i="72"/>
  <c r="AV176" i="75"/>
  <c r="AV176" i="73"/>
  <c r="AV176" i="88"/>
  <c r="AV195" i="88" s="1"/>
  <c r="AV176" i="68"/>
  <c r="AV195" i="68" s="1"/>
  <c r="AV176" i="63"/>
  <c r="AV195" i="63" s="1"/>
  <c r="AV176" i="70"/>
  <c r="AV195" i="70" s="1"/>
  <c r="AV176" i="67"/>
  <c r="AV195" i="67" s="1"/>
  <c r="AK172" i="63"/>
  <c r="AK194" i="63" s="1"/>
  <c r="AK172" i="71"/>
  <c r="AK194" i="71" s="1"/>
  <c r="AK172" i="73"/>
  <c r="AK194" i="73" s="1"/>
  <c r="AK172" i="72"/>
  <c r="AK194" i="72" s="1"/>
  <c r="AK172" i="68"/>
  <c r="AK194" i="68" s="1"/>
  <c r="AK172" i="67"/>
  <c r="AK194" i="67" s="1"/>
  <c r="AK172" i="70"/>
  <c r="AK194" i="70" s="1"/>
  <c r="AK172" i="75"/>
  <c r="AK194" i="75" s="1"/>
  <c r="AK172" i="69"/>
  <c r="AK194" i="69" s="1"/>
  <c r="AH172" i="63"/>
  <c r="AH194" i="63" s="1"/>
  <c r="AH172" i="88"/>
  <c r="AH194" i="88" s="1"/>
  <c r="AH172" i="72"/>
  <c r="AH194" i="72" s="1"/>
  <c r="AH172" i="73"/>
  <c r="AH194" i="73" s="1"/>
  <c r="AH172" i="68"/>
  <c r="AH194" i="68" s="1"/>
  <c r="AH172" i="70"/>
  <c r="AH194" i="70" s="1"/>
  <c r="AH172" i="75"/>
  <c r="AH194" i="75" s="1"/>
  <c r="AH172" i="71"/>
  <c r="AH194" i="71" s="1"/>
  <c r="AH172" i="67"/>
  <c r="AH194" i="67" s="1"/>
  <c r="AE214" i="88"/>
  <c r="AW214" i="88"/>
  <c r="AN172" i="88"/>
  <c r="AN194" i="88" s="1"/>
  <c r="AS214" i="88"/>
  <c r="AW44" i="81"/>
  <c r="AP172" i="74" s="1"/>
  <c r="AP194" i="74" s="1"/>
  <c r="AV44" i="81"/>
  <c r="AO172" i="74" s="1"/>
  <c r="AO194" i="74" s="1"/>
  <c r="AO172" i="88"/>
  <c r="AO194" i="88" s="1"/>
  <c r="AS42" i="81"/>
  <c r="AP44" i="81"/>
  <c r="AI172" i="74" s="1"/>
  <c r="AI194" i="74" s="1"/>
  <c r="AH214" i="74" l="1"/>
  <c r="AF214" i="74"/>
  <c r="AU214" i="67"/>
  <c r="AV215" i="69"/>
  <c r="AN214" i="74"/>
  <c r="AK214" i="74"/>
  <c r="AK214" i="70"/>
  <c r="AH214" i="68"/>
  <c r="AN214" i="70"/>
  <c r="AH214" i="72"/>
  <c r="AL214" i="72"/>
  <c r="AN214" i="75"/>
  <c r="AU214" i="73"/>
  <c r="AU214" i="74"/>
  <c r="AV215" i="74"/>
  <c r="AV215" i="70"/>
  <c r="AL214" i="67"/>
  <c r="AU214" i="70"/>
  <c r="AM214" i="75"/>
  <c r="AK214" i="72"/>
  <c r="AL193" i="71"/>
  <c r="AL143" i="74"/>
  <c r="AL193" i="74" s="1"/>
  <c r="AK214" i="73"/>
  <c r="AV215" i="73"/>
  <c r="AF214" i="69"/>
  <c r="AL214" i="75"/>
  <c r="AM214" i="67"/>
  <c r="AF214" i="73"/>
  <c r="AU214" i="71"/>
  <c r="AN214" i="73"/>
  <c r="AF214" i="68"/>
  <c r="AV215" i="75"/>
  <c r="AL214" i="68"/>
  <c r="AM214" i="68"/>
  <c r="AN214" i="71"/>
  <c r="AF214" i="70"/>
  <c r="AU214" i="75"/>
  <c r="AH214" i="67"/>
  <c r="AK214" i="71"/>
  <c r="AL214" i="69"/>
  <c r="AH214" i="71"/>
  <c r="AK214" i="69"/>
  <c r="AV215" i="72"/>
  <c r="AL214" i="73"/>
  <c r="AM214" i="73"/>
  <c r="AM214" i="72"/>
  <c r="AN214" i="69"/>
  <c r="AF214" i="71"/>
  <c r="AU214" i="69"/>
  <c r="AL214" i="74"/>
  <c r="AM214" i="69"/>
  <c r="AK214" i="67"/>
  <c r="AP172" i="63"/>
  <c r="AP194" i="63" s="1"/>
  <c r="AP214" i="74" s="1"/>
  <c r="AH214" i="75"/>
  <c r="AK214" i="75"/>
  <c r="AV215" i="67"/>
  <c r="AV215" i="71"/>
  <c r="AL214" i="71"/>
  <c r="AM214" i="70"/>
  <c r="AN214" i="67"/>
  <c r="AF214" i="72"/>
  <c r="AU214" i="68"/>
  <c r="AL214" i="70"/>
  <c r="AH214" i="70"/>
  <c r="AM214" i="74"/>
  <c r="AU214" i="72"/>
  <c r="AF214" i="67"/>
  <c r="AH214" i="69"/>
  <c r="AN214" i="68"/>
  <c r="AH214" i="73"/>
  <c r="AK214" i="68"/>
  <c r="AV215" i="68"/>
  <c r="AM214" i="71"/>
  <c r="AN214" i="72"/>
  <c r="AF214" i="75"/>
  <c r="AI172" i="68"/>
  <c r="AI194" i="68" s="1"/>
  <c r="AI172" i="67"/>
  <c r="AI194" i="67" s="1"/>
  <c r="AI172" i="69"/>
  <c r="AI194" i="69" s="1"/>
  <c r="AI172" i="75"/>
  <c r="AI194" i="75" s="1"/>
  <c r="AI172" i="70"/>
  <c r="AI194" i="70" s="1"/>
  <c r="AI172" i="73"/>
  <c r="AI194" i="73" s="1"/>
  <c r="AI172" i="71"/>
  <c r="AI194" i="71" s="1"/>
  <c r="AI172" i="72"/>
  <c r="AI194" i="72" s="1"/>
  <c r="AV215" i="88"/>
  <c r="AL214" i="88"/>
  <c r="AN214" i="88"/>
  <c r="AL143" i="68"/>
  <c r="AL193" i="68" s="1"/>
  <c r="AL143" i="63"/>
  <c r="AL193" i="63" s="1"/>
  <c r="AL143" i="70"/>
  <c r="AL193" i="70" s="1"/>
  <c r="AL143" i="88"/>
  <c r="AL193" i="88" s="1"/>
  <c r="AL143" i="75"/>
  <c r="AL193" i="75" s="1"/>
  <c r="AL143" i="72"/>
  <c r="AL193" i="72" s="1"/>
  <c r="AL143" i="67"/>
  <c r="AL193" i="67" s="1"/>
  <c r="AL143" i="69"/>
  <c r="AL193" i="69" s="1"/>
  <c r="AL143" i="73"/>
  <c r="AL193" i="73" s="1"/>
  <c r="AO172" i="67"/>
  <c r="AO194" i="67" s="1"/>
  <c r="AO172" i="70"/>
  <c r="AO194" i="70" s="1"/>
  <c r="AO172" i="69"/>
  <c r="AO194" i="69" s="1"/>
  <c r="AO172" i="71"/>
  <c r="AO194" i="71" s="1"/>
  <c r="AO172" i="68"/>
  <c r="AO194" i="68" s="1"/>
  <c r="AO172" i="73"/>
  <c r="AO194" i="73" s="1"/>
  <c r="AO172" i="72"/>
  <c r="AO194" i="72" s="1"/>
  <c r="AO172" i="63"/>
  <c r="AO194" i="63" s="1"/>
  <c r="AO172" i="75"/>
  <c r="AO194" i="75" s="1"/>
  <c r="AP172" i="67"/>
  <c r="AP194" i="67" s="1"/>
  <c r="AP172" i="73"/>
  <c r="AP194" i="73" s="1"/>
  <c r="AP172" i="68"/>
  <c r="AP194" i="68" s="1"/>
  <c r="AP172" i="72"/>
  <c r="AP194" i="72" s="1"/>
  <c r="AP172" i="75"/>
  <c r="AP194" i="75" s="1"/>
  <c r="AP172" i="71"/>
  <c r="AP194" i="71" s="1"/>
  <c r="AP172" i="70"/>
  <c r="AP194" i="70" s="1"/>
  <c r="AP172" i="69"/>
  <c r="AP194" i="69" s="1"/>
  <c r="AP172" i="88"/>
  <c r="AP194" i="88" s="1"/>
  <c r="AM214" i="88"/>
  <c r="AU214" i="88"/>
  <c r="AI172" i="88"/>
  <c r="AI194" i="88" s="1"/>
  <c r="AI172" i="63"/>
  <c r="AI194" i="63" s="1"/>
  <c r="AH214" i="88"/>
  <c r="AK214" i="88"/>
  <c r="AF214" i="88"/>
  <c r="AN44" i="81"/>
  <c r="AG172" i="74" s="1"/>
  <c r="AG194" i="74" s="1"/>
  <c r="AG172" i="73"/>
  <c r="AG194" i="73" s="1"/>
  <c r="AK44" i="81"/>
  <c r="AI214" i="74" l="1"/>
  <c r="AO214" i="88"/>
  <c r="AO214" i="74"/>
  <c r="AP214" i="75"/>
  <c r="AO214" i="69"/>
  <c r="AI214" i="71"/>
  <c r="AP214" i="67"/>
  <c r="AO214" i="70"/>
  <c r="AL213" i="70"/>
  <c r="AI214" i="73"/>
  <c r="AI214" i="67"/>
  <c r="AP214" i="73"/>
  <c r="AO214" i="67"/>
  <c r="AI214" i="70"/>
  <c r="AL213" i="74"/>
  <c r="AL213" i="73"/>
  <c r="AI214" i="75"/>
  <c r="AL213" i="71"/>
  <c r="AL213" i="67"/>
  <c r="AP214" i="69"/>
  <c r="AO214" i="75"/>
  <c r="AP214" i="70"/>
  <c r="AL213" i="68"/>
  <c r="AP214" i="71"/>
  <c r="AO214" i="72"/>
  <c r="AL213" i="69"/>
  <c r="AI214" i="69"/>
  <c r="AO214" i="73"/>
  <c r="AP214" i="72"/>
  <c r="AO214" i="68"/>
  <c r="AL213" i="72"/>
  <c r="AI214" i="68"/>
  <c r="AD172" i="63"/>
  <c r="AD194" i="63" s="1"/>
  <c r="AD172" i="74"/>
  <c r="AD194" i="74" s="1"/>
  <c r="AP214" i="68"/>
  <c r="AO214" i="71"/>
  <c r="AL213" i="75"/>
  <c r="AI214" i="72"/>
  <c r="AI214" i="88"/>
  <c r="AG172" i="68"/>
  <c r="AG194" i="68" s="1"/>
  <c r="AG172" i="63"/>
  <c r="AG194" i="63" s="1"/>
  <c r="AG172" i="67"/>
  <c r="AG194" i="67" s="1"/>
  <c r="AG172" i="72"/>
  <c r="AG194" i="72" s="1"/>
  <c r="AG172" i="70"/>
  <c r="AG194" i="70" s="1"/>
  <c r="AG172" i="88"/>
  <c r="AG194" i="88" s="1"/>
  <c r="AG172" i="75"/>
  <c r="AG194" i="75" s="1"/>
  <c r="AG172" i="71"/>
  <c r="AG194" i="71" s="1"/>
  <c r="AG172" i="69"/>
  <c r="AG194" i="69" s="1"/>
  <c r="AD172" i="75"/>
  <c r="AD194" i="75" s="1"/>
  <c r="AD172" i="73"/>
  <c r="AD194" i="73" s="1"/>
  <c r="AD172" i="68"/>
  <c r="AD194" i="68" s="1"/>
  <c r="AD172" i="70"/>
  <c r="AD194" i="70" s="1"/>
  <c r="AD172" i="71"/>
  <c r="AD194" i="71" s="1"/>
  <c r="AD172" i="88"/>
  <c r="AD194" i="88" s="1"/>
  <c r="AD172" i="69"/>
  <c r="AD194" i="69" s="1"/>
  <c r="AD172" i="72"/>
  <c r="AD194" i="72" s="1"/>
  <c r="AD172" i="67"/>
  <c r="AD194" i="67" s="1"/>
  <c r="AP214" i="88"/>
  <c r="AL213" i="88"/>
  <c r="AG214" i="73" l="1"/>
  <c r="AD214" i="68"/>
  <c r="AD214" i="69"/>
  <c r="AG214" i="71"/>
  <c r="AG214" i="74"/>
  <c r="AD214" i="70"/>
  <c r="AG214" i="70"/>
  <c r="AD214" i="71"/>
  <c r="AD214" i="73"/>
  <c r="AG214" i="67"/>
  <c r="AG214" i="75"/>
  <c r="AD214" i="74"/>
  <c r="AG214" i="72"/>
  <c r="AD214" i="67"/>
  <c r="AD214" i="75"/>
  <c r="AD214" i="72"/>
  <c r="AG214" i="69"/>
  <c r="AG214" i="68"/>
  <c r="AG214" i="88"/>
  <c r="AD214" i="88"/>
  <c r="AY44" i="81"/>
  <c r="AR172" i="74" s="1"/>
  <c r="AR194" i="74" s="1"/>
  <c r="AR172" i="67" l="1"/>
  <c r="AR194" i="67" s="1"/>
  <c r="AR172" i="69"/>
  <c r="AR194" i="69" s="1"/>
  <c r="AR172" i="75"/>
  <c r="AR194" i="75" s="1"/>
  <c r="AR172" i="88"/>
  <c r="AR194" i="88" s="1"/>
  <c r="AR172" i="72"/>
  <c r="AR194" i="72" s="1"/>
  <c r="AR172" i="71"/>
  <c r="AR194" i="71" s="1"/>
  <c r="AR172" i="68"/>
  <c r="AR194" i="68" s="1"/>
  <c r="AR172" i="63"/>
  <c r="AR194" i="63" s="1"/>
  <c r="AR172" i="70"/>
  <c r="AR194" i="70" s="1"/>
  <c r="AR172" i="73"/>
  <c r="AR194" i="73" s="1"/>
  <c r="AQ44" i="81"/>
  <c r="AJ172" i="74" s="1"/>
  <c r="AJ194" i="74" s="1"/>
  <c r="AJ172" i="71"/>
  <c r="AJ194" i="71" s="1"/>
  <c r="AG44" i="81"/>
  <c r="Z172" i="74" s="1"/>
  <c r="Z194" i="74" s="1"/>
  <c r="Z172" i="75"/>
  <c r="Z194" i="75" s="1"/>
  <c r="AR214" i="74" l="1"/>
  <c r="AR214" i="73"/>
  <c r="AR214" i="71"/>
  <c r="AR214" i="69"/>
  <c r="AR214" i="72"/>
  <c r="AR214" i="75"/>
  <c r="AR214" i="70"/>
  <c r="AR214" i="68"/>
  <c r="AR214" i="67"/>
  <c r="AJ172" i="63"/>
  <c r="AJ194" i="63" s="1"/>
  <c r="AJ172" i="88"/>
  <c r="AJ194" i="88" s="1"/>
  <c r="AJ172" i="72"/>
  <c r="AJ194" i="72" s="1"/>
  <c r="AJ172" i="75"/>
  <c r="AJ194" i="75" s="1"/>
  <c r="AJ172" i="67"/>
  <c r="AJ194" i="67" s="1"/>
  <c r="AJ172" i="70"/>
  <c r="AJ194" i="70" s="1"/>
  <c r="AJ172" i="73"/>
  <c r="AJ194" i="73" s="1"/>
  <c r="AJ172" i="68"/>
  <c r="AJ194" i="68" s="1"/>
  <c r="AJ172" i="69"/>
  <c r="AJ194" i="69" s="1"/>
  <c r="Z172" i="73"/>
  <c r="Z194" i="73" s="1"/>
  <c r="Z172" i="70"/>
  <c r="Z194" i="70" s="1"/>
  <c r="Z172" i="71"/>
  <c r="Z194" i="71" s="1"/>
  <c r="Z172" i="69"/>
  <c r="Z194" i="69" s="1"/>
  <c r="Z172" i="63"/>
  <c r="Z194" i="63" s="1"/>
  <c r="Z172" i="67"/>
  <c r="Z194" i="67" s="1"/>
  <c r="Z172" i="68"/>
  <c r="Z194" i="68" s="1"/>
  <c r="Z172" i="72"/>
  <c r="Z194" i="72" s="1"/>
  <c r="Z172" i="88"/>
  <c r="Z194" i="88" s="1"/>
  <c r="AR214" i="88"/>
  <c r="AF44" i="81"/>
  <c r="AJ214" i="71" l="1"/>
  <c r="Z214" i="75"/>
  <c r="AJ214" i="74"/>
  <c r="Z214" i="68"/>
  <c r="Z214" i="67"/>
  <c r="AJ214" i="70"/>
  <c r="AJ214" i="67"/>
  <c r="AJ214" i="68"/>
  <c r="Z214" i="71"/>
  <c r="AJ214" i="75"/>
  <c r="AJ214" i="73"/>
  <c r="Z214" i="69"/>
  <c r="Z214" i="74"/>
  <c r="Y172" i="69"/>
  <c r="Y194" i="69" s="1"/>
  <c r="Y172" i="74"/>
  <c r="Y194" i="74" s="1"/>
  <c r="Z214" i="73"/>
  <c r="Z214" i="70"/>
  <c r="AJ214" i="72"/>
  <c r="Z214" i="72"/>
  <c r="AJ214" i="69"/>
  <c r="AJ214" i="88"/>
  <c r="Z214" i="88"/>
  <c r="Y172" i="67"/>
  <c r="Y194" i="67" s="1"/>
  <c r="Y172" i="73"/>
  <c r="Y194" i="73" s="1"/>
  <c r="Y172" i="68"/>
  <c r="Y194" i="68" s="1"/>
  <c r="Y172" i="71"/>
  <c r="Y194" i="71" s="1"/>
  <c r="Y172" i="70"/>
  <c r="Y194" i="70" s="1"/>
  <c r="Y172" i="63"/>
  <c r="Y194" i="63" s="1"/>
  <c r="Y172" i="88"/>
  <c r="Y194" i="88" s="1"/>
  <c r="Y172" i="72"/>
  <c r="Y194" i="72" s="1"/>
  <c r="Y172" i="75"/>
  <c r="Y194" i="75" s="1"/>
  <c r="AD42" i="81"/>
  <c r="W143" i="74" s="1"/>
  <c r="W193" i="74" s="1"/>
  <c r="W143" i="68"/>
  <c r="W193" i="68" s="1"/>
  <c r="AC44" i="81"/>
  <c r="AH44" i="81"/>
  <c r="AA172" i="74" s="1"/>
  <c r="AA194" i="74" s="1"/>
  <c r="AI44" i="81"/>
  <c r="AB172" i="75" l="1"/>
  <c r="AB194" i="75" s="1"/>
  <c r="AB172" i="74"/>
  <c r="AB194" i="74" s="1"/>
  <c r="Y214" i="70"/>
  <c r="V172" i="72"/>
  <c r="V194" i="72" s="1"/>
  <c r="V172" i="74"/>
  <c r="V194" i="74" s="1"/>
  <c r="Y214" i="71"/>
  <c r="Y214" i="74"/>
  <c r="Y214" i="69"/>
  <c r="Y214" i="73"/>
  <c r="Y214" i="75"/>
  <c r="Y214" i="68"/>
  <c r="Y214" i="67"/>
  <c r="Y214" i="72"/>
  <c r="AA172" i="88"/>
  <c r="AA194" i="88" s="1"/>
  <c r="AA172" i="68"/>
  <c r="AA194" i="68" s="1"/>
  <c r="AA172" i="72"/>
  <c r="AA194" i="72" s="1"/>
  <c r="AA172" i="63"/>
  <c r="AA194" i="63" s="1"/>
  <c r="AA172" i="71"/>
  <c r="AA194" i="71" s="1"/>
  <c r="AA172" i="70"/>
  <c r="AA194" i="70" s="1"/>
  <c r="AA172" i="67"/>
  <c r="AA194" i="67" s="1"/>
  <c r="AA172" i="75"/>
  <c r="AA194" i="75" s="1"/>
  <c r="AA172" i="73"/>
  <c r="AA194" i="73" s="1"/>
  <c r="W143" i="72"/>
  <c r="W193" i="72" s="1"/>
  <c r="W143" i="75"/>
  <c r="W193" i="75" s="1"/>
  <c r="W143" i="88"/>
  <c r="W193" i="88" s="1"/>
  <c r="W143" i="69"/>
  <c r="W193" i="69" s="1"/>
  <c r="W143" i="63"/>
  <c r="W193" i="63" s="1"/>
  <c r="W143" i="73"/>
  <c r="W193" i="73" s="1"/>
  <c r="W143" i="67"/>
  <c r="W193" i="67" s="1"/>
  <c r="W143" i="70"/>
  <c r="W193" i="70" s="1"/>
  <c r="W193" i="71"/>
  <c r="AA172" i="69"/>
  <c r="AA194" i="69" s="1"/>
  <c r="V172" i="71"/>
  <c r="V194" i="71" s="1"/>
  <c r="V172" i="69"/>
  <c r="V194" i="69" s="1"/>
  <c r="V172" i="73"/>
  <c r="V194" i="73" s="1"/>
  <c r="V172" i="68"/>
  <c r="V194" i="68" s="1"/>
  <c r="V172" i="75"/>
  <c r="V194" i="75" s="1"/>
  <c r="V172" i="88"/>
  <c r="V194" i="88" s="1"/>
  <c r="V172" i="63"/>
  <c r="V194" i="63" s="1"/>
  <c r="V172" i="67"/>
  <c r="V194" i="67" s="1"/>
  <c r="V172" i="70"/>
  <c r="V194" i="70" s="1"/>
  <c r="Y214" i="88"/>
  <c r="AB172" i="67"/>
  <c r="AB194" i="67" s="1"/>
  <c r="AB172" i="63"/>
  <c r="AB194" i="63" s="1"/>
  <c r="AB172" i="69"/>
  <c r="AB194" i="69" s="1"/>
  <c r="AB172" i="71"/>
  <c r="AB194" i="71" s="1"/>
  <c r="AB172" i="68"/>
  <c r="AB194" i="68" s="1"/>
  <c r="AB172" i="88"/>
  <c r="AB194" i="88" s="1"/>
  <c r="AB172" i="70"/>
  <c r="AB194" i="70" s="1"/>
  <c r="AB172" i="73"/>
  <c r="AB194" i="73" s="1"/>
  <c r="AB172" i="72"/>
  <c r="AB194" i="72" s="1"/>
  <c r="AD44" i="81"/>
  <c r="W172" i="74" s="1"/>
  <c r="W194" i="74" s="1"/>
  <c r="W172" i="69"/>
  <c r="W194" i="69" s="1"/>
  <c r="AI46" i="81"/>
  <c r="AZ42" i="81"/>
  <c r="AL42" i="81"/>
  <c r="AA214" i="74" l="1"/>
  <c r="W213" i="74"/>
  <c r="AB214" i="73"/>
  <c r="V214" i="69"/>
  <c r="W213" i="69"/>
  <c r="AA214" i="71"/>
  <c r="V214" i="71"/>
  <c r="AE143" i="67"/>
  <c r="AE193" i="67" s="1"/>
  <c r="AE143" i="74"/>
  <c r="AE193" i="74" s="1"/>
  <c r="V214" i="67"/>
  <c r="AA214" i="69"/>
  <c r="W213" i="75"/>
  <c r="AA214" i="72"/>
  <c r="V214" i="74"/>
  <c r="AS143" i="67"/>
  <c r="AS193" i="67" s="1"/>
  <c r="AS143" i="74"/>
  <c r="AS193" i="74" s="1"/>
  <c r="AB214" i="68"/>
  <c r="W213" i="71"/>
  <c r="W213" i="72"/>
  <c r="AA214" i="68"/>
  <c r="W213" i="68"/>
  <c r="V214" i="72"/>
  <c r="V214" i="70"/>
  <c r="W213" i="70"/>
  <c r="AA214" i="73"/>
  <c r="AB214" i="70"/>
  <c r="AB176" i="88"/>
  <c r="AB195" i="88" s="1"/>
  <c r="AB176" i="74"/>
  <c r="V214" i="75"/>
  <c r="W213" i="67"/>
  <c r="AA214" i="75"/>
  <c r="AB214" i="71"/>
  <c r="AB214" i="69"/>
  <c r="V214" i="68"/>
  <c r="W213" i="73"/>
  <c r="AA214" i="67"/>
  <c r="AB214" i="74"/>
  <c r="AB214" i="72"/>
  <c r="AB214" i="67"/>
  <c r="V214" i="73"/>
  <c r="AA214" i="70"/>
  <c r="AB214" i="75"/>
  <c r="V214" i="88"/>
  <c r="W213" i="88"/>
  <c r="AE143" i="88"/>
  <c r="AE193" i="88" s="1"/>
  <c r="AE143" i="68"/>
  <c r="AE193" i="68" s="1"/>
  <c r="AE143" i="69"/>
  <c r="AE193" i="69" s="1"/>
  <c r="AE143" i="63"/>
  <c r="AE193" i="63" s="1"/>
  <c r="AE143" i="70"/>
  <c r="AE193" i="70" s="1"/>
  <c r="AE193" i="71"/>
  <c r="AE143" i="73"/>
  <c r="AE193" i="73" s="1"/>
  <c r="AE143" i="72"/>
  <c r="AE193" i="72" s="1"/>
  <c r="AE143" i="75"/>
  <c r="AE193" i="75" s="1"/>
  <c r="W172" i="68"/>
  <c r="W194" i="68" s="1"/>
  <c r="W172" i="75"/>
  <c r="W194" i="75" s="1"/>
  <c r="W172" i="70"/>
  <c r="W194" i="70" s="1"/>
  <c r="W172" i="71"/>
  <c r="W194" i="71" s="1"/>
  <c r="W172" i="72"/>
  <c r="W194" i="72" s="1"/>
  <c r="W172" i="88"/>
  <c r="W194" i="88" s="1"/>
  <c r="W172" i="67"/>
  <c r="W194" i="67" s="1"/>
  <c r="W172" i="63"/>
  <c r="W194" i="63" s="1"/>
  <c r="W172" i="73"/>
  <c r="W194" i="73" s="1"/>
  <c r="AB214" i="88"/>
  <c r="AB176" i="67"/>
  <c r="AB195" i="67" s="1"/>
  <c r="AB176" i="68"/>
  <c r="AB195" i="68" s="1"/>
  <c r="AB176" i="73"/>
  <c r="AB176" i="71"/>
  <c r="AB176" i="63"/>
  <c r="AB195" i="63" s="1"/>
  <c r="AB176" i="70"/>
  <c r="AB195" i="70" s="1"/>
  <c r="AB176" i="75"/>
  <c r="AB176" i="69"/>
  <c r="AB195" i="69" s="1"/>
  <c r="AB176" i="72"/>
  <c r="AA214" i="88"/>
  <c r="AS143" i="69"/>
  <c r="AS193" i="69" s="1"/>
  <c r="AS143" i="72"/>
  <c r="AS193" i="72" s="1"/>
  <c r="AS143" i="68"/>
  <c r="AS193" i="68" s="1"/>
  <c r="AS143" i="63"/>
  <c r="AS193" i="63" s="1"/>
  <c r="AS143" i="88"/>
  <c r="AS193" i="88" s="1"/>
  <c r="AS143" i="73"/>
  <c r="AS193" i="73" s="1"/>
  <c r="AS143" i="75"/>
  <c r="AS193" i="75" s="1"/>
  <c r="AS193" i="71"/>
  <c r="AS143" i="70"/>
  <c r="AS193" i="70" s="1"/>
  <c r="AI42" i="81"/>
  <c r="AB143" i="74" s="1"/>
  <c r="AB193" i="74" s="1"/>
  <c r="AB193" i="71"/>
  <c r="AB44" i="81"/>
  <c r="BE42" i="81"/>
  <c r="AN46" i="81"/>
  <c r="AG176" i="74" s="1"/>
  <c r="AR42" i="81"/>
  <c r="W214" i="74" l="1"/>
  <c r="AS213" i="74"/>
  <c r="AS213" i="68"/>
  <c r="W214" i="67"/>
  <c r="AE213" i="72"/>
  <c r="AS213" i="67"/>
  <c r="AB215" i="70"/>
  <c r="AS213" i="72"/>
  <c r="AB215" i="71"/>
  <c r="AE213" i="73"/>
  <c r="W214" i="69"/>
  <c r="AE213" i="75"/>
  <c r="AS213" i="70"/>
  <c r="AS213" i="69"/>
  <c r="AB215" i="73"/>
  <c r="W214" i="72"/>
  <c r="AE213" i="71"/>
  <c r="AB215" i="74"/>
  <c r="AE213" i="74"/>
  <c r="AE213" i="70"/>
  <c r="AG176" i="68"/>
  <c r="AG195" i="68" s="1"/>
  <c r="AS213" i="75"/>
  <c r="AB215" i="72"/>
  <c r="AB215" i="67"/>
  <c r="W214" i="70"/>
  <c r="AE213" i="67"/>
  <c r="U172" i="75"/>
  <c r="U194" i="75" s="1"/>
  <c r="U172" i="74"/>
  <c r="U194" i="74" s="1"/>
  <c r="AS213" i="71"/>
  <c r="AB215" i="68"/>
  <c r="AB215" i="69"/>
  <c r="AE213" i="69"/>
  <c r="AK143" i="67"/>
  <c r="AK193" i="67" s="1"/>
  <c r="AK143" i="74"/>
  <c r="AK193" i="74" s="1"/>
  <c r="W214" i="71"/>
  <c r="AS213" i="73"/>
  <c r="W214" i="75"/>
  <c r="AX143" i="67"/>
  <c r="AX193" i="67" s="1"/>
  <c r="AX143" i="74"/>
  <c r="AX193" i="74" s="1"/>
  <c r="AB215" i="75"/>
  <c r="W214" i="73"/>
  <c r="W214" i="68"/>
  <c r="AE213" i="68"/>
  <c r="AG176" i="63"/>
  <c r="AG195" i="63" s="1"/>
  <c r="AG176" i="69"/>
  <c r="AG195" i="69" s="1"/>
  <c r="AG176" i="88"/>
  <c r="AG195" i="88" s="1"/>
  <c r="AG176" i="70"/>
  <c r="AG195" i="70" s="1"/>
  <c r="AG176" i="67"/>
  <c r="AG195" i="67" s="1"/>
  <c r="AG176" i="75"/>
  <c r="AG176" i="71"/>
  <c r="AG176" i="73"/>
  <c r="AG176" i="72"/>
  <c r="W214" i="88"/>
  <c r="AK143" i="69"/>
  <c r="AK193" i="69" s="1"/>
  <c r="AK143" i="73"/>
  <c r="AK193" i="73" s="1"/>
  <c r="AK143" i="68"/>
  <c r="AK193" i="68" s="1"/>
  <c r="AK193" i="71"/>
  <c r="AK143" i="70"/>
  <c r="AK193" i="70" s="1"/>
  <c r="AK143" i="88"/>
  <c r="AK193" i="88" s="1"/>
  <c r="AK143" i="72"/>
  <c r="AK193" i="72" s="1"/>
  <c r="AK143" i="75"/>
  <c r="AK193" i="75" s="1"/>
  <c r="AK143" i="63"/>
  <c r="AK193" i="63" s="1"/>
  <c r="U172" i="71"/>
  <c r="U194" i="71" s="1"/>
  <c r="U172" i="73"/>
  <c r="U194" i="73" s="1"/>
  <c r="U172" i="67"/>
  <c r="U194" i="67" s="1"/>
  <c r="U172" i="72"/>
  <c r="U194" i="72" s="1"/>
  <c r="U172" i="70"/>
  <c r="U194" i="70" s="1"/>
  <c r="U172" i="88"/>
  <c r="U194" i="88" s="1"/>
  <c r="U172" i="63"/>
  <c r="U194" i="63" s="1"/>
  <c r="U172" i="68"/>
  <c r="U194" i="68" s="1"/>
  <c r="U172" i="69"/>
  <c r="U194" i="69" s="1"/>
  <c r="AS213" i="88"/>
  <c r="AE213" i="88"/>
  <c r="AB143" i="63"/>
  <c r="AB193" i="63" s="1"/>
  <c r="AB143" i="75"/>
  <c r="AB193" i="75" s="1"/>
  <c r="AB143" i="72"/>
  <c r="AB193" i="72" s="1"/>
  <c r="AB143" i="70"/>
  <c r="AB193" i="70" s="1"/>
  <c r="AB143" i="88"/>
  <c r="AB193" i="88" s="1"/>
  <c r="AB143" i="69"/>
  <c r="AB193" i="69" s="1"/>
  <c r="AB143" i="67"/>
  <c r="AB193" i="67" s="1"/>
  <c r="AB143" i="73"/>
  <c r="AB193" i="73" s="1"/>
  <c r="AB143" i="68"/>
  <c r="AB193" i="68" s="1"/>
  <c r="AX143" i="63"/>
  <c r="AX193" i="63" s="1"/>
  <c r="AX143" i="69"/>
  <c r="AX193" i="69" s="1"/>
  <c r="AX143" i="70"/>
  <c r="AX193" i="70" s="1"/>
  <c r="AX143" i="72"/>
  <c r="AX193" i="72" s="1"/>
  <c r="AX143" i="88"/>
  <c r="AX193" i="88" s="1"/>
  <c r="AX143" i="75"/>
  <c r="AX193" i="75" s="1"/>
  <c r="AX193" i="71"/>
  <c r="AX143" i="73"/>
  <c r="AX193" i="73" s="1"/>
  <c r="AX143" i="68"/>
  <c r="AX193" i="68" s="1"/>
  <c r="AB215" i="88"/>
  <c r="Y42" i="81"/>
  <c r="R143" i="74" s="1"/>
  <c r="R193" i="74" s="1"/>
  <c r="AA44" i="81"/>
  <c r="BH42" i="81"/>
  <c r="BA143" i="74" s="1"/>
  <c r="BA193" i="74" s="1"/>
  <c r="AW42" i="81"/>
  <c r="AP143" i="74" s="1"/>
  <c r="AP193" i="74" s="1"/>
  <c r="Y46" i="81"/>
  <c r="AP42" i="81"/>
  <c r="BF42" i="81"/>
  <c r="AB42" i="81"/>
  <c r="AJ42" i="81"/>
  <c r="AU42" i="81"/>
  <c r="AN143" i="74" s="1"/>
  <c r="AN193" i="74" s="1"/>
  <c r="Y44" i="81"/>
  <c r="R172" i="74" s="1"/>
  <c r="R194" i="74" s="1"/>
  <c r="AJ44" i="81"/>
  <c r="T46" i="81"/>
  <c r="X44" i="81"/>
  <c r="Z44" i="81"/>
  <c r="S172" i="74" s="1"/>
  <c r="S194" i="74" s="1"/>
  <c r="T44" i="81"/>
  <c r="M172" i="74" s="1"/>
  <c r="M194" i="74" s="1"/>
  <c r="R44" i="81"/>
  <c r="K172" i="67" s="1"/>
  <c r="K194" i="67" s="1"/>
  <c r="BB42" i="81"/>
  <c r="AU143" i="74" s="1"/>
  <c r="AU193" i="74" s="1"/>
  <c r="W44" i="81"/>
  <c r="P172" i="75" s="1"/>
  <c r="P194" i="75" s="1"/>
  <c r="AD46" i="81"/>
  <c r="W176" i="74" s="1"/>
  <c r="V42" i="81"/>
  <c r="O143" i="75" s="1"/>
  <c r="O193" i="75" s="1"/>
  <c r="AK46" i="81"/>
  <c r="AD176" i="74" s="1"/>
  <c r="AE44" i="81"/>
  <c r="X172" i="74" s="1"/>
  <c r="X194" i="74" s="1"/>
  <c r="X172" i="69"/>
  <c r="X194" i="69" s="1"/>
  <c r="AG42" i="81"/>
  <c r="Z143" i="74" s="1"/>
  <c r="Z193" i="74" s="1"/>
  <c r="Z143" i="67"/>
  <c r="Z193" i="67" s="1"/>
  <c r="AV46" i="81"/>
  <c r="AO176" i="74" s="1"/>
  <c r="AO176" i="68"/>
  <c r="AO195" i="68" s="1"/>
  <c r="I46" i="81"/>
  <c r="E44" i="81"/>
  <c r="E46" i="81"/>
  <c r="J46" i="81"/>
  <c r="G44" i="81"/>
  <c r="G42" i="81"/>
  <c r="H46" i="81"/>
  <c r="G46" i="81"/>
  <c r="H42" i="81"/>
  <c r="J42" i="81"/>
  <c r="K44" i="81"/>
  <c r="J44" i="81"/>
  <c r="F42" i="81"/>
  <c r="H44" i="81"/>
  <c r="I42" i="81"/>
  <c r="F44" i="81"/>
  <c r="K42" i="81"/>
  <c r="I44" i="81"/>
  <c r="E42" i="81"/>
  <c r="K46" i="81"/>
  <c r="F46" i="81"/>
  <c r="L46" i="81"/>
  <c r="E176" i="71" s="1"/>
  <c r="AQ46" i="81"/>
  <c r="AA46" i="81"/>
  <c r="T176" i="74" s="1"/>
  <c r="AN42" i="81"/>
  <c r="AG143" i="74" s="1"/>
  <c r="AG193" i="74" s="1"/>
  <c r="L42" i="81"/>
  <c r="E143" i="74" s="1"/>
  <c r="E193" i="74" s="1"/>
  <c r="W42" i="81"/>
  <c r="P143" i="74" s="1"/>
  <c r="P193" i="74" s="1"/>
  <c r="BF46" i="81"/>
  <c r="AG46" i="81"/>
  <c r="BG46" i="81"/>
  <c r="AZ176" i="74" s="1"/>
  <c r="AQ42" i="81"/>
  <c r="AJ143" i="74" s="1"/>
  <c r="AJ193" i="74" s="1"/>
  <c r="B21" i="81"/>
  <c r="AI147" i="75" s="1"/>
  <c r="AO46" i="81"/>
  <c r="AH176" i="74" s="1"/>
  <c r="BE46" i="81"/>
  <c r="AX176" i="74" s="1"/>
  <c r="AA42" i="81"/>
  <c r="T143" i="74" s="1"/>
  <c r="T193" i="74" s="1"/>
  <c r="BD42" i="81"/>
  <c r="AW143" i="74" s="1"/>
  <c r="AW193" i="74" s="1"/>
  <c r="V44" i="81"/>
  <c r="AF46" i="81"/>
  <c r="Y176" i="74" s="1"/>
  <c r="AF42" i="81"/>
  <c r="Y143" i="74" s="1"/>
  <c r="Y193" i="74" s="1"/>
  <c r="X46" i="81"/>
  <c r="AX42" i="81"/>
  <c r="AR46" i="81"/>
  <c r="AK176" i="74" s="1"/>
  <c r="AK176" i="68"/>
  <c r="AK195" i="68" s="1"/>
  <c r="N44" i="81"/>
  <c r="G172" i="74" s="1"/>
  <c r="G194" i="74" s="1"/>
  <c r="AY42" i="81"/>
  <c r="AK42" i="81"/>
  <c r="AD143" i="74" s="1"/>
  <c r="AD193" i="74" s="1"/>
  <c r="AD143" i="67"/>
  <c r="AD193" i="67" s="1"/>
  <c r="S42" i="81"/>
  <c r="AL46" i="81"/>
  <c r="AE176" i="74" s="1"/>
  <c r="M42" i="81"/>
  <c r="AM46" i="81"/>
  <c r="AF176" i="74" s="1"/>
  <c r="U44" i="81"/>
  <c r="S46" i="81"/>
  <c r="Q44" i="81"/>
  <c r="J172" i="74" s="1"/>
  <c r="J194" i="74" s="1"/>
  <c r="BA42" i="81"/>
  <c r="AT143" i="74" s="1"/>
  <c r="AT193" i="74" s="1"/>
  <c r="Z42" i="81"/>
  <c r="S143" i="74" s="1"/>
  <c r="S193" i="74" s="1"/>
  <c r="AH42" i="81"/>
  <c r="AM42" i="81"/>
  <c r="AF143" i="74" s="1"/>
  <c r="AF193" i="74" s="1"/>
  <c r="P44" i="81"/>
  <c r="I172" i="74" s="1"/>
  <c r="I194" i="74" s="1"/>
  <c r="AH46" i="81"/>
  <c r="AA176" i="74" s="1"/>
  <c r="Q42" i="81"/>
  <c r="T42" i="81"/>
  <c r="M143" i="74" s="1"/>
  <c r="M193" i="74" s="1"/>
  <c r="O46" i="81"/>
  <c r="H176" i="70" s="1"/>
  <c r="H195" i="70" s="1"/>
  <c r="AE42" i="81"/>
  <c r="X143" i="74" s="1"/>
  <c r="X193" i="74" s="1"/>
  <c r="BG42" i="81"/>
  <c r="AZ143" i="74" s="1"/>
  <c r="AZ193" i="74" s="1"/>
  <c r="AE46" i="81"/>
  <c r="AT46" i="81"/>
  <c r="AM176" i="74" s="1"/>
  <c r="AU46" i="81"/>
  <c r="AC46" i="81"/>
  <c r="V176" i="74" s="1"/>
  <c r="AP46" i="81"/>
  <c r="AI176" i="74" s="1"/>
  <c r="W46" i="81"/>
  <c r="P176" i="74" s="1"/>
  <c r="BD46" i="81"/>
  <c r="AW176" i="74" s="1"/>
  <c r="N46" i="81"/>
  <c r="G176" i="74" s="1"/>
  <c r="O44" i="81"/>
  <c r="H172" i="74" s="1"/>
  <c r="H194" i="74" s="1"/>
  <c r="R42" i="81"/>
  <c r="K143" i="74" s="1"/>
  <c r="K193" i="74" s="1"/>
  <c r="AB46" i="81"/>
  <c r="U176" i="74" s="1"/>
  <c r="P46" i="81"/>
  <c r="I176" i="74" s="1"/>
  <c r="BB46" i="81"/>
  <c r="AU176" i="74" s="1"/>
  <c r="M46" i="81"/>
  <c r="F176" i="74" s="1"/>
  <c r="F176" i="69"/>
  <c r="F195" i="69" s="1"/>
  <c r="AY46" i="81"/>
  <c r="BA46" i="81"/>
  <c r="AT176" i="74" s="1"/>
  <c r="AT176" i="68"/>
  <c r="AT195" i="68" s="1"/>
  <c r="Z46" i="81"/>
  <c r="AW46" i="81"/>
  <c r="X42" i="81"/>
  <c r="U46" i="81"/>
  <c r="N176" i="74" s="1"/>
  <c r="N176" i="69"/>
  <c r="N195" i="69" s="1"/>
  <c r="P42" i="81"/>
  <c r="M44" i="81"/>
  <c r="F172" i="74" s="1"/>
  <c r="F194" i="74" s="1"/>
  <c r="F172" i="70"/>
  <c r="F194" i="70" s="1"/>
  <c r="AZ46" i="81"/>
  <c r="AS176" i="74" s="1"/>
  <c r="AT42" i="81"/>
  <c r="N42" i="81"/>
  <c r="G143" i="74" s="1"/>
  <c r="G193" i="74" s="1"/>
  <c r="G143" i="69"/>
  <c r="G193" i="69" s="1"/>
  <c r="AO42" i="81"/>
  <c r="R46" i="81"/>
  <c r="K176" i="74" s="1"/>
  <c r="Q46" i="81"/>
  <c r="O42" i="81"/>
  <c r="S44" i="81"/>
  <c r="L172" i="74" s="1"/>
  <c r="L194" i="74" s="1"/>
  <c r="AC42" i="81"/>
  <c r="U42" i="81"/>
  <c r="AJ46" i="81"/>
  <c r="AC176" i="74" s="1"/>
  <c r="BH46" i="81"/>
  <c r="AX46" i="81"/>
  <c r="AV42" i="81"/>
  <c r="AO143" i="74" s="1"/>
  <c r="AO193" i="74" s="1"/>
  <c r="B20" i="81"/>
  <c r="V46" i="81"/>
  <c r="O176" i="74" s="1"/>
  <c r="AG215" i="74" l="1"/>
  <c r="AB213" i="71"/>
  <c r="AZ143" i="67"/>
  <c r="AZ193" i="67" s="1"/>
  <c r="AF176" i="68"/>
  <c r="AF195" i="68" s="1"/>
  <c r="E176" i="69"/>
  <c r="E195" i="69" s="1"/>
  <c r="E176" i="67"/>
  <c r="E195" i="67" s="1"/>
  <c r="AO143" i="67"/>
  <c r="AO193" i="67" s="1"/>
  <c r="AS176" i="68"/>
  <c r="AS195" i="68" s="1"/>
  <c r="I176" i="72"/>
  <c r="AI176" i="68"/>
  <c r="AI195" i="68" s="1"/>
  <c r="X143" i="67"/>
  <c r="X193" i="67" s="1"/>
  <c r="P172" i="88"/>
  <c r="P194" i="88" s="1"/>
  <c r="AC176" i="68"/>
  <c r="AC195" i="68" s="1"/>
  <c r="AZ176" i="68"/>
  <c r="AZ195" i="68" s="1"/>
  <c r="AH143" i="67"/>
  <c r="AH193" i="67" s="1"/>
  <c r="AH143" i="74"/>
  <c r="AH193" i="74" s="1"/>
  <c r="N147" i="73"/>
  <c r="BA147" i="68"/>
  <c r="AG147" i="68"/>
  <c r="AB213" i="72"/>
  <c r="AG215" i="72"/>
  <c r="N172" i="70"/>
  <c r="N194" i="70" s="1"/>
  <c r="N172" i="74"/>
  <c r="N194" i="74" s="1"/>
  <c r="T143" i="67"/>
  <c r="T193" i="67" s="1"/>
  <c r="AX147" i="68"/>
  <c r="AB147" i="88"/>
  <c r="F147" i="63"/>
  <c r="AI147" i="69"/>
  <c r="AZ147" i="69"/>
  <c r="AG143" i="67"/>
  <c r="AG193" i="67" s="1"/>
  <c r="E176" i="75"/>
  <c r="W176" i="70"/>
  <c r="W195" i="70" s="1"/>
  <c r="U143" i="67"/>
  <c r="U193" i="67" s="1"/>
  <c r="U143" i="74"/>
  <c r="U193" i="74" s="1"/>
  <c r="BA143" i="67"/>
  <c r="BA193" i="67" s="1"/>
  <c r="AX213" i="68"/>
  <c r="AB213" i="75"/>
  <c r="U214" i="70"/>
  <c r="AG215" i="73"/>
  <c r="AX213" i="74"/>
  <c r="AK213" i="74"/>
  <c r="AG215" i="68"/>
  <c r="X146" i="73"/>
  <c r="X176" i="68"/>
  <c r="X195" i="68" s="1"/>
  <c r="X176" i="74"/>
  <c r="L143" i="67"/>
  <c r="L193" i="67" s="1"/>
  <c r="L143" i="74"/>
  <c r="L193" i="74" s="1"/>
  <c r="L176" i="63"/>
  <c r="L195" i="63" s="1"/>
  <c r="L176" i="74"/>
  <c r="AT147" i="88"/>
  <c r="T146" i="88"/>
  <c r="AA143" i="67"/>
  <c r="AA193" i="67" s="1"/>
  <c r="AA143" i="74"/>
  <c r="AA193" i="74" s="1"/>
  <c r="AR143" i="67"/>
  <c r="AR193" i="67" s="1"/>
  <c r="AR143" i="74"/>
  <c r="AR193" i="74" s="1"/>
  <c r="L143" i="73"/>
  <c r="L193" i="73" s="1"/>
  <c r="S147" i="70"/>
  <c r="AF147" i="63"/>
  <c r="Q147" i="75"/>
  <c r="AK147" i="68"/>
  <c r="AN147" i="63"/>
  <c r="Q172" i="67"/>
  <c r="Q194" i="67" s="1"/>
  <c r="Q172" i="74"/>
  <c r="Q194" i="74" s="1"/>
  <c r="AX213" i="73"/>
  <c r="AB213" i="68"/>
  <c r="U214" i="72"/>
  <c r="AK213" i="70"/>
  <c r="AG215" i="71"/>
  <c r="AX213" i="67"/>
  <c r="AK213" i="67"/>
  <c r="AB213" i="74"/>
  <c r="K146" i="69"/>
  <c r="AP176" i="68"/>
  <c r="AP195" i="68" s="1"/>
  <c r="AP176" i="74"/>
  <c r="V146" i="73"/>
  <c r="AC143" i="67"/>
  <c r="AC193" i="67" s="1"/>
  <c r="AC143" i="74"/>
  <c r="AC193" i="74" s="1"/>
  <c r="N143" i="67"/>
  <c r="N193" i="67" s="1"/>
  <c r="N143" i="74"/>
  <c r="N193" i="74" s="1"/>
  <c r="Z146" i="73"/>
  <c r="O176" i="71"/>
  <c r="AN146" i="68"/>
  <c r="AW146" i="75"/>
  <c r="H143" i="67"/>
  <c r="H193" i="67" s="1"/>
  <c r="H143" i="74"/>
  <c r="H193" i="74" s="1"/>
  <c r="H146" i="67"/>
  <c r="J146" i="69"/>
  <c r="I143" i="69"/>
  <c r="I193" i="69" s="1"/>
  <c r="I143" i="74"/>
  <c r="I193" i="74" s="1"/>
  <c r="AR176" i="68"/>
  <c r="AR195" i="68" s="1"/>
  <c r="AR176" i="74"/>
  <c r="K143" i="67"/>
  <c r="K193" i="67" s="1"/>
  <c r="S143" i="67"/>
  <c r="S193" i="67" s="1"/>
  <c r="AQ143" i="67"/>
  <c r="AQ193" i="67" s="1"/>
  <c r="AQ143" i="74"/>
  <c r="AQ193" i="74" s="1"/>
  <c r="AX176" i="68"/>
  <c r="AX195" i="68" s="1"/>
  <c r="R147" i="75"/>
  <c r="J147" i="67"/>
  <c r="H147" i="73"/>
  <c r="W147" i="68"/>
  <c r="U147" i="75"/>
  <c r="Z176" i="68"/>
  <c r="Z195" i="68" s="1"/>
  <c r="Z176" i="74"/>
  <c r="T176" i="68"/>
  <c r="T195" i="68" s="1"/>
  <c r="O143" i="73"/>
  <c r="O193" i="73" s="1"/>
  <c r="M176" i="70"/>
  <c r="M195" i="70" s="1"/>
  <c r="M176" i="74"/>
  <c r="T172" i="67"/>
  <c r="T194" i="67" s="1"/>
  <c r="T172" i="74"/>
  <c r="T194" i="74" s="1"/>
  <c r="AX213" i="71"/>
  <c r="AB213" i="73"/>
  <c r="U214" i="67"/>
  <c r="AK213" i="71"/>
  <c r="AG215" i="75"/>
  <c r="AQ147" i="68"/>
  <c r="O143" i="70"/>
  <c r="O193" i="70" s="1"/>
  <c r="O143" i="74"/>
  <c r="O193" i="74" s="1"/>
  <c r="AK213" i="72"/>
  <c r="V143" i="67"/>
  <c r="V193" i="67" s="1"/>
  <c r="V143" i="74"/>
  <c r="V193" i="74" s="1"/>
  <c r="AQ176" i="68"/>
  <c r="AQ195" i="68" s="1"/>
  <c r="AQ176" i="74"/>
  <c r="H176" i="72"/>
  <c r="H176" i="74"/>
  <c r="F143" i="73"/>
  <c r="F193" i="73" s="1"/>
  <c r="F143" i="74"/>
  <c r="F193" i="74" s="1"/>
  <c r="L193" i="71"/>
  <c r="Q176" i="68"/>
  <c r="Q195" i="68" s="1"/>
  <c r="Q176" i="74"/>
  <c r="AO147" i="88"/>
  <c r="AY147" i="73"/>
  <c r="AZ147" i="88"/>
  <c r="AJ147" i="88"/>
  <c r="AY176" i="68"/>
  <c r="AY195" i="68" s="1"/>
  <c r="AY176" i="74"/>
  <c r="P172" i="72"/>
  <c r="P194" i="72" s="1"/>
  <c r="AC172" i="72"/>
  <c r="AC194" i="72" s="1"/>
  <c r="AC172" i="74"/>
  <c r="AC194" i="74" s="1"/>
  <c r="R143" i="67"/>
  <c r="R193" i="67" s="1"/>
  <c r="AX213" i="75"/>
  <c r="AB213" i="67"/>
  <c r="U214" i="73"/>
  <c r="AK213" i="68"/>
  <c r="AG215" i="67"/>
  <c r="O172" i="71"/>
  <c r="O194" i="71" s="1"/>
  <c r="O172" i="74"/>
  <c r="O194" i="74" s="1"/>
  <c r="S176" i="68"/>
  <c r="S195" i="68" s="1"/>
  <c r="S176" i="74"/>
  <c r="AX213" i="69"/>
  <c r="G146" i="72"/>
  <c r="AM143" i="67"/>
  <c r="AM193" i="67" s="1"/>
  <c r="AM143" i="74"/>
  <c r="AM193" i="74" s="1"/>
  <c r="AD146" i="72"/>
  <c r="F146" i="69"/>
  <c r="T146" i="68"/>
  <c r="AN146" i="69"/>
  <c r="W146" i="67"/>
  <c r="J176" i="68"/>
  <c r="J195" i="68" s="1"/>
  <c r="J176" i="74"/>
  <c r="AR146" i="69"/>
  <c r="H172" i="71"/>
  <c r="H194" i="71" s="1"/>
  <c r="AN176" i="68"/>
  <c r="AN195" i="68" s="1"/>
  <c r="AN176" i="74"/>
  <c r="AE176" i="68"/>
  <c r="AE195" i="68" s="1"/>
  <c r="AM147" i="67"/>
  <c r="AV147" i="67"/>
  <c r="AS147" i="68"/>
  <c r="AU147" i="75"/>
  <c r="AL147" i="72"/>
  <c r="P143" i="67"/>
  <c r="P193" i="67" s="1"/>
  <c r="AJ176" i="68"/>
  <c r="AJ195" i="68" s="1"/>
  <c r="AJ176" i="74"/>
  <c r="P172" i="70"/>
  <c r="P194" i="70" s="1"/>
  <c r="P172" i="74"/>
  <c r="P194" i="74" s="1"/>
  <c r="AY143" i="67"/>
  <c r="AY193" i="67" s="1"/>
  <c r="AY143" i="74"/>
  <c r="AY193" i="74" s="1"/>
  <c r="AB213" i="69"/>
  <c r="U214" i="69"/>
  <c r="U214" i="71"/>
  <c r="AK213" i="73"/>
  <c r="AG215" i="70"/>
  <c r="U214" i="74"/>
  <c r="AG146" i="73"/>
  <c r="F128" i="88"/>
  <c r="H146" i="74"/>
  <c r="P146" i="74"/>
  <c r="X146" i="74"/>
  <c r="AF146" i="74"/>
  <c r="AN146" i="74"/>
  <c r="AV146" i="74"/>
  <c r="J146" i="74"/>
  <c r="R146" i="74"/>
  <c r="Z146" i="74"/>
  <c r="AH146" i="74"/>
  <c r="AP146" i="74"/>
  <c r="AX146" i="74"/>
  <c r="K146" i="74"/>
  <c r="S146" i="74"/>
  <c r="AA146" i="74"/>
  <c r="AI146" i="74"/>
  <c r="AQ146" i="74"/>
  <c r="AY146" i="74"/>
  <c r="L146" i="74"/>
  <c r="T146" i="74"/>
  <c r="AB146" i="74"/>
  <c r="AJ146" i="74"/>
  <c r="AR146" i="74"/>
  <c r="AZ146" i="74"/>
  <c r="E146" i="74"/>
  <c r="M146" i="74"/>
  <c r="U146" i="74"/>
  <c r="AC146" i="74"/>
  <c r="AK146" i="74"/>
  <c r="AS146" i="74"/>
  <c r="BA146" i="74"/>
  <c r="F146" i="74"/>
  <c r="N146" i="74"/>
  <c r="V146" i="74"/>
  <c r="AD146" i="74"/>
  <c r="AL146" i="74"/>
  <c r="AT146" i="74"/>
  <c r="BB146" i="74"/>
  <c r="AG146" i="74"/>
  <c r="G146" i="74"/>
  <c r="AM146" i="74"/>
  <c r="I146" i="74"/>
  <c r="I196" i="74" s="1"/>
  <c r="AO146" i="74"/>
  <c r="O146" i="74"/>
  <c r="AU146" i="74"/>
  <c r="Q146" i="74"/>
  <c r="AW146" i="74"/>
  <c r="W146" i="74"/>
  <c r="Y146" i="74"/>
  <c r="AE146" i="74"/>
  <c r="BA176" i="68"/>
  <c r="BA195" i="68" s="1"/>
  <c r="BA176" i="74"/>
  <c r="L172" i="67"/>
  <c r="L194" i="67" s="1"/>
  <c r="K176" i="68"/>
  <c r="K195" i="68" s="1"/>
  <c r="F146" i="67"/>
  <c r="AR146" i="72"/>
  <c r="Q143" i="67"/>
  <c r="Q193" i="67" s="1"/>
  <c r="Q143" i="74"/>
  <c r="Q193" i="74" s="1"/>
  <c r="AU176" i="68"/>
  <c r="AU195" i="68" s="1"/>
  <c r="J143" i="72"/>
  <c r="J193" i="72" s="1"/>
  <c r="J143" i="74"/>
  <c r="J193" i="74" s="1"/>
  <c r="J172" i="68"/>
  <c r="J194" i="68" s="1"/>
  <c r="G172" i="88"/>
  <c r="G194" i="88" s="1"/>
  <c r="AJ147" i="67"/>
  <c r="AH147" i="68"/>
  <c r="AM147" i="70"/>
  <c r="BB147" i="69"/>
  <c r="AO147" i="70"/>
  <c r="AN143" i="67"/>
  <c r="AN193" i="67" s="1"/>
  <c r="AI143" i="67"/>
  <c r="AI193" i="67" s="1"/>
  <c r="AI143" i="74"/>
  <c r="AI193" i="74" s="1"/>
  <c r="O143" i="69"/>
  <c r="O193" i="69" s="1"/>
  <c r="AX213" i="72"/>
  <c r="U214" i="68"/>
  <c r="AK213" i="69"/>
  <c r="U214" i="75"/>
  <c r="Z147" i="63"/>
  <c r="F147" i="74"/>
  <c r="N147" i="74"/>
  <c r="V147" i="74"/>
  <c r="AD147" i="74"/>
  <c r="AL147" i="74"/>
  <c r="AT147" i="74"/>
  <c r="BB147" i="74"/>
  <c r="H147" i="74"/>
  <c r="P147" i="74"/>
  <c r="X147" i="74"/>
  <c r="AF147" i="74"/>
  <c r="AN147" i="74"/>
  <c r="AV147" i="74"/>
  <c r="I147" i="74"/>
  <c r="Q147" i="74"/>
  <c r="Y147" i="74"/>
  <c r="AG147" i="74"/>
  <c r="AO147" i="74"/>
  <c r="AW147" i="74"/>
  <c r="J147" i="74"/>
  <c r="R147" i="74"/>
  <c r="Z147" i="74"/>
  <c r="AH147" i="74"/>
  <c r="AP147" i="74"/>
  <c r="AX147" i="74"/>
  <c r="K147" i="74"/>
  <c r="S147" i="74"/>
  <c r="AA147" i="74"/>
  <c r="AI147" i="74"/>
  <c r="AQ147" i="74"/>
  <c r="AY147" i="74"/>
  <c r="L147" i="74"/>
  <c r="T147" i="74"/>
  <c r="AB147" i="74"/>
  <c r="AJ147" i="74"/>
  <c r="AR147" i="74"/>
  <c r="AZ147" i="74"/>
  <c r="O147" i="74"/>
  <c r="AU147" i="74"/>
  <c r="U147" i="74"/>
  <c r="BA147" i="74"/>
  <c r="W147" i="74"/>
  <c r="AC147" i="74"/>
  <c r="AE147" i="74"/>
  <c r="E147" i="74"/>
  <c r="AK147" i="74"/>
  <c r="G147" i="74"/>
  <c r="AM147" i="74"/>
  <c r="M147" i="74"/>
  <c r="AS147" i="74"/>
  <c r="H147" i="70"/>
  <c r="W147" i="63"/>
  <c r="AI147" i="70"/>
  <c r="AJ143" i="67"/>
  <c r="AJ193" i="67" s="1"/>
  <c r="E143" i="67"/>
  <c r="E193" i="67" s="1"/>
  <c r="E176" i="72"/>
  <c r="E176" i="74"/>
  <c r="O193" i="71"/>
  <c r="K172" i="68"/>
  <c r="K194" i="68" s="1"/>
  <c r="K172" i="74"/>
  <c r="K194" i="74" s="1"/>
  <c r="R176" i="67"/>
  <c r="R195" i="67" s="1"/>
  <c r="R176" i="74"/>
  <c r="AX213" i="70"/>
  <c r="AB213" i="70"/>
  <c r="AK213" i="75"/>
  <c r="AG215" i="69"/>
  <c r="L172" i="75"/>
  <c r="L194" i="75" s="1"/>
  <c r="L172" i="73"/>
  <c r="L194" i="73" s="1"/>
  <c r="L172" i="71"/>
  <c r="L194" i="71" s="1"/>
  <c r="L172" i="69"/>
  <c r="L194" i="69" s="1"/>
  <c r="L172" i="63"/>
  <c r="L194" i="63" s="1"/>
  <c r="L172" i="70"/>
  <c r="L194" i="70" s="1"/>
  <c r="L172" i="72"/>
  <c r="L194" i="72" s="1"/>
  <c r="L172" i="88"/>
  <c r="L194" i="88" s="1"/>
  <c r="L172" i="68"/>
  <c r="L194" i="68" s="1"/>
  <c r="AU146" i="69"/>
  <c r="AN146" i="75"/>
  <c r="AE146" i="73"/>
  <c r="S146" i="70"/>
  <c r="S196" i="70" s="1"/>
  <c r="I146" i="68"/>
  <c r="AF146" i="70"/>
  <c r="AU146" i="75"/>
  <c r="AU196" i="75" s="1"/>
  <c r="R146" i="73"/>
  <c r="Z146" i="70"/>
  <c r="X146" i="67"/>
  <c r="Y146" i="75"/>
  <c r="O146" i="75"/>
  <c r="N146" i="72"/>
  <c r="AO146" i="69"/>
  <c r="J146" i="70"/>
  <c r="N176" i="70"/>
  <c r="N195" i="70" s="1"/>
  <c r="N176" i="63"/>
  <c r="N195" i="63" s="1"/>
  <c r="N176" i="88"/>
  <c r="N195" i="88" s="1"/>
  <c r="N176" i="75"/>
  <c r="N176" i="67"/>
  <c r="N195" i="67" s="1"/>
  <c r="N176" i="73"/>
  <c r="N176" i="68"/>
  <c r="N195" i="68" s="1"/>
  <c r="N176" i="72"/>
  <c r="N176" i="71"/>
  <c r="AE146" i="68"/>
  <c r="F176" i="71"/>
  <c r="F176" i="88"/>
  <c r="F195" i="88" s="1"/>
  <c r="F176" i="70"/>
  <c r="F195" i="70" s="1"/>
  <c r="F176" i="72"/>
  <c r="F176" i="73"/>
  <c r="F176" i="68"/>
  <c r="F195" i="68" s="1"/>
  <c r="F176" i="63"/>
  <c r="F195" i="63" s="1"/>
  <c r="F176" i="75"/>
  <c r="F176" i="67"/>
  <c r="F195" i="67" s="1"/>
  <c r="R146" i="70"/>
  <c r="H172" i="68"/>
  <c r="H194" i="68" s="1"/>
  <c r="H172" i="88"/>
  <c r="H194" i="88" s="1"/>
  <c r="H172" i="67"/>
  <c r="H194" i="67" s="1"/>
  <c r="H172" i="72"/>
  <c r="H194" i="72" s="1"/>
  <c r="H172" i="69"/>
  <c r="H194" i="69" s="1"/>
  <c r="H172" i="70"/>
  <c r="H194" i="70" s="1"/>
  <c r="H172" i="73"/>
  <c r="H194" i="73" s="1"/>
  <c r="AM146" i="73"/>
  <c r="Q146" i="72"/>
  <c r="V146" i="68"/>
  <c r="AM176" i="88"/>
  <c r="AM195" i="88" s="1"/>
  <c r="AM176" i="73"/>
  <c r="AM176" i="75"/>
  <c r="AM176" i="70"/>
  <c r="AM195" i="70" s="1"/>
  <c r="AM176" i="69"/>
  <c r="AM195" i="69" s="1"/>
  <c r="AM176" i="63"/>
  <c r="AM195" i="63" s="1"/>
  <c r="AM176" i="71"/>
  <c r="AM176" i="67"/>
  <c r="AM195" i="67" s="1"/>
  <c r="AM176" i="72"/>
  <c r="AM176" i="68"/>
  <c r="AM195" i="68" s="1"/>
  <c r="AP146" i="75"/>
  <c r="AF146" i="72"/>
  <c r="W146" i="70"/>
  <c r="M143" i="75"/>
  <c r="M193" i="75" s="1"/>
  <c r="M143" i="67"/>
  <c r="M193" i="67" s="1"/>
  <c r="M193" i="71"/>
  <c r="M143" i="63"/>
  <c r="M193" i="63" s="1"/>
  <c r="M143" i="72"/>
  <c r="M193" i="72" s="1"/>
  <c r="M143" i="88"/>
  <c r="M193" i="88" s="1"/>
  <c r="M143" i="68"/>
  <c r="M193" i="68" s="1"/>
  <c r="M143" i="73"/>
  <c r="M193" i="73" s="1"/>
  <c r="M143" i="69"/>
  <c r="M193" i="69" s="1"/>
  <c r="AG146" i="68"/>
  <c r="AG196" i="68" s="1"/>
  <c r="AT143" i="73"/>
  <c r="AT193" i="73" s="1"/>
  <c r="AT143" i="68"/>
  <c r="AT193" i="68" s="1"/>
  <c r="AT143" i="70"/>
  <c r="AT193" i="70" s="1"/>
  <c r="AT143" i="69"/>
  <c r="AT193" i="69" s="1"/>
  <c r="AT193" i="71"/>
  <c r="AT143" i="63"/>
  <c r="AT193" i="63" s="1"/>
  <c r="AT143" i="75"/>
  <c r="AT193" i="75" s="1"/>
  <c r="AT143" i="88"/>
  <c r="AT193" i="88" s="1"/>
  <c r="AT143" i="72"/>
  <c r="AT193" i="72" s="1"/>
  <c r="AT143" i="67"/>
  <c r="AT193" i="67" s="1"/>
  <c r="S146" i="67"/>
  <c r="AU146" i="72"/>
  <c r="BA176" i="69"/>
  <c r="BA195" i="69" s="1"/>
  <c r="BA176" i="63"/>
  <c r="BA195" i="63" s="1"/>
  <c r="BA176" i="88"/>
  <c r="BA195" i="88" s="1"/>
  <c r="BA176" i="71"/>
  <c r="BA176" i="72"/>
  <c r="BA176" i="67"/>
  <c r="BA195" i="67" s="1"/>
  <c r="BA176" i="73"/>
  <c r="BA176" i="70"/>
  <c r="BA195" i="70" s="1"/>
  <c r="BA176" i="75"/>
  <c r="V146" i="69"/>
  <c r="AQ146" i="67"/>
  <c r="G146" i="69"/>
  <c r="O146" i="67"/>
  <c r="N146" i="70"/>
  <c r="V146" i="70"/>
  <c r="O146" i="69"/>
  <c r="AH143" i="73"/>
  <c r="AH193" i="73" s="1"/>
  <c r="AH143" i="69"/>
  <c r="AH193" i="69" s="1"/>
  <c r="AH143" i="70"/>
  <c r="AH193" i="70" s="1"/>
  <c r="AH143" i="88"/>
  <c r="AH193" i="88" s="1"/>
  <c r="AH143" i="72"/>
  <c r="AH193" i="72" s="1"/>
  <c r="AH143" i="75"/>
  <c r="AH193" i="75" s="1"/>
  <c r="AH143" i="68"/>
  <c r="AH193" i="68" s="1"/>
  <c r="AH143" i="63"/>
  <c r="AH193" i="63" s="1"/>
  <c r="AH193" i="71"/>
  <c r="I146" i="70"/>
  <c r="AW146" i="72"/>
  <c r="AF146" i="75"/>
  <c r="AL146" i="67"/>
  <c r="AI146" i="67"/>
  <c r="F146" i="75"/>
  <c r="I193" i="71"/>
  <c r="I143" i="70"/>
  <c r="I193" i="70" s="1"/>
  <c r="I143" i="68"/>
  <c r="I193" i="68" s="1"/>
  <c r="I143" i="72"/>
  <c r="I193" i="72" s="1"/>
  <c r="I143" i="88"/>
  <c r="I193" i="88" s="1"/>
  <c r="I143" i="63"/>
  <c r="I193" i="63" s="1"/>
  <c r="I143" i="73"/>
  <c r="I193" i="73" s="1"/>
  <c r="I143" i="67"/>
  <c r="I193" i="67" s="1"/>
  <c r="G146" i="75"/>
  <c r="Q143" i="63"/>
  <c r="Q193" i="63" s="1"/>
  <c r="Q143" i="69"/>
  <c r="Q193" i="69" s="1"/>
  <c r="Q143" i="73"/>
  <c r="Q193" i="73" s="1"/>
  <c r="Q193" i="71"/>
  <c r="Q143" i="75"/>
  <c r="Q193" i="75" s="1"/>
  <c r="Q143" i="70"/>
  <c r="Q193" i="70" s="1"/>
  <c r="Q143" i="88"/>
  <c r="Q193" i="88" s="1"/>
  <c r="Q143" i="72"/>
  <c r="Q193" i="72" s="1"/>
  <c r="Q143" i="68"/>
  <c r="Q193" i="68" s="1"/>
  <c r="AP176" i="70"/>
  <c r="AP195" i="70" s="1"/>
  <c r="AP176" i="69"/>
  <c r="AP195" i="69" s="1"/>
  <c r="AP176" i="67"/>
  <c r="AP195" i="67" s="1"/>
  <c r="AP176" i="88"/>
  <c r="AP195" i="88" s="1"/>
  <c r="AP176" i="63"/>
  <c r="AP195" i="63" s="1"/>
  <c r="AP176" i="72"/>
  <c r="AP176" i="71"/>
  <c r="AP176" i="75"/>
  <c r="AP176" i="73"/>
  <c r="P176" i="75"/>
  <c r="P176" i="63"/>
  <c r="P195" i="63" s="1"/>
  <c r="P176" i="67"/>
  <c r="P195" i="67" s="1"/>
  <c r="P176" i="71"/>
  <c r="P176" i="69"/>
  <c r="P195" i="69" s="1"/>
  <c r="P176" i="73"/>
  <c r="P176" i="88"/>
  <c r="P195" i="88" s="1"/>
  <c r="P176" i="70"/>
  <c r="P195" i="70" s="1"/>
  <c r="P176" i="72"/>
  <c r="P176" i="68"/>
  <c r="P195" i="68" s="1"/>
  <c r="K146" i="72"/>
  <c r="K146" i="75"/>
  <c r="N143" i="88"/>
  <c r="N193" i="88" s="1"/>
  <c r="M143" i="70"/>
  <c r="M193" i="70" s="1"/>
  <c r="P146" i="72"/>
  <c r="AR176" i="71"/>
  <c r="AR176" i="73"/>
  <c r="AR176" i="72"/>
  <c r="AR176" i="67"/>
  <c r="AR195" i="67" s="1"/>
  <c r="AR176" i="69"/>
  <c r="AR195" i="69" s="1"/>
  <c r="AR176" i="63"/>
  <c r="AR195" i="63" s="1"/>
  <c r="AR176" i="88"/>
  <c r="AR195" i="88" s="1"/>
  <c r="AR176" i="70"/>
  <c r="AR195" i="70" s="1"/>
  <c r="AR176" i="75"/>
  <c r="U176" i="72"/>
  <c r="U176" i="75"/>
  <c r="U176" i="70"/>
  <c r="U195" i="70" s="1"/>
  <c r="U176" i="67"/>
  <c r="U195" i="67" s="1"/>
  <c r="U176" i="63"/>
  <c r="U195" i="63" s="1"/>
  <c r="U176" i="88"/>
  <c r="U195" i="88" s="1"/>
  <c r="U176" i="73"/>
  <c r="U176" i="69"/>
  <c r="U195" i="69" s="1"/>
  <c r="U176" i="71"/>
  <c r="U176" i="68"/>
  <c r="U195" i="68" s="1"/>
  <c r="AN146" i="67"/>
  <c r="AU146" i="68"/>
  <c r="AF146" i="68"/>
  <c r="AB146" i="68"/>
  <c r="AD146" i="67"/>
  <c r="X146" i="70"/>
  <c r="M146" i="70"/>
  <c r="L146" i="75"/>
  <c r="V143" i="88"/>
  <c r="V193" i="88" s="1"/>
  <c r="V143" i="72"/>
  <c r="V193" i="72" s="1"/>
  <c r="V143" i="69"/>
  <c r="V193" i="69" s="1"/>
  <c r="V143" i="63"/>
  <c r="V193" i="63" s="1"/>
  <c r="V143" i="70"/>
  <c r="V193" i="70" s="1"/>
  <c r="V193" i="71"/>
  <c r="V143" i="75"/>
  <c r="V193" i="75" s="1"/>
  <c r="V143" i="73"/>
  <c r="V193" i="73" s="1"/>
  <c r="V143" i="68"/>
  <c r="V193" i="68" s="1"/>
  <c r="AG146" i="75"/>
  <c r="I146" i="73"/>
  <c r="AJ146" i="67"/>
  <c r="AJ196" i="67" s="1"/>
  <c r="AL146" i="69"/>
  <c r="AR146" i="75"/>
  <c r="I146" i="67"/>
  <c r="V146" i="72"/>
  <c r="Z146" i="72"/>
  <c r="AV146" i="67"/>
  <c r="AV196" i="67" s="1"/>
  <c r="T146" i="70"/>
  <c r="AX146" i="72"/>
  <c r="AV146" i="75"/>
  <c r="AJ146" i="69"/>
  <c r="AD146" i="69"/>
  <c r="AP146" i="73"/>
  <c r="Q146" i="73"/>
  <c r="AT146" i="70"/>
  <c r="AT176" i="69"/>
  <c r="AT195" i="69" s="1"/>
  <c r="AT176" i="71"/>
  <c r="AT176" i="67"/>
  <c r="AT195" i="67" s="1"/>
  <c r="AT176" i="88"/>
  <c r="AT195" i="88" s="1"/>
  <c r="AT176" i="63"/>
  <c r="AT195" i="63" s="1"/>
  <c r="AT176" i="70"/>
  <c r="AT195" i="70" s="1"/>
  <c r="AT176" i="73"/>
  <c r="AT176" i="72"/>
  <c r="AT176" i="75"/>
  <c r="I176" i="71"/>
  <c r="I176" i="73"/>
  <c r="I176" i="88"/>
  <c r="I195" i="88" s="1"/>
  <c r="I176" i="70"/>
  <c r="I195" i="70" s="1"/>
  <c r="I176" i="75"/>
  <c r="I176" i="63"/>
  <c r="I195" i="63" s="1"/>
  <c r="I176" i="69"/>
  <c r="I195" i="69" s="1"/>
  <c r="I176" i="68"/>
  <c r="I195" i="68" s="1"/>
  <c r="I176" i="67"/>
  <c r="I195" i="67" s="1"/>
  <c r="R146" i="72"/>
  <c r="AP146" i="67"/>
  <c r="V176" i="73"/>
  <c r="V176" i="63"/>
  <c r="V195" i="63" s="1"/>
  <c r="V176" i="71"/>
  <c r="V176" i="72"/>
  <c r="V176" i="75"/>
  <c r="V176" i="70"/>
  <c r="V195" i="70" s="1"/>
  <c r="V176" i="67"/>
  <c r="V195" i="67" s="1"/>
  <c r="V176" i="88"/>
  <c r="V195" i="88" s="1"/>
  <c r="V176" i="69"/>
  <c r="V195" i="69" s="1"/>
  <c r="V176" i="68"/>
  <c r="V195" i="68" s="1"/>
  <c r="L146" i="72"/>
  <c r="AO146" i="67"/>
  <c r="J146" i="63"/>
  <c r="P146" i="67"/>
  <c r="M146" i="72"/>
  <c r="E146" i="63"/>
  <c r="AF143" i="88"/>
  <c r="AF193" i="88" s="1"/>
  <c r="AF143" i="72"/>
  <c r="AF193" i="72" s="1"/>
  <c r="AF193" i="71"/>
  <c r="AF143" i="73"/>
  <c r="AF193" i="73" s="1"/>
  <c r="AF143" i="69"/>
  <c r="AF193" i="69" s="1"/>
  <c r="AF143" i="68"/>
  <c r="AF193" i="68" s="1"/>
  <c r="AF143" i="70"/>
  <c r="AF193" i="70" s="1"/>
  <c r="AF143" i="63"/>
  <c r="AF193" i="63" s="1"/>
  <c r="AF143" i="75"/>
  <c r="AF193" i="75" s="1"/>
  <c r="AF143" i="67"/>
  <c r="AF193" i="67" s="1"/>
  <c r="L146" i="63"/>
  <c r="AD146" i="75"/>
  <c r="AB146" i="70"/>
  <c r="AC176" i="75"/>
  <c r="AC176" i="72"/>
  <c r="AC176" i="73"/>
  <c r="AC176" i="69"/>
  <c r="AC195" i="69" s="1"/>
  <c r="AC176" i="71"/>
  <c r="AC176" i="67"/>
  <c r="AC195" i="67" s="1"/>
  <c r="AC176" i="70"/>
  <c r="AC195" i="70" s="1"/>
  <c r="AC176" i="88"/>
  <c r="AC195" i="88" s="1"/>
  <c r="AC176" i="63"/>
  <c r="AC195" i="63" s="1"/>
  <c r="N146" i="67"/>
  <c r="Q146" i="69"/>
  <c r="AJ146" i="75"/>
  <c r="M146" i="69"/>
  <c r="AR146" i="73"/>
  <c r="M146" i="75"/>
  <c r="G143" i="70"/>
  <c r="G193" i="70" s="1"/>
  <c r="G143" i="63"/>
  <c r="G193" i="63" s="1"/>
  <c r="G143" i="88"/>
  <c r="G193" i="88" s="1"/>
  <c r="G143" i="72"/>
  <c r="G193" i="72" s="1"/>
  <c r="G193" i="71"/>
  <c r="G143" i="68"/>
  <c r="G193" i="68" s="1"/>
  <c r="G143" i="75"/>
  <c r="G193" i="75" s="1"/>
  <c r="G143" i="67"/>
  <c r="G193" i="67" s="1"/>
  <c r="AD146" i="68"/>
  <c r="O146" i="68"/>
  <c r="V146" i="75"/>
  <c r="F146" i="72"/>
  <c r="AR146" i="70"/>
  <c r="H146" i="75"/>
  <c r="F172" i="67"/>
  <c r="F194" i="67" s="1"/>
  <c r="F172" i="63"/>
  <c r="F194" i="63" s="1"/>
  <c r="F172" i="69"/>
  <c r="F194" i="69" s="1"/>
  <c r="F172" i="72"/>
  <c r="F194" i="72" s="1"/>
  <c r="F172" i="88"/>
  <c r="F194" i="88" s="1"/>
  <c r="F172" i="73"/>
  <c r="F194" i="73" s="1"/>
  <c r="F172" i="68"/>
  <c r="F194" i="68" s="1"/>
  <c r="I146" i="69"/>
  <c r="AL146" i="68"/>
  <c r="AV146" i="72"/>
  <c r="AW176" i="70"/>
  <c r="AW195" i="70" s="1"/>
  <c r="AW176" i="73"/>
  <c r="AW176" i="67"/>
  <c r="AW195" i="67" s="1"/>
  <c r="AW176" i="88"/>
  <c r="AW195" i="88" s="1"/>
  <c r="AW176" i="75"/>
  <c r="AW176" i="63"/>
  <c r="AW195" i="63" s="1"/>
  <c r="AW176" i="69"/>
  <c r="AW195" i="69" s="1"/>
  <c r="AW176" i="72"/>
  <c r="AW176" i="71"/>
  <c r="AW176" i="68"/>
  <c r="AW195" i="68" s="1"/>
  <c r="I146" i="88"/>
  <c r="AI176" i="88"/>
  <c r="AI195" i="88" s="1"/>
  <c r="AI176" i="71"/>
  <c r="AI176" i="73"/>
  <c r="AI176" i="67"/>
  <c r="AI195" i="67" s="1"/>
  <c r="AI176" i="70"/>
  <c r="AI195" i="70" s="1"/>
  <c r="AI176" i="75"/>
  <c r="AI176" i="72"/>
  <c r="AI176" i="63"/>
  <c r="AI195" i="63" s="1"/>
  <c r="AI176" i="69"/>
  <c r="AI195" i="69" s="1"/>
  <c r="AK146" i="72"/>
  <c r="AK146" i="75"/>
  <c r="X176" i="72"/>
  <c r="X176" i="63"/>
  <c r="X195" i="63" s="1"/>
  <c r="X176" i="73"/>
  <c r="X176" i="67"/>
  <c r="X195" i="67" s="1"/>
  <c r="X176" i="69"/>
  <c r="X195" i="69" s="1"/>
  <c r="X176" i="88"/>
  <c r="X195" i="88" s="1"/>
  <c r="X176" i="71"/>
  <c r="X176" i="75"/>
  <c r="X176" i="70"/>
  <c r="X195" i="70" s="1"/>
  <c r="AE146" i="67"/>
  <c r="AB146" i="72"/>
  <c r="AC146" i="70"/>
  <c r="H193" i="71"/>
  <c r="H143" i="73"/>
  <c r="H193" i="73" s="1"/>
  <c r="H143" i="68"/>
  <c r="H193" i="68" s="1"/>
  <c r="H143" i="72"/>
  <c r="H193" i="72" s="1"/>
  <c r="H143" i="75"/>
  <c r="H193" i="75" s="1"/>
  <c r="H143" i="70"/>
  <c r="H193" i="70" s="1"/>
  <c r="H143" i="63"/>
  <c r="H193" i="63" s="1"/>
  <c r="H143" i="88"/>
  <c r="H193" i="88" s="1"/>
  <c r="H143" i="69"/>
  <c r="H193" i="69" s="1"/>
  <c r="J176" i="67"/>
  <c r="J195" i="67" s="1"/>
  <c r="J176" i="88"/>
  <c r="J195" i="88" s="1"/>
  <c r="J176" i="71"/>
  <c r="J176" i="72"/>
  <c r="J176" i="73"/>
  <c r="J176" i="69"/>
  <c r="J195" i="69" s="1"/>
  <c r="J176" i="75"/>
  <c r="J176" i="63"/>
  <c r="J195" i="63" s="1"/>
  <c r="J176" i="70"/>
  <c r="J195" i="70" s="1"/>
  <c r="T146" i="67"/>
  <c r="AC146" i="68"/>
  <c r="T146" i="72"/>
  <c r="AT146" i="72"/>
  <c r="AL146" i="73"/>
  <c r="U146" i="72"/>
  <c r="Y146" i="69"/>
  <c r="AS146" i="69"/>
  <c r="V146" i="67"/>
  <c r="U146" i="73"/>
  <c r="AG146" i="72"/>
  <c r="AP146" i="72"/>
  <c r="AF146" i="69"/>
  <c r="AW146" i="69"/>
  <c r="O146" i="73"/>
  <c r="AG146" i="69"/>
  <c r="K176" i="69"/>
  <c r="K195" i="69" s="1"/>
  <c r="K176" i="88"/>
  <c r="K195" i="88" s="1"/>
  <c r="K176" i="63"/>
  <c r="K195" i="63" s="1"/>
  <c r="K176" i="67"/>
  <c r="K195" i="67" s="1"/>
  <c r="K176" i="71"/>
  <c r="K176" i="70"/>
  <c r="K195" i="70" s="1"/>
  <c r="K176" i="72"/>
  <c r="K176" i="73"/>
  <c r="K176" i="75"/>
  <c r="AS146" i="70"/>
  <c r="K146" i="70"/>
  <c r="Y146" i="72"/>
  <c r="AB146" i="75"/>
  <c r="J146" i="75"/>
  <c r="N146" i="68"/>
  <c r="AK146" i="67"/>
  <c r="J146" i="72"/>
  <c r="AT146" i="73"/>
  <c r="AX146" i="68"/>
  <c r="AX196" i="68" s="1"/>
  <c r="X146" i="75"/>
  <c r="AM146" i="68"/>
  <c r="AE146" i="75"/>
  <c r="AX146" i="75"/>
  <c r="AJ146" i="70"/>
  <c r="AA146" i="72"/>
  <c r="K143" i="88"/>
  <c r="K193" i="88" s="1"/>
  <c r="K143" i="69"/>
  <c r="K193" i="69" s="1"/>
  <c r="K143" i="63"/>
  <c r="K193" i="63" s="1"/>
  <c r="K143" i="73"/>
  <c r="K193" i="73" s="1"/>
  <c r="K143" i="68"/>
  <c r="K193" i="68" s="1"/>
  <c r="K193" i="71"/>
  <c r="K143" i="70"/>
  <c r="K193" i="70" s="1"/>
  <c r="K143" i="72"/>
  <c r="K193" i="72" s="1"/>
  <c r="K143" i="75"/>
  <c r="K193" i="75" s="1"/>
  <c r="J146" i="73"/>
  <c r="AA146" i="67"/>
  <c r="M146" i="67"/>
  <c r="AV146" i="73"/>
  <c r="F172" i="75"/>
  <c r="F194" i="75" s="1"/>
  <c r="AA146" i="75"/>
  <c r="AJ146" i="73"/>
  <c r="M146" i="68"/>
  <c r="F146" i="73"/>
  <c r="J172" i="69"/>
  <c r="J194" i="69" s="1"/>
  <c r="J172" i="88"/>
  <c r="J194" i="88" s="1"/>
  <c r="J172" i="72"/>
  <c r="J194" i="72" s="1"/>
  <c r="J172" i="71"/>
  <c r="J194" i="71" s="1"/>
  <c r="J172" i="67"/>
  <c r="J194" i="67" s="1"/>
  <c r="J172" i="75"/>
  <c r="J194" i="75" s="1"/>
  <c r="J172" i="73"/>
  <c r="J194" i="73" s="1"/>
  <c r="J172" i="63"/>
  <c r="J194" i="63" s="1"/>
  <c r="J172" i="70"/>
  <c r="J194" i="70" s="1"/>
  <c r="I143" i="75"/>
  <c r="I193" i="75" s="1"/>
  <c r="AY146" i="63"/>
  <c r="BA146" i="63"/>
  <c r="AZ146" i="68"/>
  <c r="AZ146" i="69"/>
  <c r="AZ196" i="69" s="1"/>
  <c r="AZ146" i="63"/>
  <c r="AY146" i="68"/>
  <c r="E146" i="73"/>
  <c r="BA146" i="88"/>
  <c r="BA146" i="75"/>
  <c r="AY146" i="70"/>
  <c r="BB146" i="63"/>
  <c r="AY146" i="88"/>
  <c r="BB146" i="68"/>
  <c r="AZ146" i="88"/>
  <c r="AZ196" i="88" s="1"/>
  <c r="AY146" i="73"/>
  <c r="AY196" i="73" s="1"/>
  <c r="E146" i="68"/>
  <c r="AY146" i="75"/>
  <c r="E146" i="69"/>
  <c r="BA146" i="73"/>
  <c r="BA146" i="67"/>
  <c r="AZ146" i="70"/>
  <c r="E146" i="67"/>
  <c r="AZ146" i="73"/>
  <c r="AY146" i="69"/>
  <c r="AY146" i="72"/>
  <c r="BA146" i="70"/>
  <c r="BB146" i="69"/>
  <c r="BB196" i="69" s="1"/>
  <c r="AY146" i="67"/>
  <c r="E146" i="71"/>
  <c r="E146" i="70"/>
  <c r="E146" i="72"/>
  <c r="E146" i="88"/>
  <c r="AZ146" i="67"/>
  <c r="BB146" i="75"/>
  <c r="BB146" i="70"/>
  <c r="BA146" i="69"/>
  <c r="BA146" i="68"/>
  <c r="BA196" i="68" s="1"/>
  <c r="BB146" i="88"/>
  <c r="BB146" i="72"/>
  <c r="AZ146" i="72"/>
  <c r="BB146" i="73"/>
  <c r="AZ146" i="75"/>
  <c r="BA146" i="72"/>
  <c r="E146" i="75"/>
  <c r="AX146" i="88"/>
  <c r="AA146" i="63"/>
  <c r="AE146" i="88"/>
  <c r="AS146" i="88"/>
  <c r="P146" i="63"/>
  <c r="AX146" i="63"/>
  <c r="AP146" i="88"/>
  <c r="AR146" i="88"/>
  <c r="AI146" i="88"/>
  <c r="AK146" i="88"/>
  <c r="Y146" i="73"/>
  <c r="AP146" i="63"/>
  <c r="AV146" i="63"/>
  <c r="R146" i="69"/>
  <c r="AQ146" i="63"/>
  <c r="AV146" i="88"/>
  <c r="AD146" i="63"/>
  <c r="AW146" i="63"/>
  <c r="AA146" i="88"/>
  <c r="U146" i="88"/>
  <c r="S146" i="88"/>
  <c r="AM146" i="63"/>
  <c r="AG146" i="63"/>
  <c r="Y146" i="63"/>
  <c r="AR146" i="67"/>
  <c r="F146" i="88"/>
  <c r="AU146" i="88"/>
  <c r="X146" i="88"/>
  <c r="AH146" i="63"/>
  <c r="K146" i="88"/>
  <c r="H146" i="63"/>
  <c r="AX146" i="70"/>
  <c r="AC146" i="63"/>
  <c r="AK146" i="63"/>
  <c r="J146" i="68"/>
  <c r="Z146" i="88"/>
  <c r="AE146" i="69"/>
  <c r="AS146" i="68"/>
  <c r="P146" i="88"/>
  <c r="G146" i="63"/>
  <c r="AU146" i="63"/>
  <c r="F146" i="63"/>
  <c r="F196" i="63" s="1"/>
  <c r="Q146" i="63"/>
  <c r="U146" i="70"/>
  <c r="U146" i="63"/>
  <c r="AI146" i="75"/>
  <c r="AI196" i="75" s="1"/>
  <c r="N146" i="63"/>
  <c r="O146" i="88"/>
  <c r="AC146" i="73"/>
  <c r="AB146" i="67"/>
  <c r="J146" i="88"/>
  <c r="AJ146" i="88"/>
  <c r="AJ196" i="88" s="1"/>
  <c r="G146" i="67"/>
  <c r="M146" i="63"/>
  <c r="T146" i="63"/>
  <c r="N146" i="69"/>
  <c r="V146" i="63"/>
  <c r="AI146" i="63"/>
  <c r="Z146" i="67"/>
  <c r="AE146" i="63"/>
  <c r="W146" i="75"/>
  <c r="AL146" i="63"/>
  <c r="AX146" i="69"/>
  <c r="AI146" i="70"/>
  <c r="AI196" i="70" s="1"/>
  <c r="AL146" i="88"/>
  <c r="T146" i="69"/>
  <c r="AW146" i="88"/>
  <c r="AB146" i="63"/>
  <c r="I146" i="63"/>
  <c r="Y146" i="88"/>
  <c r="H146" i="88"/>
  <c r="H146" i="68"/>
  <c r="G146" i="70"/>
  <c r="AC146" i="72"/>
  <c r="L146" i="70"/>
  <c r="AO146" i="88"/>
  <c r="AO196" i="88" s="1"/>
  <c r="AO146" i="63"/>
  <c r="Q146" i="68"/>
  <c r="W146" i="68"/>
  <c r="W196" i="68" s="1"/>
  <c r="AM146" i="88"/>
  <c r="AH146" i="70"/>
  <c r="AF146" i="63"/>
  <c r="AF196" i="63" s="1"/>
  <c r="AF201" i="63" s="1"/>
  <c r="L146" i="67"/>
  <c r="AJ146" i="72"/>
  <c r="BB146" i="67"/>
  <c r="AT146" i="88"/>
  <c r="AT196" i="88" s="1"/>
  <c r="S146" i="68"/>
  <c r="AQ146" i="75"/>
  <c r="Q146" i="67"/>
  <c r="AB146" i="73"/>
  <c r="AG146" i="70"/>
  <c r="AQ146" i="73"/>
  <c r="AO146" i="75"/>
  <c r="AN146" i="63"/>
  <c r="Q146" i="88"/>
  <c r="X146" i="68"/>
  <c r="AQ146" i="88"/>
  <c r="K146" i="63"/>
  <c r="AT146" i="63"/>
  <c r="S146" i="73"/>
  <c r="AS146" i="73"/>
  <c r="AN146" i="73"/>
  <c r="S146" i="72"/>
  <c r="AK146" i="69"/>
  <c r="Z146" i="69"/>
  <c r="AA146" i="73"/>
  <c r="AT146" i="75"/>
  <c r="M146" i="88"/>
  <c r="AA146" i="69"/>
  <c r="R146" i="67"/>
  <c r="AD146" i="73"/>
  <c r="AX146" i="67"/>
  <c r="K146" i="73"/>
  <c r="N146" i="88"/>
  <c r="Z146" i="63"/>
  <c r="Z196" i="63" s="1"/>
  <c r="Z201" i="63" s="1"/>
  <c r="Q146" i="70"/>
  <c r="AJ146" i="63"/>
  <c r="X146" i="69"/>
  <c r="Q146" i="75"/>
  <c r="Q196" i="75" s="1"/>
  <c r="X146" i="63"/>
  <c r="AA146" i="68"/>
  <c r="AK146" i="68"/>
  <c r="AK196" i="68" s="1"/>
  <c r="AK200" i="68" s="1"/>
  <c r="AM146" i="75"/>
  <c r="AD146" i="88"/>
  <c r="U146" i="75"/>
  <c r="U196" i="75" s="1"/>
  <c r="U201" i="75" s="1"/>
  <c r="S146" i="63"/>
  <c r="N146" i="75"/>
  <c r="AH146" i="75"/>
  <c r="AL146" i="70"/>
  <c r="G146" i="73"/>
  <c r="AS146" i="75"/>
  <c r="AQ146" i="72"/>
  <c r="AO146" i="73"/>
  <c r="AH146" i="73"/>
  <c r="AU146" i="73"/>
  <c r="AB146" i="88"/>
  <c r="AB196" i="88" s="1"/>
  <c r="AI146" i="72"/>
  <c r="L146" i="68"/>
  <c r="AV146" i="68"/>
  <c r="AU146" i="67"/>
  <c r="U146" i="67"/>
  <c r="O146" i="63"/>
  <c r="L196" i="71"/>
  <c r="L202" i="71" s="1"/>
  <c r="Y146" i="70"/>
  <c r="W146" i="88"/>
  <c r="AN146" i="70"/>
  <c r="T146" i="73"/>
  <c r="AQ146" i="69"/>
  <c r="AH146" i="69"/>
  <c r="W146" i="72"/>
  <c r="AL146" i="72"/>
  <c r="AL196" i="72" s="1"/>
  <c r="Y146" i="67"/>
  <c r="AM146" i="70"/>
  <c r="AM196" i="70" s="1"/>
  <c r="AP146" i="68"/>
  <c r="O146" i="70"/>
  <c r="H146" i="73"/>
  <c r="H196" i="73" s="1"/>
  <c r="H202" i="73" s="1"/>
  <c r="G146" i="68"/>
  <c r="AE146" i="70"/>
  <c r="G146" i="88"/>
  <c r="P146" i="68"/>
  <c r="R146" i="88"/>
  <c r="AT146" i="69"/>
  <c r="AF146" i="88"/>
  <c r="L146" i="69"/>
  <c r="H146" i="72"/>
  <c r="AH146" i="67"/>
  <c r="AR146" i="63"/>
  <c r="L146" i="88"/>
  <c r="W146" i="63"/>
  <c r="W196" i="63" s="1"/>
  <c r="AI146" i="68"/>
  <c r="F146" i="68"/>
  <c r="AS146" i="67"/>
  <c r="AM146" i="67"/>
  <c r="AM196" i="67" s="1"/>
  <c r="AW146" i="67"/>
  <c r="AH146" i="68"/>
  <c r="AH196" i="68" s="1"/>
  <c r="AV146" i="70"/>
  <c r="AI146" i="73"/>
  <c r="AA146" i="70"/>
  <c r="AQ146" i="70"/>
  <c r="AM146" i="69"/>
  <c r="AQ146" i="68"/>
  <c r="AQ196" i="68" s="1"/>
  <c r="AK146" i="70"/>
  <c r="AN146" i="72"/>
  <c r="AO146" i="70"/>
  <c r="AO196" i="70" s="1"/>
  <c r="AK146" i="73"/>
  <c r="AN146" i="88"/>
  <c r="AB146" i="69"/>
  <c r="X146" i="72"/>
  <c r="AI146" i="69"/>
  <c r="AI196" i="69" s="1"/>
  <c r="AH146" i="88"/>
  <c r="AR146" i="68"/>
  <c r="AT146" i="68"/>
  <c r="AE146" i="72"/>
  <c r="R146" i="63"/>
  <c r="AV146" i="69"/>
  <c r="U146" i="68"/>
  <c r="W146" i="69"/>
  <c r="AC146" i="69"/>
  <c r="AT146" i="67"/>
  <c r="L146" i="73"/>
  <c r="Z146" i="68"/>
  <c r="AW146" i="68"/>
  <c r="R146" i="68"/>
  <c r="K146" i="67"/>
  <c r="AF146" i="67"/>
  <c r="K146" i="68"/>
  <c r="N143" i="69"/>
  <c r="N193" i="69" s="1"/>
  <c r="N143" i="72"/>
  <c r="N193" i="72" s="1"/>
  <c r="N143" i="70"/>
  <c r="N193" i="70" s="1"/>
  <c r="N143" i="63"/>
  <c r="N193" i="63" s="1"/>
  <c r="N143" i="75"/>
  <c r="N193" i="75" s="1"/>
  <c r="N143" i="73"/>
  <c r="N193" i="73" s="1"/>
  <c r="N143" i="68"/>
  <c r="N193" i="68" s="1"/>
  <c r="N193" i="71"/>
  <c r="W146" i="73"/>
  <c r="J146" i="67"/>
  <c r="J196" i="67" s="1"/>
  <c r="J202" i="67" s="1"/>
  <c r="S146" i="69"/>
  <c r="P146" i="73"/>
  <c r="AU146" i="70"/>
  <c r="I146" i="75"/>
  <c r="Y146" i="68"/>
  <c r="F146" i="70"/>
  <c r="AC146" i="75"/>
  <c r="AG146" i="67"/>
  <c r="AW146" i="70"/>
  <c r="AH146" i="72"/>
  <c r="M146" i="73"/>
  <c r="S176" i="69"/>
  <c r="S195" i="69" s="1"/>
  <c r="S176" i="72"/>
  <c r="S176" i="88"/>
  <c r="S195" i="88" s="1"/>
  <c r="S176" i="63"/>
  <c r="S195" i="63" s="1"/>
  <c r="S176" i="70"/>
  <c r="S195" i="70" s="1"/>
  <c r="S176" i="73"/>
  <c r="S176" i="71"/>
  <c r="S176" i="75"/>
  <c r="S176" i="67"/>
  <c r="S195" i="67" s="1"/>
  <c r="H172" i="63"/>
  <c r="H194" i="63" s="1"/>
  <c r="G143" i="73"/>
  <c r="G193" i="73" s="1"/>
  <c r="AG146" i="88"/>
  <c r="V146" i="88"/>
  <c r="AM143" i="73"/>
  <c r="AM193" i="73" s="1"/>
  <c r="AM143" i="63"/>
  <c r="AM193" i="63" s="1"/>
  <c r="AM143" i="69"/>
  <c r="AM193" i="69" s="1"/>
  <c r="AM143" i="88"/>
  <c r="AM193" i="88" s="1"/>
  <c r="AM143" i="68"/>
  <c r="AM193" i="68" s="1"/>
  <c r="AM143" i="70"/>
  <c r="AM193" i="70" s="1"/>
  <c r="AM193" i="71"/>
  <c r="AM143" i="72"/>
  <c r="AM193" i="72" s="1"/>
  <c r="AM143" i="75"/>
  <c r="AM193" i="75" s="1"/>
  <c r="AO146" i="68"/>
  <c r="AS146" i="72"/>
  <c r="AO143" i="73"/>
  <c r="AO193" i="73" s="1"/>
  <c r="AO143" i="70"/>
  <c r="AO193" i="70" s="1"/>
  <c r="AO143" i="75"/>
  <c r="AO193" i="75" s="1"/>
  <c r="AO143" i="88"/>
  <c r="AO193" i="88" s="1"/>
  <c r="AO143" i="68"/>
  <c r="AO193" i="68" s="1"/>
  <c r="AO143" i="72"/>
  <c r="AO193" i="72" s="1"/>
  <c r="AO143" i="69"/>
  <c r="AO193" i="69" s="1"/>
  <c r="AO193" i="71"/>
  <c r="AO143" i="63"/>
  <c r="AO193" i="63" s="1"/>
  <c r="AS146" i="63"/>
  <c r="AQ176" i="72"/>
  <c r="AQ176" i="67"/>
  <c r="AQ195" i="67" s="1"/>
  <c r="AQ176" i="75"/>
  <c r="AQ176" i="70"/>
  <c r="AQ195" i="70" s="1"/>
  <c r="AQ176" i="69"/>
  <c r="AQ195" i="69" s="1"/>
  <c r="AQ176" i="63"/>
  <c r="AQ195" i="63" s="1"/>
  <c r="AQ176" i="73"/>
  <c r="AQ176" i="88"/>
  <c r="AQ195" i="88" s="1"/>
  <c r="AQ176" i="71"/>
  <c r="O176" i="88"/>
  <c r="O195" i="88" s="1"/>
  <c r="O176" i="70"/>
  <c r="O195" i="70" s="1"/>
  <c r="O176" i="73"/>
  <c r="O176" i="72"/>
  <c r="O176" i="67"/>
  <c r="O195" i="67" s="1"/>
  <c r="O176" i="69"/>
  <c r="O195" i="69" s="1"/>
  <c r="O176" i="68"/>
  <c r="O195" i="68" s="1"/>
  <c r="O176" i="75"/>
  <c r="O176" i="63"/>
  <c r="O195" i="63" s="1"/>
  <c r="O146" i="72"/>
  <c r="AJ146" i="68"/>
  <c r="H146" i="70"/>
  <c r="P146" i="75"/>
  <c r="I146" i="72"/>
  <c r="AW146" i="73"/>
  <c r="AC146" i="88"/>
  <c r="P146" i="69"/>
  <c r="AP146" i="70"/>
  <c r="AO146" i="72"/>
  <c r="S146" i="75"/>
  <c r="T146" i="75"/>
  <c r="AF146" i="73"/>
  <c r="N146" i="73"/>
  <c r="N196" i="73" s="1"/>
  <c r="N202" i="73" s="1"/>
  <c r="AD146" i="70"/>
  <c r="R146" i="75"/>
  <c r="R196" i="75" s="1"/>
  <c r="AS176" i="63"/>
  <c r="AS195" i="63" s="1"/>
  <c r="AS176" i="72"/>
  <c r="AS176" i="71"/>
  <c r="AS176" i="88"/>
  <c r="AS195" i="88" s="1"/>
  <c r="AS176" i="69"/>
  <c r="AS195" i="69" s="1"/>
  <c r="AS176" i="70"/>
  <c r="AS195" i="70" s="1"/>
  <c r="AS176" i="75"/>
  <c r="AS176" i="73"/>
  <c r="AS176" i="67"/>
  <c r="AS195" i="67" s="1"/>
  <c r="AM146" i="72"/>
  <c r="H146" i="69"/>
  <c r="Z146" i="75"/>
  <c r="G176" i="88"/>
  <c r="G195" i="88" s="1"/>
  <c r="G176" i="63"/>
  <c r="G195" i="63" s="1"/>
  <c r="G176" i="75"/>
  <c r="G176" i="72"/>
  <c r="G176" i="67"/>
  <c r="G195" i="67" s="1"/>
  <c r="G176" i="73"/>
  <c r="G176" i="69"/>
  <c r="G195" i="69" s="1"/>
  <c r="G176" i="71"/>
  <c r="G176" i="68"/>
  <c r="G195" i="68" s="1"/>
  <c r="G176" i="70"/>
  <c r="G195" i="70" s="1"/>
  <c r="P146" i="70"/>
  <c r="U146" i="69"/>
  <c r="AX146" i="73"/>
  <c r="AP146" i="69"/>
  <c r="AC146" i="67"/>
  <c r="J143" i="63"/>
  <c r="J193" i="63" s="1"/>
  <c r="J143" i="88"/>
  <c r="J193" i="88" s="1"/>
  <c r="J143" i="67"/>
  <c r="J193" i="67" s="1"/>
  <c r="J200" i="67" s="1"/>
  <c r="J193" i="71"/>
  <c r="J143" i="70"/>
  <c r="J193" i="70" s="1"/>
  <c r="J143" i="73"/>
  <c r="J193" i="73" s="1"/>
  <c r="J143" i="68"/>
  <c r="J193" i="68" s="1"/>
  <c r="J143" i="69"/>
  <c r="J193" i="69" s="1"/>
  <c r="J143" i="75"/>
  <c r="J193" i="75" s="1"/>
  <c r="AA176" i="69"/>
  <c r="AA195" i="69" s="1"/>
  <c r="AA176" i="73"/>
  <c r="AA176" i="75"/>
  <c r="AA176" i="63"/>
  <c r="AA195" i="63" s="1"/>
  <c r="AA176" i="88"/>
  <c r="AA195" i="88" s="1"/>
  <c r="AA176" i="72"/>
  <c r="AA176" i="67"/>
  <c r="AA195" i="67" s="1"/>
  <c r="AA176" i="70"/>
  <c r="AA195" i="70" s="1"/>
  <c r="AA176" i="71"/>
  <c r="AA176" i="68"/>
  <c r="AA195" i="68" s="1"/>
  <c r="F172" i="71"/>
  <c r="F194" i="71" s="1"/>
  <c r="H172" i="75"/>
  <c r="H194" i="75" s="1"/>
  <c r="AL146" i="75"/>
  <c r="Y176" i="73"/>
  <c r="Y176" i="69"/>
  <c r="Y195" i="69" s="1"/>
  <c r="Y176" i="72"/>
  <c r="Y176" i="75"/>
  <c r="Y176" i="63"/>
  <c r="Y195" i="63" s="1"/>
  <c r="Y176" i="88"/>
  <c r="Y195" i="88" s="1"/>
  <c r="Y176" i="71"/>
  <c r="Y176" i="67"/>
  <c r="Y195" i="67" s="1"/>
  <c r="Y176" i="70"/>
  <c r="Y195" i="70" s="1"/>
  <c r="AH176" i="75"/>
  <c r="AH176" i="88"/>
  <c r="AH195" i="88" s="1"/>
  <c r="AH176" i="71"/>
  <c r="AH176" i="67"/>
  <c r="AH195" i="67" s="1"/>
  <c r="AH176" i="72"/>
  <c r="AH176" i="63"/>
  <c r="AH195" i="63" s="1"/>
  <c r="AH176" i="73"/>
  <c r="AH176" i="69"/>
  <c r="AH195" i="69" s="1"/>
  <c r="AH176" i="70"/>
  <c r="AH195" i="70" s="1"/>
  <c r="X143" i="63"/>
  <c r="X193" i="63" s="1"/>
  <c r="X143" i="69"/>
  <c r="X193" i="69" s="1"/>
  <c r="X143" i="73"/>
  <c r="X193" i="73" s="1"/>
  <c r="X143" i="75"/>
  <c r="X193" i="75" s="1"/>
  <c r="X143" i="70"/>
  <c r="X193" i="70" s="1"/>
  <c r="X143" i="68"/>
  <c r="X193" i="68" s="1"/>
  <c r="X143" i="72"/>
  <c r="X193" i="72" s="1"/>
  <c r="X143" i="88"/>
  <c r="X193" i="88" s="1"/>
  <c r="X193" i="71"/>
  <c r="I172" i="72"/>
  <c r="I194" i="72" s="1"/>
  <c r="I172" i="63"/>
  <c r="I194" i="63" s="1"/>
  <c r="I172" i="68"/>
  <c r="I194" i="68" s="1"/>
  <c r="I172" i="73"/>
  <c r="I194" i="73" s="1"/>
  <c r="I172" i="71"/>
  <c r="I194" i="71" s="1"/>
  <c r="I172" i="69"/>
  <c r="I194" i="69" s="1"/>
  <c r="AD193" i="71"/>
  <c r="AD143" i="68"/>
  <c r="AD193" i="68" s="1"/>
  <c r="AD143" i="88"/>
  <c r="AD193" i="88" s="1"/>
  <c r="AD143" i="75"/>
  <c r="AD193" i="75" s="1"/>
  <c r="AD143" i="69"/>
  <c r="AD193" i="69" s="1"/>
  <c r="AD143" i="73"/>
  <c r="AD193" i="73" s="1"/>
  <c r="AD143" i="70"/>
  <c r="AD193" i="70" s="1"/>
  <c r="AD143" i="63"/>
  <c r="AD193" i="63" s="1"/>
  <c r="AD143" i="72"/>
  <c r="AD193" i="72" s="1"/>
  <c r="AT147" i="73"/>
  <c r="N147" i="68"/>
  <c r="AH147" i="70"/>
  <c r="X147" i="68"/>
  <c r="K147" i="67"/>
  <c r="L147" i="75"/>
  <c r="AE147" i="70"/>
  <c r="AN147" i="70"/>
  <c r="T147" i="69"/>
  <c r="AW147" i="73"/>
  <c r="AY147" i="70"/>
  <c r="M147" i="88"/>
  <c r="N147" i="70"/>
  <c r="V147" i="72"/>
  <c r="K147" i="75"/>
  <c r="F147" i="70"/>
  <c r="AI147" i="88"/>
  <c r="Z147" i="88"/>
  <c r="AU147" i="88"/>
  <c r="T147" i="67"/>
  <c r="J147" i="88"/>
  <c r="I172" i="88"/>
  <c r="I194" i="88" s="1"/>
  <c r="I172" i="75"/>
  <c r="I194" i="75" s="1"/>
  <c r="I172" i="67"/>
  <c r="I194" i="67" s="1"/>
  <c r="G172" i="72"/>
  <c r="G194" i="72" s="1"/>
  <c r="G172" i="73"/>
  <c r="G194" i="73" s="1"/>
  <c r="G172" i="69"/>
  <c r="G194" i="69" s="1"/>
  <c r="G172" i="68"/>
  <c r="G194" i="68" s="1"/>
  <c r="G172" i="75"/>
  <c r="G194" i="75" s="1"/>
  <c r="G172" i="70"/>
  <c r="G194" i="70" s="1"/>
  <c r="G172" i="67"/>
  <c r="G194" i="67" s="1"/>
  <c r="G172" i="71"/>
  <c r="G194" i="71" s="1"/>
  <c r="R147" i="68"/>
  <c r="AP147" i="75"/>
  <c r="Z147" i="68"/>
  <c r="AZ147" i="73"/>
  <c r="E147" i="88"/>
  <c r="G147" i="73"/>
  <c r="AC147" i="75"/>
  <c r="BA147" i="69"/>
  <c r="AF147" i="69"/>
  <c r="F147" i="72"/>
  <c r="L147" i="72"/>
  <c r="V147" i="73"/>
  <c r="AA147" i="75"/>
  <c r="AP147" i="73"/>
  <c r="Q147" i="73"/>
  <c r="AY147" i="67"/>
  <c r="AU147" i="70"/>
  <c r="J147" i="75"/>
  <c r="AP147" i="69"/>
  <c r="AE147" i="68"/>
  <c r="AR147" i="75"/>
  <c r="AR143" i="75"/>
  <c r="AR193" i="75" s="1"/>
  <c r="AR143" i="72"/>
  <c r="AR193" i="72" s="1"/>
  <c r="AR143" i="73"/>
  <c r="AR193" i="73" s="1"/>
  <c r="AR143" i="70"/>
  <c r="AR193" i="70" s="1"/>
  <c r="AR143" i="63"/>
  <c r="AR193" i="63" s="1"/>
  <c r="AR193" i="71"/>
  <c r="AR143" i="69"/>
  <c r="AR193" i="69" s="1"/>
  <c r="AR143" i="68"/>
  <c r="AR193" i="68" s="1"/>
  <c r="AR143" i="88"/>
  <c r="AR193" i="88" s="1"/>
  <c r="Q176" i="67"/>
  <c r="Q195" i="67" s="1"/>
  <c r="Q176" i="63"/>
  <c r="Q195" i="63" s="1"/>
  <c r="Q176" i="75"/>
  <c r="Q176" i="71"/>
  <c r="Q176" i="72"/>
  <c r="Q176" i="69"/>
  <c r="Q195" i="69" s="1"/>
  <c r="Q176" i="88"/>
  <c r="Q195" i="88" s="1"/>
  <c r="Q176" i="73"/>
  <c r="Q176" i="70"/>
  <c r="Q195" i="70" s="1"/>
  <c r="O172" i="88"/>
  <c r="O194" i="88" s="1"/>
  <c r="O172" i="73"/>
  <c r="O194" i="73" s="1"/>
  <c r="O172" i="70"/>
  <c r="O194" i="70" s="1"/>
  <c r="O172" i="75"/>
  <c r="O194" i="75" s="1"/>
  <c r="O172" i="69"/>
  <c r="O194" i="69" s="1"/>
  <c r="O172" i="68"/>
  <c r="O194" i="68" s="1"/>
  <c r="O172" i="63"/>
  <c r="O194" i="63" s="1"/>
  <c r="O172" i="72"/>
  <c r="O194" i="72" s="1"/>
  <c r="O172" i="67"/>
  <c r="O194" i="67" s="1"/>
  <c r="AB147" i="70"/>
  <c r="AY147" i="69"/>
  <c r="BA147" i="75"/>
  <c r="H147" i="63"/>
  <c r="AC147" i="68"/>
  <c r="AV147" i="69"/>
  <c r="AZ143" i="73"/>
  <c r="AZ193" i="73" s="1"/>
  <c r="AZ143" i="72"/>
  <c r="AZ193" i="72" s="1"/>
  <c r="AZ143" i="70"/>
  <c r="AZ193" i="70" s="1"/>
  <c r="AZ143" i="88"/>
  <c r="AZ193" i="88" s="1"/>
  <c r="AZ143" i="68"/>
  <c r="AZ193" i="68" s="1"/>
  <c r="AZ143" i="75"/>
  <c r="AZ193" i="75" s="1"/>
  <c r="AZ143" i="63"/>
  <c r="AZ193" i="63" s="1"/>
  <c r="AZ143" i="69"/>
  <c r="AZ193" i="69" s="1"/>
  <c r="AZ200" i="69" s="1"/>
  <c r="AZ193" i="71"/>
  <c r="S143" i="73"/>
  <c r="S193" i="73" s="1"/>
  <c r="S143" i="88"/>
  <c r="S193" i="88" s="1"/>
  <c r="S143" i="75"/>
  <c r="S193" i="75" s="1"/>
  <c r="S143" i="69"/>
  <c r="S193" i="69" s="1"/>
  <c r="S143" i="70"/>
  <c r="S193" i="70" s="1"/>
  <c r="S143" i="68"/>
  <c r="S193" i="68" s="1"/>
  <c r="S143" i="72"/>
  <c r="S193" i="72" s="1"/>
  <c r="S143" i="63"/>
  <c r="S193" i="63" s="1"/>
  <c r="S193" i="71"/>
  <c r="AF176" i="69"/>
  <c r="AF195" i="69" s="1"/>
  <c r="AF176" i="71"/>
  <c r="AF176" i="67"/>
  <c r="AF195" i="67" s="1"/>
  <c r="AF176" i="63"/>
  <c r="AF195" i="63" s="1"/>
  <c r="AF176" i="70"/>
  <c r="AF195" i="70" s="1"/>
  <c r="AF176" i="75"/>
  <c r="AF176" i="73"/>
  <c r="AF176" i="88"/>
  <c r="AF195" i="88" s="1"/>
  <c r="AF176" i="72"/>
  <c r="L143" i="69"/>
  <c r="L193" i="69" s="1"/>
  <c r="L176" i="68"/>
  <c r="L195" i="68" s="1"/>
  <c r="Y143" i="68"/>
  <c r="Y193" i="68" s="1"/>
  <c r="Y143" i="69"/>
  <c r="Y193" i="69" s="1"/>
  <c r="Y143" i="72"/>
  <c r="Y193" i="72" s="1"/>
  <c r="Y143" i="75"/>
  <c r="Y193" i="75" s="1"/>
  <c r="Y143" i="73"/>
  <c r="Y193" i="73" s="1"/>
  <c r="Y143" i="70"/>
  <c r="Y193" i="70" s="1"/>
  <c r="Y193" i="71"/>
  <c r="Y143" i="63"/>
  <c r="Y193" i="63" s="1"/>
  <c r="Y143" i="88"/>
  <c r="Y193" i="88" s="1"/>
  <c r="Y143" i="67"/>
  <c r="Y193" i="67" s="1"/>
  <c r="AW143" i="69"/>
  <c r="AW193" i="69" s="1"/>
  <c r="AW143" i="68"/>
  <c r="AW193" i="68" s="1"/>
  <c r="AW143" i="63"/>
  <c r="AW193" i="63" s="1"/>
  <c r="AW143" i="70"/>
  <c r="AW193" i="70" s="1"/>
  <c r="AW143" i="72"/>
  <c r="AW193" i="72" s="1"/>
  <c r="AW193" i="71"/>
  <c r="AW143" i="88"/>
  <c r="AW193" i="88" s="1"/>
  <c r="AW143" i="75"/>
  <c r="AW193" i="75" s="1"/>
  <c r="AW143" i="73"/>
  <c r="AW193" i="73" s="1"/>
  <c r="AW143" i="67"/>
  <c r="AW193" i="67" s="1"/>
  <c r="T143" i="63"/>
  <c r="T193" i="63" s="1"/>
  <c r="T143" i="72"/>
  <c r="T193" i="72" s="1"/>
  <c r="T143" i="69"/>
  <c r="T193" i="69" s="1"/>
  <c r="T143" i="68"/>
  <c r="T193" i="68" s="1"/>
  <c r="T193" i="71"/>
  <c r="T143" i="88"/>
  <c r="T193" i="88" s="1"/>
  <c r="T143" i="75"/>
  <c r="T193" i="75" s="1"/>
  <c r="T143" i="70"/>
  <c r="T193" i="70" s="1"/>
  <c r="T143" i="73"/>
  <c r="T193" i="73" s="1"/>
  <c r="AA147" i="63"/>
  <c r="AW147" i="69"/>
  <c r="AH147" i="67"/>
  <c r="AX147" i="73"/>
  <c r="AG147" i="63"/>
  <c r="AW147" i="67"/>
  <c r="AP147" i="68"/>
  <c r="Z147" i="75"/>
  <c r="AP147" i="72"/>
  <c r="P147" i="69"/>
  <c r="F147" i="69"/>
  <c r="N147" i="72"/>
  <c r="AZ147" i="75"/>
  <c r="R147" i="73"/>
  <c r="Q147" i="68"/>
  <c r="AT147" i="72"/>
  <c r="AD147" i="73"/>
  <c r="AP147" i="63"/>
  <c r="AG147" i="73"/>
  <c r="AA147" i="68"/>
  <c r="O147" i="67"/>
  <c r="F147" i="75"/>
  <c r="AX147" i="63"/>
  <c r="BA147" i="88"/>
  <c r="AT147" i="67"/>
  <c r="G147" i="88"/>
  <c r="P147" i="70"/>
  <c r="W147" i="88"/>
  <c r="AN147" i="73"/>
  <c r="AK147" i="73"/>
  <c r="AM147" i="69"/>
  <c r="Y147" i="72"/>
  <c r="W147" i="69"/>
  <c r="AA147" i="67"/>
  <c r="T147" i="68"/>
  <c r="G147" i="69"/>
  <c r="AX147" i="75"/>
  <c r="Y147" i="69"/>
  <c r="AV147" i="70"/>
  <c r="AH147" i="69"/>
  <c r="AJ147" i="70"/>
  <c r="AN147" i="72"/>
  <c r="AK147" i="75"/>
  <c r="AL147" i="70"/>
  <c r="AF147" i="73"/>
  <c r="P147" i="75"/>
  <c r="AU147" i="72"/>
  <c r="AN147" i="67"/>
  <c r="AT147" i="68"/>
  <c r="T147" i="70"/>
  <c r="AC147" i="63"/>
  <c r="AS147" i="88"/>
  <c r="AI147" i="63"/>
  <c r="X147" i="75"/>
  <c r="S147" i="68"/>
  <c r="M147" i="72"/>
  <c r="V147" i="88"/>
  <c r="AE147" i="72"/>
  <c r="I147" i="67"/>
  <c r="AS147" i="67"/>
  <c r="V147" i="69"/>
  <c r="L147" i="70"/>
  <c r="M147" i="73"/>
  <c r="AL147" i="63"/>
  <c r="AB147" i="75"/>
  <c r="S147" i="72"/>
  <c r="BA147" i="73"/>
  <c r="AB147" i="73"/>
  <c r="AF147" i="70"/>
  <c r="L147" i="73"/>
  <c r="E147" i="68"/>
  <c r="AX147" i="88"/>
  <c r="AT147" i="63"/>
  <c r="AL147" i="88"/>
  <c r="AR147" i="67"/>
  <c r="M147" i="68"/>
  <c r="AT147" i="70"/>
  <c r="AK147" i="70"/>
  <c r="S147" i="63"/>
  <c r="AG147" i="72"/>
  <c r="G147" i="63"/>
  <c r="AR147" i="88"/>
  <c r="Z147" i="67"/>
  <c r="O147" i="63"/>
  <c r="AY147" i="72"/>
  <c r="AJ147" i="72"/>
  <c r="K147" i="69"/>
  <c r="AR147" i="68"/>
  <c r="AU147" i="63"/>
  <c r="X147" i="63"/>
  <c r="O147" i="75"/>
  <c r="AB147" i="69"/>
  <c r="AO147" i="72"/>
  <c r="AV147" i="72"/>
  <c r="G147" i="67"/>
  <c r="AR147" i="69"/>
  <c r="V147" i="63"/>
  <c r="AX147" i="72"/>
  <c r="AE147" i="88"/>
  <c r="AQ147" i="63"/>
  <c r="AL147" i="69"/>
  <c r="AG147" i="75"/>
  <c r="P147" i="67"/>
  <c r="P147" i="63"/>
  <c r="AI147" i="68"/>
  <c r="AD147" i="75"/>
  <c r="X147" i="73"/>
  <c r="AX147" i="70"/>
  <c r="Y147" i="73"/>
  <c r="Y147" i="63"/>
  <c r="M147" i="75"/>
  <c r="Z196" i="71"/>
  <c r="AT147" i="69"/>
  <c r="O147" i="73"/>
  <c r="N147" i="67"/>
  <c r="R147" i="70"/>
  <c r="AQ147" i="70"/>
  <c r="Q147" i="69"/>
  <c r="AF147" i="75"/>
  <c r="T147" i="75"/>
  <c r="AS147" i="72"/>
  <c r="AN147" i="68"/>
  <c r="X147" i="69"/>
  <c r="AF147" i="67"/>
  <c r="AK147" i="72"/>
  <c r="E147" i="71"/>
  <c r="AV147" i="88"/>
  <c r="AE147" i="63"/>
  <c r="V147" i="68"/>
  <c r="V147" i="75"/>
  <c r="Y147" i="67"/>
  <c r="AC147" i="70"/>
  <c r="O147" i="68"/>
  <c r="AG147" i="69"/>
  <c r="BB147" i="75"/>
  <c r="M147" i="69"/>
  <c r="AM147" i="68"/>
  <c r="AQ147" i="72"/>
  <c r="I147" i="73"/>
  <c r="J147" i="73"/>
  <c r="W147" i="70"/>
  <c r="AR147" i="63"/>
  <c r="AW147" i="68"/>
  <c r="I147" i="70"/>
  <c r="AN147" i="75"/>
  <c r="AG147" i="88"/>
  <c r="AR147" i="70"/>
  <c r="F147" i="67"/>
  <c r="AO147" i="75"/>
  <c r="Q147" i="72"/>
  <c r="AU147" i="68"/>
  <c r="I147" i="72"/>
  <c r="AP147" i="67"/>
  <c r="O147" i="70"/>
  <c r="U147" i="72"/>
  <c r="AE147" i="75"/>
  <c r="AA147" i="73"/>
  <c r="AN147" i="88"/>
  <c r="H147" i="68"/>
  <c r="AC147" i="72"/>
  <c r="AZ147" i="68"/>
  <c r="AY147" i="68"/>
  <c r="U147" i="88"/>
  <c r="BA147" i="72"/>
  <c r="AQ147" i="69"/>
  <c r="E147" i="73"/>
  <c r="F147" i="88"/>
  <c r="AP147" i="70"/>
  <c r="AN147" i="69"/>
  <c r="AM147" i="63"/>
  <c r="S147" i="69"/>
  <c r="L147" i="69"/>
  <c r="Z147" i="72"/>
  <c r="R147" i="63"/>
  <c r="F147" i="68"/>
  <c r="T147" i="72"/>
  <c r="J147" i="63"/>
  <c r="L147" i="63"/>
  <c r="J147" i="72"/>
  <c r="AK147" i="63"/>
  <c r="U147" i="70"/>
  <c r="AB147" i="67"/>
  <c r="AY147" i="88"/>
  <c r="AR147" i="72"/>
  <c r="AC147" i="69"/>
  <c r="BA147" i="70"/>
  <c r="AY147" i="75"/>
  <c r="W147" i="67"/>
  <c r="AA147" i="70"/>
  <c r="AC147" i="73"/>
  <c r="Y147" i="68"/>
  <c r="F147" i="73"/>
  <c r="J147" i="70"/>
  <c r="J147" i="68"/>
  <c r="AU147" i="67"/>
  <c r="AF147" i="68"/>
  <c r="U147" i="67"/>
  <c r="AI147" i="67"/>
  <c r="M147" i="70"/>
  <c r="AI147" i="73"/>
  <c r="AS147" i="73"/>
  <c r="AX147" i="67"/>
  <c r="K147" i="63"/>
  <c r="AD147" i="88"/>
  <c r="Z147" i="73"/>
  <c r="AU147" i="69"/>
  <c r="AJ147" i="75"/>
  <c r="E147" i="63"/>
  <c r="AG147" i="70"/>
  <c r="H147" i="69"/>
  <c r="AD147" i="63"/>
  <c r="K147" i="73"/>
  <c r="AE147" i="69"/>
  <c r="BB147" i="63"/>
  <c r="K147" i="68"/>
  <c r="G147" i="72"/>
  <c r="AB147" i="72"/>
  <c r="S147" i="75"/>
  <c r="G147" i="75"/>
  <c r="H147" i="67"/>
  <c r="L147" i="68"/>
  <c r="AH147" i="73"/>
  <c r="S147" i="88"/>
  <c r="AC147" i="88"/>
  <c r="AG147" i="67"/>
  <c r="AO147" i="69"/>
  <c r="BA147" i="63"/>
  <c r="X147" i="88"/>
  <c r="AH147" i="75"/>
  <c r="Y147" i="88"/>
  <c r="AH147" i="63"/>
  <c r="BB147" i="72"/>
  <c r="I147" i="69"/>
  <c r="U147" i="63"/>
  <c r="AH147" i="72"/>
  <c r="AF147" i="72"/>
  <c r="AF147" i="88"/>
  <c r="N147" i="63"/>
  <c r="AJ147" i="68"/>
  <c r="X147" i="70"/>
  <c r="V147" i="70"/>
  <c r="L147" i="88"/>
  <c r="AZ147" i="72"/>
  <c r="AB147" i="68"/>
  <c r="AQ147" i="88"/>
  <c r="R147" i="69"/>
  <c r="AA147" i="88"/>
  <c r="M147" i="67"/>
  <c r="E147" i="70"/>
  <c r="AW147" i="88"/>
  <c r="AQ147" i="75"/>
  <c r="AJ147" i="63"/>
  <c r="AW147" i="75"/>
  <c r="AJ147" i="69"/>
  <c r="AV147" i="63"/>
  <c r="AS147" i="70"/>
  <c r="O147" i="72"/>
  <c r="AJ147" i="73"/>
  <c r="G147" i="70"/>
  <c r="AU147" i="73"/>
  <c r="AM147" i="73"/>
  <c r="U147" i="73"/>
  <c r="AM147" i="88"/>
  <c r="AS147" i="75"/>
  <c r="BA147" i="67"/>
  <c r="Z147" i="70"/>
  <c r="I147" i="75"/>
  <c r="I147" i="68"/>
  <c r="AR147" i="73"/>
  <c r="R147" i="88"/>
  <c r="AD147" i="67"/>
  <c r="N147" i="75"/>
  <c r="N147" i="69"/>
  <c r="AV147" i="68"/>
  <c r="H147" i="72"/>
  <c r="L147" i="67"/>
  <c r="AP147" i="88"/>
  <c r="P147" i="88"/>
  <c r="AO147" i="67"/>
  <c r="Y147" i="75"/>
  <c r="E147" i="75"/>
  <c r="AK147" i="69"/>
  <c r="Y147" i="70"/>
  <c r="E147" i="67"/>
  <c r="AS147" i="63"/>
  <c r="K147" i="70"/>
  <c r="X147" i="72"/>
  <c r="P147" i="68"/>
  <c r="AM147" i="75"/>
  <c r="AV147" i="73"/>
  <c r="S147" i="67"/>
  <c r="O147" i="69"/>
  <c r="W147" i="73"/>
  <c r="W147" i="72"/>
  <c r="AI147" i="72"/>
  <c r="I147" i="88"/>
  <c r="BB147" i="67"/>
  <c r="AC147" i="67"/>
  <c r="BB147" i="88"/>
  <c r="AQ147" i="67"/>
  <c r="AH147" i="88"/>
  <c r="AB147" i="63"/>
  <c r="AN176" i="71"/>
  <c r="AN176" i="73"/>
  <c r="AN176" i="67"/>
  <c r="AN195" i="67" s="1"/>
  <c r="AN176" i="70"/>
  <c r="AN195" i="70" s="1"/>
  <c r="AN176" i="75"/>
  <c r="AN176" i="63"/>
  <c r="AN195" i="63" s="1"/>
  <c r="AN176" i="69"/>
  <c r="AN195" i="69" s="1"/>
  <c r="AN176" i="72"/>
  <c r="AN176" i="88"/>
  <c r="AN195" i="88" s="1"/>
  <c r="H176" i="63"/>
  <c r="H195" i="63" s="1"/>
  <c r="H176" i="75"/>
  <c r="H176" i="69"/>
  <c r="H195" i="69" s="1"/>
  <c r="H176" i="67"/>
  <c r="H195" i="67" s="1"/>
  <c r="AA193" i="71"/>
  <c r="AA143" i="68"/>
  <c r="AA193" i="68" s="1"/>
  <c r="AA143" i="75"/>
  <c r="AA193" i="75" s="1"/>
  <c r="AA143" i="72"/>
  <c r="AA193" i="72" s="1"/>
  <c r="AA143" i="88"/>
  <c r="AA193" i="88" s="1"/>
  <c r="AA143" i="63"/>
  <c r="AA193" i="63" s="1"/>
  <c r="AA143" i="69"/>
  <c r="AA193" i="69" s="1"/>
  <c r="AA143" i="70"/>
  <c r="AA193" i="70" s="1"/>
  <c r="AA143" i="73"/>
  <c r="AA193" i="73" s="1"/>
  <c r="L143" i="72"/>
  <c r="L193" i="72" s="1"/>
  <c r="L143" i="63"/>
  <c r="L193" i="63" s="1"/>
  <c r="L143" i="70"/>
  <c r="L193" i="70" s="1"/>
  <c r="L143" i="68"/>
  <c r="L193" i="68" s="1"/>
  <c r="L143" i="88"/>
  <c r="L193" i="88" s="1"/>
  <c r="L143" i="75"/>
  <c r="L193" i="75" s="1"/>
  <c r="AK176" i="88"/>
  <c r="AK195" i="88" s="1"/>
  <c r="AK176" i="73"/>
  <c r="AK176" i="63"/>
  <c r="AK195" i="63" s="1"/>
  <c r="AK176" i="70"/>
  <c r="AK195" i="70" s="1"/>
  <c r="AK176" i="69"/>
  <c r="AK195" i="69" s="1"/>
  <c r="AK176" i="67"/>
  <c r="AK195" i="67" s="1"/>
  <c r="AK176" i="71"/>
  <c r="AK176" i="75"/>
  <c r="AK176" i="72"/>
  <c r="AX176" i="88"/>
  <c r="AX195" i="88" s="1"/>
  <c r="AX176" i="69"/>
  <c r="AX195" i="69" s="1"/>
  <c r="AX176" i="70"/>
  <c r="AX195" i="70" s="1"/>
  <c r="AX176" i="73"/>
  <c r="AX176" i="72"/>
  <c r="AX176" i="75"/>
  <c r="AX176" i="67"/>
  <c r="AX195" i="67" s="1"/>
  <c r="AX176" i="63"/>
  <c r="AX195" i="63" s="1"/>
  <c r="AX176" i="71"/>
  <c r="AE147" i="67"/>
  <c r="AD147" i="68"/>
  <c r="K147" i="72"/>
  <c r="E147" i="69"/>
  <c r="Z147" i="69"/>
  <c r="AO147" i="68"/>
  <c r="AO147" i="73"/>
  <c r="BB147" i="73"/>
  <c r="W147" i="75"/>
  <c r="AZ147" i="67"/>
  <c r="BB147" i="70"/>
  <c r="H147" i="88"/>
  <c r="BB147" i="68"/>
  <c r="AW147" i="72"/>
  <c r="AK147" i="88"/>
  <c r="AL147" i="67"/>
  <c r="R147" i="67"/>
  <c r="M147" i="63"/>
  <c r="AA147" i="72"/>
  <c r="AU176" i="69"/>
  <c r="AU195" i="69" s="1"/>
  <c r="AU176" i="88"/>
  <c r="AU195" i="88" s="1"/>
  <c r="AU176" i="75"/>
  <c r="AU176" i="71"/>
  <c r="AU176" i="70"/>
  <c r="AU195" i="70" s="1"/>
  <c r="AU176" i="63"/>
  <c r="AU195" i="63" s="1"/>
  <c r="AU176" i="67"/>
  <c r="AU195" i="67" s="1"/>
  <c r="AU176" i="73"/>
  <c r="AU176" i="72"/>
  <c r="L176" i="73"/>
  <c r="H176" i="68"/>
  <c r="H195" i="68" s="1"/>
  <c r="F143" i="70"/>
  <c r="F193" i="70" s="1"/>
  <c r="F143" i="75"/>
  <c r="F193" i="75" s="1"/>
  <c r="F143" i="72"/>
  <c r="F193" i="72" s="1"/>
  <c r="F143" i="63"/>
  <c r="F193" i="63" s="1"/>
  <c r="F193" i="71"/>
  <c r="F143" i="88"/>
  <c r="F193" i="88" s="1"/>
  <c r="F143" i="69"/>
  <c r="F193" i="69" s="1"/>
  <c r="F143" i="68"/>
  <c r="F193" i="68" s="1"/>
  <c r="H176" i="88"/>
  <c r="H195" i="88" s="1"/>
  <c r="F143" i="67"/>
  <c r="F193" i="67" s="1"/>
  <c r="AE176" i="63"/>
  <c r="AE195" i="63" s="1"/>
  <c r="AE176" i="75"/>
  <c r="AE176" i="72"/>
  <c r="AE176" i="88"/>
  <c r="AE195" i="88" s="1"/>
  <c r="AE176" i="71"/>
  <c r="AE176" i="69"/>
  <c r="AE195" i="69" s="1"/>
  <c r="AE176" i="73"/>
  <c r="AE176" i="67"/>
  <c r="AE195" i="67" s="1"/>
  <c r="AE176" i="70"/>
  <c r="AE195" i="70" s="1"/>
  <c r="H176" i="73"/>
  <c r="G172" i="63"/>
  <c r="G194" i="63" s="1"/>
  <c r="I172" i="70"/>
  <c r="I194" i="70" s="1"/>
  <c r="Q147" i="70"/>
  <c r="AM147" i="72"/>
  <c r="U147" i="69"/>
  <c r="AT147" i="75"/>
  <c r="R147" i="72"/>
  <c r="AL147" i="73"/>
  <c r="T147" i="73"/>
  <c r="AO147" i="63"/>
  <c r="U147" i="68"/>
  <c r="P147" i="73"/>
  <c r="AA147" i="69"/>
  <c r="AZ147" i="63"/>
  <c r="J147" i="69"/>
  <c r="P147" i="72"/>
  <c r="AS147" i="69"/>
  <c r="I147" i="63"/>
  <c r="T147" i="63"/>
  <c r="AL147" i="75"/>
  <c r="E147" i="72"/>
  <c r="AV147" i="75"/>
  <c r="V147" i="67"/>
  <c r="L176" i="69"/>
  <c r="L195" i="69" s="1"/>
  <c r="L176" i="71"/>
  <c r="L176" i="75"/>
  <c r="L176" i="88"/>
  <c r="L195" i="88" s="1"/>
  <c r="L176" i="67"/>
  <c r="L195" i="67" s="1"/>
  <c r="L176" i="70"/>
  <c r="L195" i="70" s="1"/>
  <c r="L176" i="72"/>
  <c r="N172" i="72"/>
  <c r="N194" i="72" s="1"/>
  <c r="N172" i="73"/>
  <c r="N194" i="73" s="1"/>
  <c r="N172" i="63"/>
  <c r="N194" i="63" s="1"/>
  <c r="N172" i="88"/>
  <c r="N194" i="88" s="1"/>
  <c r="N172" i="71"/>
  <c r="N194" i="71" s="1"/>
  <c r="N172" i="67"/>
  <c r="N194" i="67" s="1"/>
  <c r="N172" i="69"/>
  <c r="N194" i="69" s="1"/>
  <c r="N172" i="75"/>
  <c r="N194" i="75" s="1"/>
  <c r="N172" i="68"/>
  <c r="N194" i="68" s="1"/>
  <c r="H176" i="71"/>
  <c r="AQ143" i="88"/>
  <c r="AQ193" i="88" s="1"/>
  <c r="AQ143" i="63"/>
  <c r="AQ193" i="63" s="1"/>
  <c r="AQ143" i="72"/>
  <c r="AQ193" i="72" s="1"/>
  <c r="AQ143" i="75"/>
  <c r="AQ193" i="75" s="1"/>
  <c r="AQ143" i="73"/>
  <c r="AQ193" i="73" s="1"/>
  <c r="AQ143" i="69"/>
  <c r="AQ193" i="69" s="1"/>
  <c r="AQ143" i="68"/>
  <c r="AQ193" i="68" s="1"/>
  <c r="AQ143" i="70"/>
  <c r="AQ193" i="70" s="1"/>
  <c r="AQ193" i="71"/>
  <c r="Y176" i="68"/>
  <c r="Y195" i="68" s="1"/>
  <c r="AH176" i="68"/>
  <c r="AH195" i="68" s="1"/>
  <c r="AZ147" i="70"/>
  <c r="AW147" i="70"/>
  <c r="AD147" i="72"/>
  <c r="S147" i="73"/>
  <c r="K147" i="88"/>
  <c r="X147" i="67"/>
  <c r="T147" i="88"/>
  <c r="T196" i="88" s="1"/>
  <c r="AE147" i="73"/>
  <c r="AD147" i="69"/>
  <c r="Q147" i="63"/>
  <c r="AK147" i="67"/>
  <c r="G147" i="68"/>
  <c r="AL147" i="68"/>
  <c r="N147" i="88"/>
  <c r="AW147" i="63"/>
  <c r="AQ147" i="73"/>
  <c r="Q147" i="67"/>
  <c r="AX147" i="69"/>
  <c r="H147" i="75"/>
  <c r="Q147" i="88"/>
  <c r="AD147" i="70"/>
  <c r="AY147" i="63"/>
  <c r="O147" i="88"/>
  <c r="E176" i="68"/>
  <c r="E195" i="68" s="1"/>
  <c r="Z176" i="88"/>
  <c r="Z195" i="88" s="1"/>
  <c r="Z176" i="71"/>
  <c r="Z176" i="73"/>
  <c r="Z176" i="70"/>
  <c r="Z195" i="70" s="1"/>
  <c r="Z176" i="72"/>
  <c r="Z176" i="63"/>
  <c r="Z195" i="63" s="1"/>
  <c r="Z176" i="69"/>
  <c r="Z195" i="69" s="1"/>
  <c r="Z176" i="67"/>
  <c r="Z195" i="67" s="1"/>
  <c r="Z176" i="75"/>
  <c r="AU143" i="72"/>
  <c r="AU193" i="72" s="1"/>
  <c r="AU143" i="68"/>
  <c r="AU193" i="68" s="1"/>
  <c r="AU143" i="73"/>
  <c r="AU193" i="73" s="1"/>
  <c r="AU143" i="63"/>
  <c r="AU193" i="63" s="1"/>
  <c r="AU193" i="71"/>
  <c r="AU143" i="69"/>
  <c r="AU193" i="69" s="1"/>
  <c r="AU143" i="88"/>
  <c r="AU193" i="88" s="1"/>
  <c r="AU143" i="75"/>
  <c r="AU193" i="75" s="1"/>
  <c r="AU143" i="70"/>
  <c r="AU193" i="70" s="1"/>
  <c r="AU143" i="67"/>
  <c r="AU193" i="67" s="1"/>
  <c r="E143" i="68"/>
  <c r="E193" i="68" s="1"/>
  <c r="E143" i="70"/>
  <c r="E193" i="70" s="1"/>
  <c r="E143" i="88"/>
  <c r="E193" i="88" s="1"/>
  <c r="E143" i="75"/>
  <c r="E193" i="75" s="1"/>
  <c r="E143" i="69"/>
  <c r="E193" i="69" s="1"/>
  <c r="E143" i="73"/>
  <c r="E193" i="73" s="1"/>
  <c r="E143" i="71"/>
  <c r="E193" i="71" s="1"/>
  <c r="E143" i="72"/>
  <c r="E193" i="72" s="1"/>
  <c r="E143" i="63"/>
  <c r="E193" i="63" s="1"/>
  <c r="T176" i="72"/>
  <c r="T176" i="67"/>
  <c r="T195" i="67" s="1"/>
  <c r="T176" i="63"/>
  <c r="T195" i="63" s="1"/>
  <c r="T176" i="75"/>
  <c r="T176" i="88"/>
  <c r="T195" i="88" s="1"/>
  <c r="T176" i="69"/>
  <c r="T195" i="69" s="1"/>
  <c r="T176" i="73"/>
  <c r="T176" i="70"/>
  <c r="T195" i="70" s="1"/>
  <c r="T176" i="71"/>
  <c r="E176" i="70"/>
  <c r="E195" i="70" s="1"/>
  <c r="AD176" i="73"/>
  <c r="AD176" i="88"/>
  <c r="AD195" i="88" s="1"/>
  <c r="AD176" i="67"/>
  <c r="AD195" i="67" s="1"/>
  <c r="AD176" i="69"/>
  <c r="AD195" i="69" s="1"/>
  <c r="AD176" i="70"/>
  <c r="AD195" i="70" s="1"/>
  <c r="AD176" i="71"/>
  <c r="AD176" i="63"/>
  <c r="AD195" i="63" s="1"/>
  <c r="AD176" i="72"/>
  <c r="AD176" i="75"/>
  <c r="AD176" i="68"/>
  <c r="AD195" i="68" s="1"/>
  <c r="W176" i="88"/>
  <c r="W195" i="88" s="1"/>
  <c r="W176" i="63"/>
  <c r="W195" i="63" s="1"/>
  <c r="W176" i="69"/>
  <c r="W195" i="69" s="1"/>
  <c r="W176" i="67"/>
  <c r="W195" i="67" s="1"/>
  <c r="W176" i="73"/>
  <c r="W176" i="68"/>
  <c r="W195" i="68" s="1"/>
  <c r="W176" i="71"/>
  <c r="W176" i="75"/>
  <c r="W176" i="72"/>
  <c r="AZ176" i="71"/>
  <c r="AZ176" i="67"/>
  <c r="AZ195" i="67" s="1"/>
  <c r="AZ176" i="73"/>
  <c r="AZ176" i="88"/>
  <c r="AZ195" i="88" s="1"/>
  <c r="AZ176" i="63"/>
  <c r="AZ195" i="63" s="1"/>
  <c r="AZ176" i="72"/>
  <c r="AZ176" i="69"/>
  <c r="AZ195" i="69" s="1"/>
  <c r="AZ176" i="75"/>
  <c r="AZ176" i="70"/>
  <c r="AZ195" i="70" s="1"/>
  <c r="AG143" i="69"/>
  <c r="AG193" i="69" s="1"/>
  <c r="AG143" i="72"/>
  <c r="AG193" i="72" s="1"/>
  <c r="AG143" i="68"/>
  <c r="AG193" i="68" s="1"/>
  <c r="AG143" i="73"/>
  <c r="AG193" i="73" s="1"/>
  <c r="AG143" i="63"/>
  <c r="AG193" i="63" s="1"/>
  <c r="AG193" i="71"/>
  <c r="AG143" i="88"/>
  <c r="AG193" i="88" s="1"/>
  <c r="AG143" i="70"/>
  <c r="AG193" i="70" s="1"/>
  <c r="AG143" i="75"/>
  <c r="AG193" i="75" s="1"/>
  <c r="E176" i="73"/>
  <c r="M172" i="73"/>
  <c r="M194" i="73" s="1"/>
  <c r="M172" i="68"/>
  <c r="M194" i="68" s="1"/>
  <c r="M172" i="72"/>
  <c r="M194" i="72" s="1"/>
  <c r="M172" i="75"/>
  <c r="M194" i="75" s="1"/>
  <c r="M172" i="71"/>
  <c r="M194" i="71" s="1"/>
  <c r="M172" i="70"/>
  <c r="M194" i="70" s="1"/>
  <c r="M172" i="67"/>
  <c r="M194" i="67" s="1"/>
  <c r="M172" i="69"/>
  <c r="M194" i="69" s="1"/>
  <c r="M172" i="88"/>
  <c r="M194" i="88" s="1"/>
  <c r="M176" i="67"/>
  <c r="M195" i="67" s="1"/>
  <c r="M176" i="73"/>
  <c r="M176" i="72"/>
  <c r="M176" i="69"/>
  <c r="M195" i="69" s="1"/>
  <c r="M176" i="63"/>
  <c r="M195" i="63" s="1"/>
  <c r="M176" i="68"/>
  <c r="M195" i="68" s="1"/>
  <c r="M176" i="75"/>
  <c r="M176" i="88"/>
  <c r="M195" i="88" s="1"/>
  <c r="M176" i="71"/>
  <c r="AY176" i="72"/>
  <c r="AY176" i="88"/>
  <c r="AY195" i="88" s="1"/>
  <c r="AY176" i="71"/>
  <c r="AY176" i="70"/>
  <c r="AY195" i="70" s="1"/>
  <c r="AY176" i="75"/>
  <c r="AY176" i="67"/>
  <c r="AY195" i="67" s="1"/>
  <c r="AY176" i="63"/>
  <c r="AY195" i="63" s="1"/>
  <c r="AY176" i="73"/>
  <c r="AY176" i="69"/>
  <c r="AY195" i="69" s="1"/>
  <c r="AP143" i="88"/>
  <c r="AP193" i="88" s="1"/>
  <c r="AP143" i="72"/>
  <c r="AP193" i="72" s="1"/>
  <c r="AP143" i="63"/>
  <c r="AP193" i="63" s="1"/>
  <c r="AP143" i="68"/>
  <c r="AP193" i="68" s="1"/>
  <c r="AP193" i="71"/>
  <c r="AP143" i="69"/>
  <c r="AP193" i="69" s="1"/>
  <c r="AP143" i="70"/>
  <c r="AP193" i="70" s="1"/>
  <c r="AP143" i="73"/>
  <c r="AP193" i="73" s="1"/>
  <c r="AP143" i="75"/>
  <c r="AP193" i="75" s="1"/>
  <c r="AP143" i="67"/>
  <c r="AP193" i="67" s="1"/>
  <c r="AJ193" i="71"/>
  <c r="AJ143" i="73"/>
  <c r="AJ193" i="73" s="1"/>
  <c r="AJ143" i="70"/>
  <c r="AJ193" i="70" s="1"/>
  <c r="AJ143" i="75"/>
  <c r="AJ193" i="75" s="1"/>
  <c r="AJ143" i="72"/>
  <c r="AJ193" i="72" s="1"/>
  <c r="AJ143" i="63"/>
  <c r="AJ193" i="63" s="1"/>
  <c r="AJ143" i="69"/>
  <c r="AJ193" i="69" s="1"/>
  <c r="AJ143" i="68"/>
  <c r="AJ193" i="68" s="1"/>
  <c r="AJ143" i="88"/>
  <c r="AJ193" i="88" s="1"/>
  <c r="P143" i="70"/>
  <c r="P193" i="70" s="1"/>
  <c r="P143" i="68"/>
  <c r="P193" i="68" s="1"/>
  <c r="P143" i="72"/>
  <c r="P193" i="72" s="1"/>
  <c r="P193" i="71"/>
  <c r="P143" i="88"/>
  <c r="P193" i="88" s="1"/>
  <c r="P143" i="73"/>
  <c r="P193" i="73" s="1"/>
  <c r="P143" i="63"/>
  <c r="P193" i="63" s="1"/>
  <c r="P143" i="69"/>
  <c r="P193" i="69" s="1"/>
  <c r="P143" i="75"/>
  <c r="P193" i="75" s="1"/>
  <c r="E176" i="88"/>
  <c r="E195" i="88" s="1"/>
  <c r="E176" i="63"/>
  <c r="E195" i="63" s="1"/>
  <c r="AJ176" i="63"/>
  <c r="AJ195" i="63" s="1"/>
  <c r="AJ176" i="72"/>
  <c r="AJ176" i="73"/>
  <c r="AJ176" i="67"/>
  <c r="AJ195" i="67" s="1"/>
  <c r="AJ176" i="69"/>
  <c r="AJ195" i="69" s="1"/>
  <c r="AJ176" i="70"/>
  <c r="AJ195" i="70" s="1"/>
  <c r="AJ176" i="71"/>
  <c r="AJ176" i="88"/>
  <c r="AJ195" i="88" s="1"/>
  <c r="AJ176" i="75"/>
  <c r="R172" i="69"/>
  <c r="R194" i="69" s="1"/>
  <c r="R172" i="73"/>
  <c r="R194" i="73" s="1"/>
  <c r="R172" i="71"/>
  <c r="R194" i="71" s="1"/>
  <c r="R172" i="70"/>
  <c r="R194" i="70" s="1"/>
  <c r="R172" i="67"/>
  <c r="R194" i="67" s="1"/>
  <c r="R172" i="75"/>
  <c r="R194" i="75" s="1"/>
  <c r="R172" i="88"/>
  <c r="R194" i="88" s="1"/>
  <c r="R172" i="72"/>
  <c r="R194" i="72" s="1"/>
  <c r="R172" i="68"/>
  <c r="R194" i="68" s="1"/>
  <c r="R172" i="63"/>
  <c r="R194" i="63" s="1"/>
  <c r="M172" i="63"/>
  <c r="M194" i="63" s="1"/>
  <c r="K172" i="72"/>
  <c r="K194" i="72" s="1"/>
  <c r="AB213" i="88"/>
  <c r="AO176" i="72"/>
  <c r="AO176" i="67"/>
  <c r="AO195" i="67" s="1"/>
  <c r="AO176" i="70"/>
  <c r="AO195" i="70" s="1"/>
  <c r="AO176" i="69"/>
  <c r="AO195" i="69" s="1"/>
  <c r="AO176" i="73"/>
  <c r="AO176" i="63"/>
  <c r="AO195" i="63" s="1"/>
  <c r="AO176" i="88"/>
  <c r="AO195" i="88" s="1"/>
  <c r="AO176" i="75"/>
  <c r="AO176" i="71"/>
  <c r="X172" i="75"/>
  <c r="X194" i="75" s="1"/>
  <c r="X172" i="73"/>
  <c r="X194" i="73" s="1"/>
  <c r="X172" i="67"/>
  <c r="X194" i="67" s="1"/>
  <c r="X172" i="88"/>
  <c r="X194" i="88" s="1"/>
  <c r="X172" i="68"/>
  <c r="X194" i="68" s="1"/>
  <c r="X172" i="72"/>
  <c r="X194" i="72" s="1"/>
  <c r="X172" i="71"/>
  <c r="X194" i="71" s="1"/>
  <c r="X172" i="70"/>
  <c r="X194" i="70" s="1"/>
  <c r="BA143" i="68"/>
  <c r="BA193" i="68" s="1"/>
  <c r="BA143" i="73"/>
  <c r="BA193" i="73" s="1"/>
  <c r="BA143" i="63"/>
  <c r="BA193" i="63" s="1"/>
  <c r="BA143" i="69"/>
  <c r="BA193" i="69" s="1"/>
  <c r="BA143" i="70"/>
  <c r="BA193" i="70" s="1"/>
  <c r="BA143" i="72"/>
  <c r="BA193" i="72" s="1"/>
  <c r="BA143" i="75"/>
  <c r="BA193" i="75" s="1"/>
  <c r="BA193" i="71"/>
  <c r="BA143" i="88"/>
  <c r="BA193" i="88" s="1"/>
  <c r="K172" i="75"/>
  <c r="K194" i="75" s="1"/>
  <c r="K172" i="70"/>
  <c r="K194" i="70" s="1"/>
  <c r="K172" i="88"/>
  <c r="K194" i="88" s="1"/>
  <c r="K172" i="69"/>
  <c r="K194" i="69" s="1"/>
  <c r="K172" i="73"/>
  <c r="K194" i="73" s="1"/>
  <c r="K172" i="63"/>
  <c r="K194" i="63" s="1"/>
  <c r="Q172" i="72"/>
  <c r="Q194" i="72" s="1"/>
  <c r="AC172" i="68"/>
  <c r="AC194" i="68" s="1"/>
  <c r="AC172" i="88"/>
  <c r="AC194" i="88" s="1"/>
  <c r="AC172" i="73"/>
  <c r="AC194" i="73" s="1"/>
  <c r="AC172" i="67"/>
  <c r="AC194" i="67" s="1"/>
  <c r="AC172" i="63"/>
  <c r="AC194" i="63" s="1"/>
  <c r="AC172" i="69"/>
  <c r="AC194" i="69" s="1"/>
  <c r="AC172" i="71"/>
  <c r="AC194" i="71" s="1"/>
  <c r="AC172" i="75"/>
  <c r="AC194" i="75" s="1"/>
  <c r="AC172" i="70"/>
  <c r="AC194" i="70" s="1"/>
  <c r="U143" i="70"/>
  <c r="U193" i="70" s="1"/>
  <c r="U143" i="72"/>
  <c r="U193" i="72" s="1"/>
  <c r="U143" i="63"/>
  <c r="U193" i="63" s="1"/>
  <c r="U193" i="71"/>
  <c r="U143" i="75"/>
  <c r="U193" i="75" s="1"/>
  <c r="U143" i="88"/>
  <c r="U193" i="88" s="1"/>
  <c r="U143" i="68"/>
  <c r="U193" i="68" s="1"/>
  <c r="U143" i="73"/>
  <c r="U193" i="73" s="1"/>
  <c r="U143" i="69"/>
  <c r="U193" i="69" s="1"/>
  <c r="AY143" i="68"/>
  <c r="AY193" i="68" s="1"/>
  <c r="AY143" i="88"/>
  <c r="AY193" i="88" s="1"/>
  <c r="AY193" i="71"/>
  <c r="AY143" i="70"/>
  <c r="AY193" i="70" s="1"/>
  <c r="AY143" i="69"/>
  <c r="AY193" i="69" s="1"/>
  <c r="AY143" i="75"/>
  <c r="AY193" i="75" s="1"/>
  <c r="AY143" i="63"/>
  <c r="AY193" i="63" s="1"/>
  <c r="AY143" i="73"/>
  <c r="AY193" i="73" s="1"/>
  <c r="AY200" i="73" s="1"/>
  <c r="AY143" i="72"/>
  <c r="AY193" i="72" s="1"/>
  <c r="AI143" i="69"/>
  <c r="AI193" i="69" s="1"/>
  <c r="AI143" i="88"/>
  <c r="AI193" i="88" s="1"/>
  <c r="AI193" i="71"/>
  <c r="AI143" i="72"/>
  <c r="AI193" i="72" s="1"/>
  <c r="AI143" i="63"/>
  <c r="AI193" i="63" s="1"/>
  <c r="AI143" i="68"/>
  <c r="AI193" i="68" s="1"/>
  <c r="AI143" i="73"/>
  <c r="AI193" i="73" s="1"/>
  <c r="AI143" i="70"/>
  <c r="AI193" i="70" s="1"/>
  <c r="AI143" i="75"/>
  <c r="AI193" i="75" s="1"/>
  <c r="R176" i="75"/>
  <c r="R176" i="69"/>
  <c r="R195" i="69" s="1"/>
  <c r="R176" i="73"/>
  <c r="R176" i="68"/>
  <c r="R195" i="68" s="1"/>
  <c r="R176" i="72"/>
  <c r="R176" i="63"/>
  <c r="R195" i="63" s="1"/>
  <c r="R176" i="70"/>
  <c r="R195" i="70" s="1"/>
  <c r="R176" i="88"/>
  <c r="R195" i="88" s="1"/>
  <c r="Q172" i="71"/>
  <c r="Q194" i="71" s="1"/>
  <c r="Q172" i="68"/>
  <c r="Q194" i="68" s="1"/>
  <c r="Q172" i="75"/>
  <c r="Q194" i="75" s="1"/>
  <c r="Q172" i="70"/>
  <c r="Q194" i="70" s="1"/>
  <c r="Q172" i="63"/>
  <c r="Q194" i="63" s="1"/>
  <c r="Q172" i="88"/>
  <c r="Q194" i="88" s="1"/>
  <c r="Q172" i="69"/>
  <c r="Q194" i="69" s="1"/>
  <c r="Q172" i="73"/>
  <c r="Q194" i="73" s="1"/>
  <c r="T172" i="69"/>
  <c r="T194" i="69" s="1"/>
  <c r="T172" i="68"/>
  <c r="T194" i="68" s="1"/>
  <c r="T172" i="71"/>
  <c r="T194" i="71" s="1"/>
  <c r="T172" i="70"/>
  <c r="T194" i="70" s="1"/>
  <c r="T172" i="73"/>
  <c r="T194" i="73" s="1"/>
  <c r="T172" i="72"/>
  <c r="T194" i="72" s="1"/>
  <c r="T172" i="75"/>
  <c r="T194" i="75" s="1"/>
  <c r="T172" i="63"/>
  <c r="T194" i="63" s="1"/>
  <c r="T172" i="88"/>
  <c r="T194" i="88" s="1"/>
  <c r="O143" i="68"/>
  <c r="O193" i="68" s="1"/>
  <c r="AX213" i="88"/>
  <c r="AG215" i="88"/>
  <c r="S172" i="68"/>
  <c r="S194" i="68" s="1"/>
  <c r="S172" i="73"/>
  <c r="S194" i="73" s="1"/>
  <c r="S172" i="72"/>
  <c r="S194" i="72" s="1"/>
  <c r="S172" i="75"/>
  <c r="S194" i="75" s="1"/>
  <c r="S172" i="71"/>
  <c r="S194" i="71" s="1"/>
  <c r="S172" i="70"/>
  <c r="S194" i="70" s="1"/>
  <c r="S201" i="70" s="1"/>
  <c r="S172" i="69"/>
  <c r="S194" i="69" s="1"/>
  <c r="S172" i="63"/>
  <c r="S194" i="63" s="1"/>
  <c r="S172" i="88"/>
  <c r="S194" i="88" s="1"/>
  <c r="S172" i="67"/>
  <c r="S194" i="67" s="1"/>
  <c r="AC143" i="88"/>
  <c r="AC193" i="88" s="1"/>
  <c r="AC143" i="75"/>
  <c r="AC193" i="75" s="1"/>
  <c r="AC143" i="63"/>
  <c r="AC193" i="63" s="1"/>
  <c r="AC193" i="71"/>
  <c r="AC143" i="68"/>
  <c r="AC193" i="68" s="1"/>
  <c r="AC143" i="70"/>
  <c r="AC193" i="70" s="1"/>
  <c r="AC143" i="72"/>
  <c r="AC193" i="72" s="1"/>
  <c r="AC143" i="73"/>
  <c r="AC193" i="73" s="1"/>
  <c r="AC143" i="69"/>
  <c r="AC193" i="69" s="1"/>
  <c r="K172" i="71"/>
  <c r="K194" i="71" s="1"/>
  <c r="R176" i="71"/>
  <c r="U214" i="88"/>
  <c r="Z143" i="75"/>
  <c r="Z193" i="75" s="1"/>
  <c r="Z143" i="88"/>
  <c r="Z193" i="88" s="1"/>
  <c r="Z143" i="69"/>
  <c r="Z193" i="69" s="1"/>
  <c r="Z143" i="72"/>
  <c r="Z193" i="72" s="1"/>
  <c r="Z143" i="68"/>
  <c r="Z193" i="68" s="1"/>
  <c r="Z143" i="70"/>
  <c r="Z193" i="70" s="1"/>
  <c r="Z193" i="71"/>
  <c r="Z143" i="63"/>
  <c r="Z193" i="63" s="1"/>
  <c r="Z143" i="73"/>
  <c r="Z193" i="73" s="1"/>
  <c r="O143" i="88"/>
  <c r="O193" i="88" s="1"/>
  <c r="O143" i="72"/>
  <c r="O193" i="72" s="1"/>
  <c r="O143" i="63"/>
  <c r="O193" i="63" s="1"/>
  <c r="O143" i="67"/>
  <c r="O193" i="67" s="1"/>
  <c r="AN143" i="75"/>
  <c r="AN193" i="75" s="1"/>
  <c r="AN143" i="68"/>
  <c r="AN193" i="68" s="1"/>
  <c r="AN143" i="63"/>
  <c r="AN193" i="63" s="1"/>
  <c r="AN143" i="70"/>
  <c r="AN193" i="70" s="1"/>
  <c r="AN143" i="69"/>
  <c r="AN193" i="69" s="1"/>
  <c r="AN193" i="71"/>
  <c r="AN143" i="72"/>
  <c r="AN193" i="72" s="1"/>
  <c r="AN143" i="73"/>
  <c r="AN193" i="73" s="1"/>
  <c r="AN143" i="88"/>
  <c r="AN193" i="88" s="1"/>
  <c r="X172" i="63"/>
  <c r="X194" i="63" s="1"/>
  <c r="P172" i="63"/>
  <c r="P194" i="63" s="1"/>
  <c r="P172" i="73"/>
  <c r="P194" i="73" s="1"/>
  <c r="P172" i="67"/>
  <c r="P194" i="67" s="1"/>
  <c r="P172" i="69"/>
  <c r="P194" i="69" s="1"/>
  <c r="P172" i="68"/>
  <c r="P194" i="68" s="1"/>
  <c r="P172" i="71"/>
  <c r="P194" i="71" s="1"/>
  <c r="R143" i="70"/>
  <c r="R193" i="70" s="1"/>
  <c r="R143" i="73"/>
  <c r="R193" i="73" s="1"/>
  <c r="R143" i="72"/>
  <c r="R193" i="72" s="1"/>
  <c r="R143" i="63"/>
  <c r="R193" i="63" s="1"/>
  <c r="R193" i="71"/>
  <c r="R143" i="75"/>
  <c r="R193" i="75" s="1"/>
  <c r="R143" i="68"/>
  <c r="R193" i="68" s="1"/>
  <c r="R143" i="69"/>
  <c r="R193" i="69" s="1"/>
  <c r="R143" i="88"/>
  <c r="R193" i="88" s="1"/>
  <c r="AK213" i="88"/>
  <c r="AS196" i="68" l="1"/>
  <c r="BA200" i="68"/>
  <c r="AG200" i="68"/>
  <c r="S200" i="70"/>
  <c r="AN196" i="63"/>
  <c r="AN201" i="63" s="1"/>
  <c r="H196" i="70"/>
  <c r="H202" i="70" s="1"/>
  <c r="S202" i="70"/>
  <c r="AQ200" i="68"/>
  <c r="W202" i="63"/>
  <c r="F200" i="63"/>
  <c r="N200" i="73"/>
  <c r="N201" i="73"/>
  <c r="AM200" i="70"/>
  <c r="H200" i="73"/>
  <c r="H201" i="73"/>
  <c r="AY202" i="73"/>
  <c r="AY201" i="73"/>
  <c r="AL202" i="72"/>
  <c r="AL201" i="72"/>
  <c r="AL200" i="72"/>
  <c r="Z202" i="71"/>
  <c r="Z201" i="71"/>
  <c r="Z221" i="71" s="1"/>
  <c r="L201" i="71"/>
  <c r="L200" i="71"/>
  <c r="Z200" i="71"/>
  <c r="AI202" i="70"/>
  <c r="AI201" i="70"/>
  <c r="AO200" i="70"/>
  <c r="AO202" i="70"/>
  <c r="AO201" i="70"/>
  <c r="AI200" i="70"/>
  <c r="AM202" i="70"/>
  <c r="AM201" i="70"/>
  <c r="BB202" i="69"/>
  <c r="BB201" i="69"/>
  <c r="BB200" i="69"/>
  <c r="AI200" i="69"/>
  <c r="AI202" i="69"/>
  <c r="AI201" i="69"/>
  <c r="AZ202" i="69"/>
  <c r="AZ201" i="69"/>
  <c r="AH202" i="68"/>
  <c r="AH201" i="68"/>
  <c r="BA202" i="68"/>
  <c r="BA201" i="68"/>
  <c r="AG202" i="68"/>
  <c r="AG201" i="68"/>
  <c r="AS202" i="68"/>
  <c r="AS201" i="68"/>
  <c r="AS200" i="68"/>
  <c r="AQ202" i="68"/>
  <c r="AQ201" i="68"/>
  <c r="W202" i="68"/>
  <c r="W200" i="68"/>
  <c r="W201" i="68"/>
  <c r="AH200" i="68"/>
  <c r="AK202" i="68"/>
  <c r="AK201" i="68"/>
  <c r="AX202" i="68"/>
  <c r="AX201" i="68"/>
  <c r="AX200" i="68"/>
  <c r="AM202" i="67"/>
  <c r="AM201" i="67"/>
  <c r="AJ202" i="67"/>
  <c r="AJ201" i="67"/>
  <c r="AM200" i="67"/>
  <c r="AV202" i="67"/>
  <c r="AV200" i="67"/>
  <c r="AV201" i="67"/>
  <c r="AJ200" i="67"/>
  <c r="J201" i="67"/>
  <c r="Z202" i="63"/>
  <c r="AO215" i="68"/>
  <c r="M214" i="74"/>
  <c r="P213" i="74"/>
  <c r="AO213" i="67"/>
  <c r="U215" i="74"/>
  <c r="P214" i="75"/>
  <c r="X214" i="74"/>
  <c r="R214" i="74"/>
  <c r="X213" i="67"/>
  <c r="K213" i="74"/>
  <c r="F214" i="74"/>
  <c r="F201" i="63"/>
  <c r="M213" i="74"/>
  <c r="BA213" i="74"/>
  <c r="AJ213" i="74"/>
  <c r="AG213" i="74"/>
  <c r="T215" i="74"/>
  <c r="H215" i="70"/>
  <c r="T213" i="74"/>
  <c r="AW213" i="74"/>
  <c r="J214" i="74"/>
  <c r="K215" i="74"/>
  <c r="I215" i="74"/>
  <c r="O213" i="75"/>
  <c r="AZ215" i="74"/>
  <c r="G214" i="74"/>
  <c r="S213" i="74"/>
  <c r="AD213" i="74"/>
  <c r="W200" i="63"/>
  <c r="W201" i="63"/>
  <c r="AW215" i="74"/>
  <c r="V215" i="74"/>
  <c r="P215" i="74"/>
  <c r="L214" i="74"/>
  <c r="AD215" i="74"/>
  <c r="AU213" i="74"/>
  <c r="AS215" i="74"/>
  <c r="AT215" i="68"/>
  <c r="AM215" i="74"/>
  <c r="S214" i="74"/>
  <c r="E213" i="74"/>
  <c r="AE215" i="74"/>
  <c r="AU215" i="74"/>
  <c r="AK215" i="68"/>
  <c r="AZ213" i="74"/>
  <c r="AH215" i="74"/>
  <c r="AA215" i="74"/>
  <c r="O215" i="74"/>
  <c r="AF213" i="74"/>
  <c r="AF200" i="63"/>
  <c r="AT213" i="74"/>
  <c r="R213" i="74"/>
  <c r="K214" i="67"/>
  <c r="AF215" i="74"/>
  <c r="AF202" i="63"/>
  <c r="AI215" i="74"/>
  <c r="N215" i="74"/>
  <c r="AN213" i="74"/>
  <c r="AN200" i="63"/>
  <c r="Z213" i="67"/>
  <c r="Z200" i="63"/>
  <c r="AP213" i="74"/>
  <c r="AX215" i="74"/>
  <c r="Y213" i="74"/>
  <c r="I214" i="74"/>
  <c r="Y215" i="74"/>
  <c r="G215" i="74"/>
  <c r="H214" i="74"/>
  <c r="G213" i="74"/>
  <c r="AC215" i="74"/>
  <c r="F215" i="74"/>
  <c r="F202" i="63"/>
  <c r="F131" i="88"/>
  <c r="G129" i="88" s="1"/>
  <c r="G131" i="88" s="1"/>
  <c r="AE196" i="74"/>
  <c r="V196" i="74"/>
  <c r="AY196" i="74"/>
  <c r="AH196" i="74"/>
  <c r="Y196" i="74"/>
  <c r="AM196" i="74"/>
  <c r="P196" i="69"/>
  <c r="P202" i="69" s="1"/>
  <c r="Q196" i="74"/>
  <c r="BB196" i="74"/>
  <c r="AS196" i="74"/>
  <c r="AJ196" i="74"/>
  <c r="S196" i="74"/>
  <c r="AV196" i="74"/>
  <c r="Z216" i="71"/>
  <c r="S214" i="73"/>
  <c r="U213" i="70"/>
  <c r="R214" i="69"/>
  <c r="AA213" i="71"/>
  <c r="T213" i="72"/>
  <c r="AW213" i="70"/>
  <c r="Y213" i="70"/>
  <c r="AF215" i="72"/>
  <c r="AF215" i="69"/>
  <c r="AZ213" i="70"/>
  <c r="O214" i="70"/>
  <c r="Q215" i="71"/>
  <c r="G214" i="68"/>
  <c r="AD213" i="70"/>
  <c r="I214" i="71"/>
  <c r="X213" i="68"/>
  <c r="AH215" i="73"/>
  <c r="Y215" i="67"/>
  <c r="AL196" i="75"/>
  <c r="J213" i="73"/>
  <c r="AX196" i="73"/>
  <c r="G215" i="67"/>
  <c r="AM196" i="72"/>
  <c r="AM200" i="72" s="1"/>
  <c r="AS215" i="72"/>
  <c r="AO196" i="72"/>
  <c r="AJ196" i="68"/>
  <c r="AJ200" i="68" s="1"/>
  <c r="O215" i="72"/>
  <c r="AQ215" i="69"/>
  <c r="AO213" i="69"/>
  <c r="AO196" i="68"/>
  <c r="AO200" i="68" s="1"/>
  <c r="AO196" i="71"/>
  <c r="AO200" i="71" s="1"/>
  <c r="S215" i="72"/>
  <c r="F196" i="70"/>
  <c r="F200" i="70" s="1"/>
  <c r="N213" i="72"/>
  <c r="Z196" i="68"/>
  <c r="I196" i="71"/>
  <c r="I202" i="71" s="1"/>
  <c r="AB196" i="69"/>
  <c r="AQ196" i="70"/>
  <c r="F196" i="68"/>
  <c r="F200" i="68" s="1"/>
  <c r="L196" i="69"/>
  <c r="L202" i="69" s="1"/>
  <c r="G196" i="68"/>
  <c r="G202" i="68" s="1"/>
  <c r="W196" i="72"/>
  <c r="W196" i="71"/>
  <c r="S196" i="71"/>
  <c r="S202" i="71" s="1"/>
  <c r="AM196" i="75"/>
  <c r="AT196" i="75"/>
  <c r="AT200" i="75" s="1"/>
  <c r="AG196" i="70"/>
  <c r="AG200" i="70" s="1"/>
  <c r="AJ196" i="72"/>
  <c r="AI201" i="75"/>
  <c r="E196" i="75"/>
  <c r="E200" i="75" s="1"/>
  <c r="E204" i="75" s="1"/>
  <c r="BA196" i="69"/>
  <c r="E196" i="71"/>
  <c r="E196" i="67"/>
  <c r="E200" i="67" s="1"/>
  <c r="E204" i="67" s="1"/>
  <c r="I213" i="75"/>
  <c r="M196" i="67"/>
  <c r="M202" i="67" s="1"/>
  <c r="K213" i="73"/>
  <c r="AE196" i="75"/>
  <c r="AE202" i="75" s="1"/>
  <c r="N196" i="68"/>
  <c r="N202" i="68" s="1"/>
  <c r="K215" i="72"/>
  <c r="O196" i="73"/>
  <c r="O202" i="73" s="1"/>
  <c r="Y196" i="69"/>
  <c r="T196" i="67"/>
  <c r="T202" i="67" s="1"/>
  <c r="H213" i="68"/>
  <c r="X215" i="75"/>
  <c r="AK196" i="75"/>
  <c r="AI215" i="73"/>
  <c r="I196" i="69"/>
  <c r="I202" i="69" s="1"/>
  <c r="H196" i="75"/>
  <c r="H201" i="75" s="1"/>
  <c r="G213" i="68"/>
  <c r="M196" i="69"/>
  <c r="M202" i="69" s="1"/>
  <c r="AC215" i="70"/>
  <c r="AD196" i="75"/>
  <c r="AD202" i="75" s="1"/>
  <c r="AF213" i="69"/>
  <c r="V215" i="75"/>
  <c r="I215" i="67"/>
  <c r="I215" i="71"/>
  <c r="AT215" i="67"/>
  <c r="AV196" i="75"/>
  <c r="AR196" i="75"/>
  <c r="V213" i="71"/>
  <c r="X196" i="70"/>
  <c r="X202" i="70" s="1"/>
  <c r="U215" i="69"/>
  <c r="AR215" i="75"/>
  <c r="AR215" i="71"/>
  <c r="K196" i="72"/>
  <c r="K202" i="72" s="1"/>
  <c r="P215" i="67"/>
  <c r="Q213" i="75"/>
  <c r="Q200" i="75"/>
  <c r="AL196" i="67"/>
  <c r="AH213" i="72"/>
  <c r="O196" i="67"/>
  <c r="O202" i="67" s="1"/>
  <c r="BA215" i="72"/>
  <c r="AT213" i="72"/>
  <c r="AT213" i="73"/>
  <c r="M213" i="71"/>
  <c r="AM215" i="67"/>
  <c r="V196" i="68"/>
  <c r="F215" i="72"/>
  <c r="N215" i="73"/>
  <c r="N196" i="72"/>
  <c r="N202" i="72" s="1"/>
  <c r="AF196" i="70"/>
  <c r="L214" i="72"/>
  <c r="R215" i="67"/>
  <c r="AJ213" i="67"/>
  <c r="O213" i="69"/>
  <c r="BA215" i="74"/>
  <c r="O196" i="74"/>
  <c r="AL196" i="74"/>
  <c r="AC196" i="74"/>
  <c r="T196" i="74"/>
  <c r="AX196" i="74"/>
  <c r="AF196" i="74"/>
  <c r="P214" i="70"/>
  <c r="AR196" i="69"/>
  <c r="AM213" i="67"/>
  <c r="AZ213" i="67"/>
  <c r="X214" i="69"/>
  <c r="F213" i="73"/>
  <c r="AQ215" i="74"/>
  <c r="M215" i="70"/>
  <c r="S213" i="67"/>
  <c r="I213" i="69"/>
  <c r="G213" i="69"/>
  <c r="L215" i="74"/>
  <c r="Q196" i="71"/>
  <c r="Q202" i="71" s="1"/>
  <c r="U213" i="67"/>
  <c r="S214" i="67"/>
  <c r="AO215" i="70"/>
  <c r="W215" i="71"/>
  <c r="Z215" i="69"/>
  <c r="AU215" i="69"/>
  <c r="AX215" i="71"/>
  <c r="R213" i="75"/>
  <c r="R200" i="75"/>
  <c r="P214" i="69"/>
  <c r="AN213" i="71"/>
  <c r="O213" i="72"/>
  <c r="Z213" i="69"/>
  <c r="AC213" i="72"/>
  <c r="S214" i="68"/>
  <c r="T214" i="73"/>
  <c r="R215" i="72"/>
  <c r="AI213" i="68"/>
  <c r="U213" i="73"/>
  <c r="AC214" i="70"/>
  <c r="AC214" i="68"/>
  <c r="BA213" i="68"/>
  <c r="X214" i="75"/>
  <c r="AO215" i="67"/>
  <c r="R214" i="72"/>
  <c r="AJ215" i="75"/>
  <c r="P213" i="71"/>
  <c r="AJ213" i="72"/>
  <c r="AP213" i="70"/>
  <c r="AY215" i="73"/>
  <c r="M215" i="71"/>
  <c r="M215" i="67"/>
  <c r="M214" i="68"/>
  <c r="AG213" i="73"/>
  <c r="W215" i="68"/>
  <c r="AD215" i="72"/>
  <c r="T215" i="67"/>
  <c r="AU213" i="71"/>
  <c r="AQ213" i="71"/>
  <c r="L215" i="71"/>
  <c r="AE215" i="72"/>
  <c r="F213" i="71"/>
  <c r="AU215" i="73"/>
  <c r="AK215" i="72"/>
  <c r="AA213" i="70"/>
  <c r="H215" i="67"/>
  <c r="AN215" i="75"/>
  <c r="T213" i="73"/>
  <c r="Y213" i="73"/>
  <c r="S213" i="71"/>
  <c r="S213" i="73"/>
  <c r="AZ213" i="72"/>
  <c r="O214" i="73"/>
  <c r="Q215" i="75"/>
  <c r="Q202" i="75"/>
  <c r="AR213" i="70"/>
  <c r="G214" i="69"/>
  <c r="AD213" i="73"/>
  <c r="I214" i="73"/>
  <c r="X213" i="70"/>
  <c r="Y215" i="71"/>
  <c r="H214" i="75"/>
  <c r="J213" i="70"/>
  <c r="U196" i="69"/>
  <c r="U200" i="69" s="1"/>
  <c r="G215" i="72"/>
  <c r="AS215" i="67"/>
  <c r="AP196" i="70"/>
  <c r="AP200" i="70" s="1"/>
  <c r="AJ196" i="71"/>
  <c r="O215" i="73"/>
  <c r="AQ215" i="70"/>
  <c r="AO213" i="72"/>
  <c r="AM213" i="75"/>
  <c r="AM213" i="73"/>
  <c r="S215" i="67"/>
  <c r="S215" i="69"/>
  <c r="Y196" i="68"/>
  <c r="W196" i="73"/>
  <c r="N213" i="69"/>
  <c r="L196" i="73"/>
  <c r="L202" i="73" s="1"/>
  <c r="AA196" i="70"/>
  <c r="AI196" i="68"/>
  <c r="AH196" i="69"/>
  <c r="AH200" i="69" s="1"/>
  <c r="AL196" i="70"/>
  <c r="AA196" i="73"/>
  <c r="AB196" i="73"/>
  <c r="L196" i="67"/>
  <c r="L202" i="67" s="1"/>
  <c r="W196" i="75"/>
  <c r="G196" i="67"/>
  <c r="G202" i="67" s="1"/>
  <c r="AE196" i="69"/>
  <c r="AK196" i="71"/>
  <c r="BA196" i="72"/>
  <c r="BA200" i="72" s="1"/>
  <c r="BB196" i="71"/>
  <c r="AY196" i="67"/>
  <c r="AY200" i="67" s="1"/>
  <c r="AZ196" i="71"/>
  <c r="E196" i="73"/>
  <c r="J214" i="70"/>
  <c r="J214" i="69"/>
  <c r="AA196" i="67"/>
  <c r="AM196" i="68"/>
  <c r="J196" i="75"/>
  <c r="K215" i="70"/>
  <c r="AW196" i="69"/>
  <c r="K196" i="71"/>
  <c r="K202" i="71" s="1"/>
  <c r="J215" i="70"/>
  <c r="J215" i="67"/>
  <c r="H213" i="73"/>
  <c r="X215" i="71"/>
  <c r="AK196" i="72"/>
  <c r="AI215" i="71"/>
  <c r="AW215" i="75"/>
  <c r="F214" i="68"/>
  <c r="AR196" i="70"/>
  <c r="G213" i="71"/>
  <c r="AJ196" i="75"/>
  <c r="AJ202" i="75" s="1"/>
  <c r="AC215" i="67"/>
  <c r="AW196" i="71"/>
  <c r="AF213" i="73"/>
  <c r="AO196" i="67"/>
  <c r="AO200" i="67" s="1"/>
  <c r="V215" i="72"/>
  <c r="I215" i="68"/>
  <c r="N196" i="71"/>
  <c r="N202" i="71" s="1"/>
  <c r="AT215" i="71"/>
  <c r="AX196" i="72"/>
  <c r="AL196" i="69"/>
  <c r="V213" i="70"/>
  <c r="AD196" i="67"/>
  <c r="U215" i="73"/>
  <c r="AR215" i="70"/>
  <c r="P196" i="72"/>
  <c r="P202" i="72" s="1"/>
  <c r="P215" i="68"/>
  <c r="AP215" i="67"/>
  <c r="Q213" i="71"/>
  <c r="AF196" i="75"/>
  <c r="AF202" i="75" s="1"/>
  <c r="G196" i="69"/>
  <c r="BA215" i="71"/>
  <c r="M213" i="67"/>
  <c r="AM215" i="71"/>
  <c r="Q196" i="72"/>
  <c r="Q202" i="72" s="1"/>
  <c r="H214" i="68"/>
  <c r="F215" i="70"/>
  <c r="N215" i="67"/>
  <c r="O196" i="75"/>
  <c r="O202" i="75" s="1"/>
  <c r="I196" i="68"/>
  <c r="I202" i="68" s="1"/>
  <c r="L214" i="70"/>
  <c r="AI213" i="74"/>
  <c r="AU215" i="68"/>
  <c r="BA215" i="68"/>
  <c r="AO196" i="74"/>
  <c r="AD196" i="74"/>
  <c r="U196" i="74"/>
  <c r="L196" i="74"/>
  <c r="AP196" i="74"/>
  <c r="X196" i="74"/>
  <c r="AN215" i="74"/>
  <c r="J215" i="74"/>
  <c r="F215" i="69"/>
  <c r="G196" i="72"/>
  <c r="G202" i="72" s="1"/>
  <c r="S215" i="74"/>
  <c r="AQ215" i="68"/>
  <c r="O213" i="73"/>
  <c r="X213" i="74"/>
  <c r="J196" i="69"/>
  <c r="J202" i="69" s="1"/>
  <c r="AI215" i="68"/>
  <c r="N213" i="74"/>
  <c r="AD213" i="67"/>
  <c r="K196" i="69"/>
  <c r="K202" i="69" s="1"/>
  <c r="L213" i="73"/>
  <c r="L213" i="74"/>
  <c r="AC215" i="68"/>
  <c r="AZ215" i="68"/>
  <c r="AK215" i="74"/>
  <c r="AH213" i="74"/>
  <c r="P214" i="68"/>
  <c r="AY213" i="73"/>
  <c r="R214" i="68"/>
  <c r="AJ215" i="72"/>
  <c r="AY215" i="72"/>
  <c r="AD215" i="73"/>
  <c r="AK215" i="73"/>
  <c r="R213" i="71"/>
  <c r="Q214" i="70"/>
  <c r="R215" i="68"/>
  <c r="U213" i="68"/>
  <c r="P213" i="72"/>
  <c r="E213" i="70"/>
  <c r="Z215" i="72"/>
  <c r="N214" i="73"/>
  <c r="L215" i="69"/>
  <c r="H215" i="73"/>
  <c r="AE215" i="75"/>
  <c r="AU215" i="67"/>
  <c r="AX215" i="67"/>
  <c r="AK215" i="75"/>
  <c r="AK202" i="75"/>
  <c r="L213" i="75"/>
  <c r="AA213" i="69"/>
  <c r="H215" i="69"/>
  <c r="AN215" i="70"/>
  <c r="T213" i="70"/>
  <c r="AW213" i="67"/>
  <c r="AW213" i="68"/>
  <c r="Y213" i="75"/>
  <c r="AF215" i="73"/>
  <c r="AZ213" i="71"/>
  <c r="AZ213" i="73"/>
  <c r="O214" i="67"/>
  <c r="AR213" i="73"/>
  <c r="G214" i="73"/>
  <c r="AD213" i="69"/>
  <c r="I214" i="68"/>
  <c r="X213" i="75"/>
  <c r="AH215" i="72"/>
  <c r="F214" i="71"/>
  <c r="AA215" i="75"/>
  <c r="J213" i="71"/>
  <c r="P196" i="70"/>
  <c r="P202" i="70" s="1"/>
  <c r="G215" i="75"/>
  <c r="AS215" i="73"/>
  <c r="O196" i="72"/>
  <c r="O202" i="72" s="1"/>
  <c r="O215" i="70"/>
  <c r="AQ215" i="75"/>
  <c r="AO213" i="68"/>
  <c r="AM213" i="72"/>
  <c r="S215" i="75"/>
  <c r="M196" i="73"/>
  <c r="M202" i="73" s="1"/>
  <c r="F196" i="71"/>
  <c r="F201" i="71" s="1"/>
  <c r="N213" i="71"/>
  <c r="K196" i="68"/>
  <c r="K202" i="68" s="1"/>
  <c r="AT196" i="67"/>
  <c r="AT200" i="67" s="1"/>
  <c r="AE196" i="72"/>
  <c r="AK196" i="73"/>
  <c r="AI196" i="73"/>
  <c r="AI200" i="73" s="1"/>
  <c r="AT196" i="69"/>
  <c r="AT200" i="69" s="1"/>
  <c r="AF196" i="71"/>
  <c r="AF200" i="71" s="1"/>
  <c r="J196" i="71"/>
  <c r="J202" i="71" s="1"/>
  <c r="AR196" i="71"/>
  <c r="AR200" i="71" s="1"/>
  <c r="AU196" i="73"/>
  <c r="AU200" i="73" s="1"/>
  <c r="AH196" i="75"/>
  <c r="AH202" i="75" s="1"/>
  <c r="AA196" i="68"/>
  <c r="AA200" i="68" s="1"/>
  <c r="K196" i="73"/>
  <c r="K202" i="73" s="1"/>
  <c r="Z196" i="69"/>
  <c r="Z200" i="69" s="1"/>
  <c r="Q196" i="67"/>
  <c r="Q202" i="67" s="1"/>
  <c r="AB196" i="71"/>
  <c r="L196" i="70"/>
  <c r="L202" i="70" s="1"/>
  <c r="U196" i="70"/>
  <c r="R196" i="71"/>
  <c r="R202" i="71" s="1"/>
  <c r="R196" i="69"/>
  <c r="R202" i="69" s="1"/>
  <c r="AZ196" i="75"/>
  <c r="AZ202" i="75" s="1"/>
  <c r="BB196" i="70"/>
  <c r="AZ196" i="70"/>
  <c r="AZ200" i="70" s="1"/>
  <c r="BB196" i="68"/>
  <c r="AY196" i="68"/>
  <c r="F196" i="73"/>
  <c r="F201" i="73" s="1"/>
  <c r="J196" i="73"/>
  <c r="J202" i="73" s="1"/>
  <c r="K213" i="69"/>
  <c r="X196" i="75"/>
  <c r="X202" i="75" s="1"/>
  <c r="AB196" i="75"/>
  <c r="K215" i="71"/>
  <c r="AF196" i="69"/>
  <c r="U196" i="72"/>
  <c r="U200" i="72" s="1"/>
  <c r="H213" i="69"/>
  <c r="H213" i="71"/>
  <c r="AI215" i="69"/>
  <c r="F214" i="73"/>
  <c r="F196" i="72"/>
  <c r="G213" i="72"/>
  <c r="G196" i="71"/>
  <c r="G202" i="71" s="1"/>
  <c r="AC215" i="71"/>
  <c r="AF213" i="71"/>
  <c r="L196" i="72"/>
  <c r="L202" i="72" s="1"/>
  <c r="V215" i="71"/>
  <c r="I215" i="69"/>
  <c r="AT215" i="75"/>
  <c r="AT215" i="69"/>
  <c r="T196" i="70"/>
  <c r="T202" i="70" s="1"/>
  <c r="AB196" i="68"/>
  <c r="U196" i="71"/>
  <c r="P215" i="72"/>
  <c r="P215" i="75"/>
  <c r="AP215" i="69"/>
  <c r="Q213" i="73"/>
  <c r="I213" i="72"/>
  <c r="AW196" i="72"/>
  <c r="AH213" i="70"/>
  <c r="AQ196" i="67"/>
  <c r="AT213" i="75"/>
  <c r="M213" i="69"/>
  <c r="M213" i="75"/>
  <c r="AM196" i="73"/>
  <c r="R196" i="70"/>
  <c r="R202" i="70" s="1"/>
  <c r="N215" i="75"/>
  <c r="Y196" i="75"/>
  <c r="Y202" i="75" s="1"/>
  <c r="K214" i="74"/>
  <c r="AI213" i="67"/>
  <c r="J214" i="68"/>
  <c r="Q213" i="74"/>
  <c r="M196" i="74"/>
  <c r="P196" i="74"/>
  <c r="AN215" i="68"/>
  <c r="J215" i="68"/>
  <c r="Y196" i="71"/>
  <c r="Y200" i="71" s="1"/>
  <c r="AO213" i="74"/>
  <c r="S215" i="68"/>
  <c r="H215" i="74"/>
  <c r="O213" i="74"/>
  <c r="Z213" i="74"/>
  <c r="H196" i="67"/>
  <c r="H202" i="67" s="1"/>
  <c r="N213" i="67"/>
  <c r="V196" i="73"/>
  <c r="Q214" i="74"/>
  <c r="AR213" i="74"/>
  <c r="L213" i="67"/>
  <c r="F214" i="70"/>
  <c r="AH213" i="67"/>
  <c r="K214" i="75"/>
  <c r="AP213" i="73"/>
  <c r="E213" i="75"/>
  <c r="I214" i="70"/>
  <c r="P214" i="67"/>
  <c r="BA213" i="71"/>
  <c r="AO215" i="72"/>
  <c r="AJ213" i="75"/>
  <c r="T215" i="72"/>
  <c r="H215" i="71"/>
  <c r="P214" i="73"/>
  <c r="Z213" i="73"/>
  <c r="S214" i="69"/>
  <c r="T214" i="71"/>
  <c r="AI213" i="72"/>
  <c r="X214" i="71"/>
  <c r="AO215" i="75"/>
  <c r="R214" i="75"/>
  <c r="R201" i="75"/>
  <c r="AJ213" i="70"/>
  <c r="AY215" i="67"/>
  <c r="M215" i="75"/>
  <c r="AG213" i="72"/>
  <c r="W215" i="67"/>
  <c r="AD215" i="71"/>
  <c r="T215" i="70"/>
  <c r="E213" i="68"/>
  <c r="AU213" i="73"/>
  <c r="Z215" i="70"/>
  <c r="AQ213" i="68"/>
  <c r="N214" i="68"/>
  <c r="N214" i="72"/>
  <c r="AE215" i="70"/>
  <c r="F213" i="72"/>
  <c r="AX215" i="75"/>
  <c r="AK215" i="71"/>
  <c r="H215" i="75"/>
  <c r="AN215" i="67"/>
  <c r="T213" i="75"/>
  <c r="AW213" i="73"/>
  <c r="AW213" i="69"/>
  <c r="Y213" i="72"/>
  <c r="AF215" i="75"/>
  <c r="S213" i="72"/>
  <c r="AZ213" i="69"/>
  <c r="O214" i="72"/>
  <c r="Q215" i="70"/>
  <c r="Q215" i="67"/>
  <c r="AR213" i="72"/>
  <c r="G214" i="72"/>
  <c r="AD213" i="75"/>
  <c r="X213" i="73"/>
  <c r="AH215" i="67"/>
  <c r="AA215" i="68"/>
  <c r="AA215" i="73"/>
  <c r="J213" i="67"/>
  <c r="G215" i="70"/>
  <c r="AS215" i="75"/>
  <c r="AD196" i="70"/>
  <c r="AQ215" i="67"/>
  <c r="AM213" i="71"/>
  <c r="S215" i="71"/>
  <c r="AH196" i="72"/>
  <c r="AH200" i="72" s="1"/>
  <c r="I196" i="75"/>
  <c r="I201" i="75" s="1"/>
  <c r="N213" i="68"/>
  <c r="AF196" i="67"/>
  <c r="AC196" i="69"/>
  <c r="AC202" i="69" s="1"/>
  <c r="AT196" i="68"/>
  <c r="AV196" i="70"/>
  <c r="AE196" i="71"/>
  <c r="O196" i="70"/>
  <c r="O202" i="70" s="1"/>
  <c r="AQ196" i="69"/>
  <c r="U196" i="67"/>
  <c r="U200" i="67" s="1"/>
  <c r="AH196" i="73"/>
  <c r="AH200" i="73" s="1"/>
  <c r="X196" i="71"/>
  <c r="X202" i="71" s="1"/>
  <c r="AX196" i="67"/>
  <c r="AK196" i="69"/>
  <c r="X196" i="68"/>
  <c r="X202" i="68" s="1"/>
  <c r="AQ196" i="75"/>
  <c r="AQ202" i="75" s="1"/>
  <c r="AC196" i="72"/>
  <c r="AC202" i="72" s="1"/>
  <c r="T196" i="69"/>
  <c r="T202" i="69" s="1"/>
  <c r="Z196" i="67"/>
  <c r="BB196" i="73"/>
  <c r="BB196" i="75"/>
  <c r="BA196" i="70"/>
  <c r="BA200" i="70" s="1"/>
  <c r="BA196" i="67"/>
  <c r="BA200" i="67" s="1"/>
  <c r="BA196" i="71"/>
  <c r="J214" i="73"/>
  <c r="M196" i="68"/>
  <c r="M202" i="68" s="1"/>
  <c r="K213" i="75"/>
  <c r="AV196" i="71"/>
  <c r="Y196" i="72"/>
  <c r="K215" i="67"/>
  <c r="AP196" i="72"/>
  <c r="AC196" i="71"/>
  <c r="AC202" i="71" s="1"/>
  <c r="J215" i="75"/>
  <c r="J202" i="75"/>
  <c r="AC196" i="70"/>
  <c r="AC202" i="70" s="1"/>
  <c r="X215" i="69"/>
  <c r="AW215" i="67"/>
  <c r="V196" i="75"/>
  <c r="V200" i="75" s="1"/>
  <c r="Q196" i="69"/>
  <c r="Q202" i="69" s="1"/>
  <c r="AC215" i="69"/>
  <c r="AF213" i="67"/>
  <c r="AF213" i="72"/>
  <c r="V215" i="68"/>
  <c r="AT215" i="72"/>
  <c r="AT196" i="70"/>
  <c r="I196" i="73"/>
  <c r="I202" i="73" s="1"/>
  <c r="V213" i="69"/>
  <c r="AF196" i="68"/>
  <c r="AF200" i="68" s="1"/>
  <c r="AU196" i="71"/>
  <c r="AU200" i="71" s="1"/>
  <c r="P215" i="70"/>
  <c r="AP215" i="73"/>
  <c r="AP215" i="70"/>
  <c r="Q213" i="69"/>
  <c r="I213" i="68"/>
  <c r="I196" i="70"/>
  <c r="I202" i="70" s="1"/>
  <c r="AH213" i="69"/>
  <c r="V196" i="69"/>
  <c r="M213" i="73"/>
  <c r="W196" i="70"/>
  <c r="AM215" i="69"/>
  <c r="H214" i="73"/>
  <c r="F215" i="67"/>
  <c r="F215" i="71"/>
  <c r="X196" i="67"/>
  <c r="X202" i="67" s="1"/>
  <c r="AE196" i="73"/>
  <c r="L214" i="69"/>
  <c r="K214" i="68"/>
  <c r="AN213" i="67"/>
  <c r="J213" i="74"/>
  <c r="Q213" i="67"/>
  <c r="N196" i="74"/>
  <c r="E196" i="74"/>
  <c r="AQ196" i="74"/>
  <c r="Z196" i="74"/>
  <c r="H196" i="74"/>
  <c r="AY213" i="74"/>
  <c r="AJ215" i="74"/>
  <c r="H214" i="71"/>
  <c r="AH196" i="71"/>
  <c r="T196" i="68"/>
  <c r="T202" i="68" s="1"/>
  <c r="O214" i="74"/>
  <c r="R213" i="67"/>
  <c r="AY215" i="74"/>
  <c r="H215" i="72"/>
  <c r="O213" i="70"/>
  <c r="T215" i="68"/>
  <c r="AX215" i="68"/>
  <c r="H213" i="74"/>
  <c r="AT215" i="74"/>
  <c r="AC213" i="74"/>
  <c r="Q214" i="67"/>
  <c r="AR213" i="67"/>
  <c r="X215" i="74"/>
  <c r="W215" i="70"/>
  <c r="N214" i="74"/>
  <c r="Z213" i="72"/>
  <c r="AI213" i="73"/>
  <c r="X214" i="73"/>
  <c r="M214" i="72"/>
  <c r="Y215" i="68"/>
  <c r="AU215" i="72"/>
  <c r="AN213" i="69"/>
  <c r="AC213" i="70"/>
  <c r="T214" i="70"/>
  <c r="AY213" i="75"/>
  <c r="Q214" i="72"/>
  <c r="AO215" i="71"/>
  <c r="E215" i="73"/>
  <c r="E215" i="69"/>
  <c r="E215" i="72"/>
  <c r="E215" i="74"/>
  <c r="E215" i="70"/>
  <c r="E215" i="71"/>
  <c r="E215" i="75"/>
  <c r="E215" i="68"/>
  <c r="E215" i="67"/>
  <c r="AP213" i="69"/>
  <c r="M214" i="73"/>
  <c r="AG213" i="68"/>
  <c r="W215" i="73"/>
  <c r="T215" i="71"/>
  <c r="AQ213" i="70"/>
  <c r="AN213" i="70"/>
  <c r="Z213" i="75"/>
  <c r="AC213" i="68"/>
  <c r="Q214" i="75"/>
  <c r="Q201" i="75"/>
  <c r="R215" i="73"/>
  <c r="AY213" i="69"/>
  <c r="AC214" i="71"/>
  <c r="BA213" i="75"/>
  <c r="AJ215" i="71"/>
  <c r="P213" i="68"/>
  <c r="AP213" i="71"/>
  <c r="M214" i="69"/>
  <c r="AZ215" i="73"/>
  <c r="R213" i="72"/>
  <c r="AC213" i="71"/>
  <c r="S214" i="70"/>
  <c r="O213" i="68"/>
  <c r="T214" i="68"/>
  <c r="Q214" i="68"/>
  <c r="R215" i="69"/>
  <c r="AI213" i="71"/>
  <c r="AY213" i="70"/>
  <c r="U213" i="75"/>
  <c r="U200" i="75"/>
  <c r="AC214" i="69"/>
  <c r="K214" i="73"/>
  <c r="BA213" i="72"/>
  <c r="X214" i="72"/>
  <c r="R214" i="67"/>
  <c r="AJ215" i="70"/>
  <c r="P213" i="75"/>
  <c r="P213" i="70"/>
  <c r="AJ213" i="73"/>
  <c r="AP213" i="68"/>
  <c r="AY215" i="75"/>
  <c r="M215" i="68"/>
  <c r="M214" i="67"/>
  <c r="AG213" i="75"/>
  <c r="AG213" i="69"/>
  <c r="AZ215" i="67"/>
  <c r="W215" i="69"/>
  <c r="AD215" i="70"/>
  <c r="T215" i="73"/>
  <c r="E213" i="72"/>
  <c r="AU213" i="67"/>
  <c r="AU213" i="68"/>
  <c r="Z215" i="73"/>
  <c r="AQ213" i="69"/>
  <c r="N214" i="75"/>
  <c r="L215" i="72"/>
  <c r="AE215" i="67"/>
  <c r="F213" i="67"/>
  <c r="F213" i="75"/>
  <c r="AU215" i="70"/>
  <c r="AX215" i="72"/>
  <c r="AK215" i="67"/>
  <c r="L213" i="68"/>
  <c r="AN215" i="73"/>
  <c r="AW213" i="75"/>
  <c r="Y213" i="67"/>
  <c r="Y213" i="69"/>
  <c r="AF215" i="70"/>
  <c r="S213" i="68"/>
  <c r="Q215" i="73"/>
  <c r="AR213" i="75"/>
  <c r="AR200" i="75"/>
  <c r="G214" i="71"/>
  <c r="I214" i="67"/>
  <c r="I214" i="72"/>
  <c r="X213" i="69"/>
  <c r="AH215" i="71"/>
  <c r="Y215" i="75"/>
  <c r="AA215" i="71"/>
  <c r="AA215" i="69"/>
  <c r="G215" i="68"/>
  <c r="AS215" i="70"/>
  <c r="AW196" i="73"/>
  <c r="O215" i="75"/>
  <c r="AQ215" i="71"/>
  <c r="AQ215" i="72"/>
  <c r="AO213" i="75"/>
  <c r="AM213" i="70"/>
  <c r="G213" i="73"/>
  <c r="S215" i="73"/>
  <c r="AW196" i="70"/>
  <c r="AW200" i="70" s="1"/>
  <c r="AU196" i="70"/>
  <c r="AU200" i="70" s="1"/>
  <c r="N213" i="73"/>
  <c r="K196" i="67"/>
  <c r="K200" i="67" s="1"/>
  <c r="AL196" i="71"/>
  <c r="AR196" i="68"/>
  <c r="AN196" i="72"/>
  <c r="AN200" i="72" s="1"/>
  <c r="P196" i="68"/>
  <c r="P202" i="68" s="1"/>
  <c r="AP196" i="68"/>
  <c r="T196" i="73"/>
  <c r="T202" i="73" s="1"/>
  <c r="AU196" i="67"/>
  <c r="AO196" i="73"/>
  <c r="N196" i="75"/>
  <c r="N201" i="75" s="1"/>
  <c r="AD196" i="73"/>
  <c r="AD200" i="73" s="1"/>
  <c r="S196" i="72"/>
  <c r="S202" i="72" s="1"/>
  <c r="S196" i="68"/>
  <c r="S202" i="68" s="1"/>
  <c r="AH196" i="70"/>
  <c r="AH200" i="70" s="1"/>
  <c r="G196" i="70"/>
  <c r="G202" i="70" s="1"/>
  <c r="AB196" i="67"/>
  <c r="J196" i="68"/>
  <c r="J202" i="68" s="1"/>
  <c r="AZ196" i="72"/>
  <c r="AZ196" i="67"/>
  <c r="AZ200" i="67" s="1"/>
  <c r="AY196" i="72"/>
  <c r="AY200" i="72" s="1"/>
  <c r="BA196" i="73"/>
  <c r="J214" i="75"/>
  <c r="J201" i="75"/>
  <c r="AJ196" i="73"/>
  <c r="K213" i="72"/>
  <c r="AA196" i="72"/>
  <c r="AA200" i="72" s="1"/>
  <c r="K196" i="70"/>
  <c r="K202" i="70" s="1"/>
  <c r="AG196" i="72"/>
  <c r="AG200" i="72" s="1"/>
  <c r="AL196" i="73"/>
  <c r="J215" i="69"/>
  <c r="AP196" i="71"/>
  <c r="X215" i="67"/>
  <c r="AI215" i="72"/>
  <c r="AW215" i="68"/>
  <c r="AW215" i="73"/>
  <c r="F214" i="72"/>
  <c r="O196" i="68"/>
  <c r="O202" i="68" s="1"/>
  <c r="N196" i="67"/>
  <c r="N202" i="67" s="1"/>
  <c r="AC215" i="73"/>
  <c r="AF213" i="75"/>
  <c r="V215" i="69"/>
  <c r="V215" i="73"/>
  <c r="I215" i="75"/>
  <c r="AT215" i="73"/>
  <c r="Q196" i="73"/>
  <c r="Q202" i="73" s="1"/>
  <c r="Z196" i="72"/>
  <c r="AG196" i="75"/>
  <c r="V213" i="72"/>
  <c r="AU196" i="68"/>
  <c r="U215" i="67"/>
  <c r="AR215" i="69"/>
  <c r="T196" i="71"/>
  <c r="T202" i="71" s="1"/>
  <c r="AP215" i="75"/>
  <c r="Q213" i="68"/>
  <c r="I213" i="70"/>
  <c r="AH213" i="71"/>
  <c r="AH213" i="73"/>
  <c r="BA215" i="75"/>
  <c r="BA215" i="69"/>
  <c r="AT213" i="71"/>
  <c r="M213" i="68"/>
  <c r="AF196" i="72"/>
  <c r="AF200" i="72" s="1"/>
  <c r="AM215" i="70"/>
  <c r="H214" i="70"/>
  <c r="F215" i="75"/>
  <c r="AE196" i="68"/>
  <c r="AX196" i="71"/>
  <c r="AN196" i="75"/>
  <c r="L214" i="71"/>
  <c r="O213" i="71"/>
  <c r="J213" i="72"/>
  <c r="AR196" i="72"/>
  <c r="W196" i="74"/>
  <c r="G196" i="74"/>
  <c r="F196" i="74"/>
  <c r="AZ196" i="74"/>
  <c r="AI196" i="74"/>
  <c r="R196" i="74"/>
  <c r="AY213" i="67"/>
  <c r="AJ215" i="68"/>
  <c r="W196" i="67"/>
  <c r="F196" i="69"/>
  <c r="F202" i="69" s="1"/>
  <c r="O214" i="71"/>
  <c r="AC214" i="74"/>
  <c r="AY215" i="68"/>
  <c r="Q215" i="74"/>
  <c r="V213" i="74"/>
  <c r="Z215" i="74"/>
  <c r="AQ213" i="74"/>
  <c r="K213" i="67"/>
  <c r="H213" i="67"/>
  <c r="AC213" i="67"/>
  <c r="X215" i="68"/>
  <c r="N214" i="70"/>
  <c r="AN213" i="72"/>
  <c r="BA213" i="73"/>
  <c r="AZ215" i="72"/>
  <c r="AC214" i="75"/>
  <c r="X214" i="70"/>
  <c r="R213" i="73"/>
  <c r="AN213" i="68"/>
  <c r="Z213" i="71"/>
  <c r="R215" i="71"/>
  <c r="S214" i="71"/>
  <c r="T214" i="69"/>
  <c r="Q214" i="71"/>
  <c r="R215" i="75"/>
  <c r="R202" i="75"/>
  <c r="AY213" i="71"/>
  <c r="U213" i="71"/>
  <c r="K214" i="69"/>
  <c r="BA213" i="70"/>
  <c r="X214" i="68"/>
  <c r="K214" i="72"/>
  <c r="R214" i="70"/>
  <c r="AJ215" i="69"/>
  <c r="P213" i="69"/>
  <c r="AJ213" i="71"/>
  <c r="AY215" i="70"/>
  <c r="M214" i="70"/>
  <c r="AG213" i="70"/>
  <c r="AZ215" i="70"/>
  <c r="AZ215" i="71"/>
  <c r="AD215" i="69"/>
  <c r="T215" i="69"/>
  <c r="E213" i="71"/>
  <c r="AU213" i="70"/>
  <c r="AU213" i="72"/>
  <c r="Z215" i="71"/>
  <c r="AQ213" i="73"/>
  <c r="N214" i="69"/>
  <c r="L215" i="70"/>
  <c r="AE215" i="73"/>
  <c r="F213" i="70"/>
  <c r="AU215" i="71"/>
  <c r="AX215" i="73"/>
  <c r="AK215" i="69"/>
  <c r="L213" i="70"/>
  <c r="AA213" i="72"/>
  <c r="AN215" i="71"/>
  <c r="T213" i="71"/>
  <c r="Y213" i="68"/>
  <c r="S213" i="70"/>
  <c r="AZ213" i="75"/>
  <c r="O214" i="68"/>
  <c r="AR213" i="68"/>
  <c r="G214" i="67"/>
  <c r="I214" i="75"/>
  <c r="AD213" i="68"/>
  <c r="X213" i="71"/>
  <c r="Y215" i="72"/>
  <c r="AA215" i="70"/>
  <c r="J213" i="75"/>
  <c r="J200" i="75"/>
  <c r="G215" i="71"/>
  <c r="AG196" i="71"/>
  <c r="AS215" i="69"/>
  <c r="AF196" i="73"/>
  <c r="AF200" i="73" s="1"/>
  <c r="I196" i="72"/>
  <c r="I202" i="72" s="1"/>
  <c r="O215" i="68"/>
  <c r="AO213" i="70"/>
  <c r="AM213" i="68"/>
  <c r="AM196" i="71"/>
  <c r="S215" i="70"/>
  <c r="AG196" i="67"/>
  <c r="AG200" i="67" s="1"/>
  <c r="P196" i="71"/>
  <c r="P202" i="71" s="1"/>
  <c r="N213" i="75"/>
  <c r="O196" i="71"/>
  <c r="O202" i="71" s="1"/>
  <c r="W196" i="69"/>
  <c r="AK196" i="70"/>
  <c r="AW196" i="67"/>
  <c r="AN196" i="70"/>
  <c r="AV196" i="68"/>
  <c r="AQ196" i="72"/>
  <c r="X196" i="69"/>
  <c r="R196" i="67"/>
  <c r="R202" i="67" s="1"/>
  <c r="AN196" i="73"/>
  <c r="H196" i="68"/>
  <c r="H202" i="68" s="1"/>
  <c r="AC196" i="73"/>
  <c r="AC202" i="73" s="1"/>
  <c r="Y196" i="73"/>
  <c r="BB196" i="72"/>
  <c r="AY196" i="71"/>
  <c r="AY200" i="71" s="1"/>
  <c r="E196" i="69"/>
  <c r="E200" i="69" s="1"/>
  <c r="AZ196" i="68"/>
  <c r="J214" i="67"/>
  <c r="AA196" i="75"/>
  <c r="AA200" i="75" s="1"/>
  <c r="K213" i="70"/>
  <c r="AJ196" i="70"/>
  <c r="AJ200" i="70" s="1"/>
  <c r="AT196" i="73"/>
  <c r="AT200" i="73" s="1"/>
  <c r="AS196" i="70"/>
  <c r="U196" i="73"/>
  <c r="U200" i="73" s="1"/>
  <c r="AT196" i="72"/>
  <c r="AT200" i="72" s="1"/>
  <c r="J215" i="73"/>
  <c r="H213" i="70"/>
  <c r="AB196" i="72"/>
  <c r="X215" i="73"/>
  <c r="AI215" i="75"/>
  <c r="AI202" i="75"/>
  <c r="AW215" i="71"/>
  <c r="AW215" i="70"/>
  <c r="F214" i="69"/>
  <c r="AD196" i="68"/>
  <c r="G213" i="70"/>
  <c r="AQ196" i="71"/>
  <c r="AC215" i="72"/>
  <c r="AP196" i="67"/>
  <c r="AP200" i="67" s="1"/>
  <c r="I215" i="70"/>
  <c r="AT215" i="70"/>
  <c r="AP196" i="73"/>
  <c r="V196" i="72"/>
  <c r="V213" i="68"/>
  <c r="AN196" i="67"/>
  <c r="AN200" i="67" s="1"/>
  <c r="U215" i="70"/>
  <c r="AR215" i="67"/>
  <c r="M213" i="70"/>
  <c r="P215" i="73"/>
  <c r="AP215" i="71"/>
  <c r="Q213" i="72"/>
  <c r="G196" i="75"/>
  <c r="G202" i="75" s="1"/>
  <c r="I213" i="71"/>
  <c r="O196" i="69"/>
  <c r="O202" i="69" s="1"/>
  <c r="BA215" i="70"/>
  <c r="AU196" i="72"/>
  <c r="AU200" i="72" s="1"/>
  <c r="AT213" i="69"/>
  <c r="AP196" i="75"/>
  <c r="AM215" i="75"/>
  <c r="AM202" i="75"/>
  <c r="H214" i="69"/>
  <c r="N215" i="71"/>
  <c r="N215" i="70"/>
  <c r="Z196" i="70"/>
  <c r="AU196" i="69"/>
  <c r="AU200" i="69" s="1"/>
  <c r="L214" i="73"/>
  <c r="F196" i="67"/>
  <c r="AW196" i="74"/>
  <c r="AG196" i="74"/>
  <c r="BA196" i="74"/>
  <c r="AR196" i="74"/>
  <c r="AA196" i="74"/>
  <c r="J196" i="74"/>
  <c r="AG196" i="73"/>
  <c r="P213" i="67"/>
  <c r="AN196" i="69"/>
  <c r="AD196" i="72"/>
  <c r="AC214" i="72"/>
  <c r="Q215" i="68"/>
  <c r="V213" i="67"/>
  <c r="T214" i="74"/>
  <c r="Z215" i="68"/>
  <c r="AQ213" i="67"/>
  <c r="AR215" i="74"/>
  <c r="AW196" i="75"/>
  <c r="AW200" i="75" s="1"/>
  <c r="AP215" i="74"/>
  <c r="W215" i="74"/>
  <c r="AF215" i="68"/>
  <c r="I215" i="72"/>
  <c r="AO215" i="74"/>
  <c r="R213" i="68"/>
  <c r="T214" i="72"/>
  <c r="AY215" i="69"/>
  <c r="AD215" i="75"/>
  <c r="AA213" i="73"/>
  <c r="Z213" i="70"/>
  <c r="AC213" i="75"/>
  <c r="Q214" i="73"/>
  <c r="AI213" i="75"/>
  <c r="AI200" i="75"/>
  <c r="AJ215" i="67"/>
  <c r="AJ213" i="68"/>
  <c r="AP213" i="67"/>
  <c r="AY215" i="71"/>
  <c r="M215" i="69"/>
  <c r="AZ215" i="75"/>
  <c r="W215" i="72"/>
  <c r="AD215" i="67"/>
  <c r="E213" i="73"/>
  <c r="AU213" i="75"/>
  <c r="AU200" i="75"/>
  <c r="Z215" i="75"/>
  <c r="AQ213" i="75"/>
  <c r="N214" i="67"/>
  <c r="L215" i="67"/>
  <c r="AE215" i="69"/>
  <c r="F213" i="68"/>
  <c r="H215" i="68"/>
  <c r="AU215" i="75"/>
  <c r="AU202" i="75"/>
  <c r="AX215" i="70"/>
  <c r="AK215" i="70"/>
  <c r="AA213" i="75"/>
  <c r="AN215" i="72"/>
  <c r="T213" i="68"/>
  <c r="AW213" i="71"/>
  <c r="L215" i="68"/>
  <c r="AF215" i="67"/>
  <c r="S213" i="69"/>
  <c r="AZ213" i="68"/>
  <c r="O214" i="69"/>
  <c r="Q215" i="69"/>
  <c r="AR213" i="69"/>
  <c r="G214" i="70"/>
  <c r="AD213" i="72"/>
  <c r="AD213" i="71"/>
  <c r="AH215" i="70"/>
  <c r="AH215" i="75"/>
  <c r="Y215" i="69"/>
  <c r="AA215" i="67"/>
  <c r="J213" i="69"/>
  <c r="AC196" i="67"/>
  <c r="AC202" i="67" s="1"/>
  <c r="G215" i="69"/>
  <c r="Z196" i="75"/>
  <c r="Z202" i="75" s="1"/>
  <c r="T196" i="75"/>
  <c r="T200" i="75" s="1"/>
  <c r="P196" i="75"/>
  <c r="O215" i="69"/>
  <c r="AQ215" i="73"/>
  <c r="AO213" i="73"/>
  <c r="AC196" i="75"/>
  <c r="AC200" i="75" s="1"/>
  <c r="P196" i="73"/>
  <c r="P202" i="73" s="1"/>
  <c r="R196" i="68"/>
  <c r="R202" i="68" s="1"/>
  <c r="U196" i="68"/>
  <c r="AH196" i="67"/>
  <c r="AH200" i="67" s="1"/>
  <c r="AT196" i="71"/>
  <c r="AT200" i="71" s="1"/>
  <c r="Y196" i="67"/>
  <c r="L196" i="68"/>
  <c r="L202" i="68" s="1"/>
  <c r="AS196" i="75"/>
  <c r="AA196" i="69"/>
  <c r="AS196" i="73"/>
  <c r="AO196" i="75"/>
  <c r="AS196" i="71"/>
  <c r="W216" i="68"/>
  <c r="AX196" i="69"/>
  <c r="N196" i="69"/>
  <c r="N202" i="69" s="1"/>
  <c r="AR196" i="67"/>
  <c r="AR200" i="67" s="1"/>
  <c r="E196" i="72"/>
  <c r="AY196" i="69"/>
  <c r="AY196" i="75"/>
  <c r="AY202" i="75" s="1"/>
  <c r="AY196" i="70"/>
  <c r="AY200" i="70" s="1"/>
  <c r="J214" i="71"/>
  <c r="F214" i="75"/>
  <c r="K213" i="71"/>
  <c r="AX196" i="75"/>
  <c r="AX202" i="75" s="1"/>
  <c r="J196" i="72"/>
  <c r="J202" i="72" s="1"/>
  <c r="K215" i="75"/>
  <c r="K215" i="69"/>
  <c r="V196" i="67"/>
  <c r="T196" i="72"/>
  <c r="T202" i="72" s="1"/>
  <c r="J215" i="72"/>
  <c r="H213" i="75"/>
  <c r="AE196" i="67"/>
  <c r="AI215" i="70"/>
  <c r="AW215" i="72"/>
  <c r="AV196" i="72"/>
  <c r="G213" i="67"/>
  <c r="M196" i="75"/>
  <c r="M202" i="75" s="1"/>
  <c r="AC215" i="75"/>
  <c r="AF213" i="70"/>
  <c r="M196" i="72"/>
  <c r="M202" i="72" s="1"/>
  <c r="V215" i="67"/>
  <c r="R196" i="72"/>
  <c r="R202" i="72" s="1"/>
  <c r="AD196" i="69"/>
  <c r="AD200" i="69" s="1"/>
  <c r="AN196" i="71"/>
  <c r="V213" i="73"/>
  <c r="L196" i="75"/>
  <c r="L200" i="75" s="1"/>
  <c r="U215" i="68"/>
  <c r="U215" i="75"/>
  <c r="U202" i="75"/>
  <c r="AR215" i="72"/>
  <c r="P215" i="69"/>
  <c r="AP215" i="72"/>
  <c r="I213" i="67"/>
  <c r="F196" i="75"/>
  <c r="F201" i="75" s="1"/>
  <c r="AH213" i="68"/>
  <c r="V196" i="70"/>
  <c r="V200" i="70" s="1"/>
  <c r="BA215" i="73"/>
  <c r="S196" i="67"/>
  <c r="S202" i="67" s="1"/>
  <c r="AT213" i="70"/>
  <c r="M213" i="72"/>
  <c r="AM215" i="68"/>
  <c r="AM215" i="73"/>
  <c r="H214" i="72"/>
  <c r="F215" i="68"/>
  <c r="N215" i="72"/>
  <c r="J196" i="70"/>
  <c r="J202" i="70" s="1"/>
  <c r="R196" i="73"/>
  <c r="R202" i="73" s="1"/>
  <c r="L214" i="68"/>
  <c r="L214" i="75"/>
  <c r="L201" i="75"/>
  <c r="K215" i="68"/>
  <c r="AE215" i="68"/>
  <c r="P214" i="72"/>
  <c r="L213" i="71"/>
  <c r="N215" i="69"/>
  <c r="T214" i="67"/>
  <c r="AR215" i="68"/>
  <c r="AN196" i="68"/>
  <c r="Z196" i="73"/>
  <c r="AP215" i="68"/>
  <c r="AA213" i="74"/>
  <c r="BA213" i="67"/>
  <c r="AS215" i="68"/>
  <c r="AC213" i="73"/>
  <c r="U213" i="69"/>
  <c r="M215" i="73"/>
  <c r="AU213" i="69"/>
  <c r="L215" i="75"/>
  <c r="R213" i="70"/>
  <c r="AN213" i="75"/>
  <c r="K214" i="71"/>
  <c r="S214" i="75"/>
  <c r="AI213" i="69"/>
  <c r="AC214" i="67"/>
  <c r="BA213" i="69"/>
  <c r="AO215" i="73"/>
  <c r="R214" i="71"/>
  <c r="AP213" i="72"/>
  <c r="M214" i="71"/>
  <c r="R213" i="69"/>
  <c r="P214" i="71"/>
  <c r="AN213" i="73"/>
  <c r="O213" i="67"/>
  <c r="Z213" i="68"/>
  <c r="AC213" i="69"/>
  <c r="S214" i="72"/>
  <c r="T214" i="75"/>
  <c r="Q214" i="69"/>
  <c r="R215" i="70"/>
  <c r="AI213" i="70"/>
  <c r="AY213" i="72"/>
  <c r="AY213" i="68"/>
  <c r="U213" i="72"/>
  <c r="AC214" i="73"/>
  <c r="K214" i="70"/>
  <c r="X214" i="67"/>
  <c r="AO215" i="69"/>
  <c r="R214" i="73"/>
  <c r="AJ215" i="73"/>
  <c r="P213" i="73"/>
  <c r="AJ213" i="69"/>
  <c r="AP213" i="75"/>
  <c r="M215" i="72"/>
  <c r="M214" i="75"/>
  <c r="AG213" i="71"/>
  <c r="AZ215" i="69"/>
  <c r="W215" i="75"/>
  <c r="W202" i="75"/>
  <c r="AD215" i="68"/>
  <c r="T215" i="75"/>
  <c r="E213" i="69"/>
  <c r="Z215" i="67"/>
  <c r="AH215" i="68"/>
  <c r="AQ213" i="72"/>
  <c r="N214" i="71"/>
  <c r="AE215" i="71"/>
  <c r="F213" i="69"/>
  <c r="L215" i="73"/>
  <c r="AX215" i="69"/>
  <c r="L213" i="72"/>
  <c r="AA213" i="68"/>
  <c r="AN215" i="69"/>
  <c r="T213" i="69"/>
  <c r="AW213" i="72"/>
  <c r="Y213" i="71"/>
  <c r="L213" i="69"/>
  <c r="AF215" i="71"/>
  <c r="S213" i="75"/>
  <c r="O214" i="75"/>
  <c r="Q215" i="72"/>
  <c r="AR213" i="71"/>
  <c r="G214" i="75"/>
  <c r="I214" i="69"/>
  <c r="X213" i="72"/>
  <c r="AH215" i="69"/>
  <c r="Y215" i="70"/>
  <c r="Y215" i="73"/>
  <c r="AA215" i="72"/>
  <c r="J213" i="68"/>
  <c r="AP196" i="69"/>
  <c r="G215" i="73"/>
  <c r="H196" i="69"/>
  <c r="H202" i="69" s="1"/>
  <c r="AS215" i="71"/>
  <c r="S196" i="75"/>
  <c r="S201" i="75" s="1"/>
  <c r="O215" i="67"/>
  <c r="AO213" i="71"/>
  <c r="AS196" i="72"/>
  <c r="AM213" i="69"/>
  <c r="H196" i="71"/>
  <c r="H202" i="71" s="1"/>
  <c r="AA196" i="71"/>
  <c r="S196" i="69"/>
  <c r="S202" i="69" s="1"/>
  <c r="N213" i="70"/>
  <c r="AW196" i="68"/>
  <c r="AW200" i="68" s="1"/>
  <c r="AV196" i="69"/>
  <c r="X196" i="72"/>
  <c r="X202" i="72" s="1"/>
  <c r="AM196" i="69"/>
  <c r="AM200" i="69" s="1"/>
  <c r="AS196" i="67"/>
  <c r="H196" i="72"/>
  <c r="H202" i="72" s="1"/>
  <c r="AE196" i="70"/>
  <c r="Y196" i="70"/>
  <c r="Y200" i="70" s="1"/>
  <c r="AI196" i="72"/>
  <c r="AI200" i="72" s="1"/>
  <c r="G196" i="73"/>
  <c r="G202" i="73" s="1"/>
  <c r="Q196" i="70"/>
  <c r="Q202" i="70" s="1"/>
  <c r="S196" i="73"/>
  <c r="S202" i="73" s="1"/>
  <c r="AQ196" i="73"/>
  <c r="BB196" i="67"/>
  <c r="Q196" i="68"/>
  <c r="Q202" i="68" s="1"/>
  <c r="M196" i="71"/>
  <c r="M202" i="71" s="1"/>
  <c r="AX196" i="70"/>
  <c r="E196" i="70"/>
  <c r="E200" i="70" s="1"/>
  <c r="AZ196" i="73"/>
  <c r="AZ200" i="73" s="1"/>
  <c r="E196" i="68"/>
  <c r="BA196" i="75"/>
  <c r="J214" i="72"/>
  <c r="AV196" i="73"/>
  <c r="K213" i="68"/>
  <c r="AD196" i="71"/>
  <c r="AK196" i="67"/>
  <c r="K215" i="73"/>
  <c r="AG196" i="69"/>
  <c r="AG200" i="69" s="1"/>
  <c r="AS196" i="69"/>
  <c r="AC196" i="68"/>
  <c r="AC202" i="68" s="1"/>
  <c r="J215" i="71"/>
  <c r="H213" i="72"/>
  <c r="X215" i="70"/>
  <c r="X215" i="72"/>
  <c r="AI215" i="67"/>
  <c r="AW215" i="69"/>
  <c r="AL196" i="68"/>
  <c r="F214" i="67"/>
  <c r="G213" i="75"/>
  <c r="AR196" i="73"/>
  <c r="AR200" i="73" s="1"/>
  <c r="AB196" i="70"/>
  <c r="AF213" i="68"/>
  <c r="P196" i="67"/>
  <c r="P202" i="67" s="1"/>
  <c r="V215" i="70"/>
  <c r="AI196" i="71"/>
  <c r="AI200" i="71" s="1"/>
  <c r="I215" i="73"/>
  <c r="AJ196" i="69"/>
  <c r="I196" i="67"/>
  <c r="I202" i="67" s="1"/>
  <c r="V213" i="75"/>
  <c r="M196" i="70"/>
  <c r="M202" i="70" s="1"/>
  <c r="U215" i="71"/>
  <c r="U215" i="72"/>
  <c r="AR215" i="73"/>
  <c r="K196" i="75"/>
  <c r="K201" i="75" s="1"/>
  <c r="P215" i="71"/>
  <c r="Q213" i="70"/>
  <c r="I213" i="73"/>
  <c r="AI196" i="67"/>
  <c r="AI200" i="67" s="1"/>
  <c r="AH213" i="75"/>
  <c r="AH200" i="75"/>
  <c r="N196" i="70"/>
  <c r="N202" i="70" s="1"/>
  <c r="BA215" i="67"/>
  <c r="AT213" i="67"/>
  <c r="AT213" i="68"/>
  <c r="AM215" i="72"/>
  <c r="H214" i="67"/>
  <c r="F215" i="73"/>
  <c r="N215" i="68"/>
  <c r="AO196" i="69"/>
  <c r="AU201" i="75"/>
  <c r="R215" i="74"/>
  <c r="E213" i="67"/>
  <c r="L214" i="67"/>
  <c r="AU196" i="74"/>
  <c r="AT196" i="74"/>
  <c r="AK196" i="74"/>
  <c r="AB196" i="74"/>
  <c r="K196" i="74"/>
  <c r="AN196" i="74"/>
  <c r="P214" i="74"/>
  <c r="AM213" i="74"/>
  <c r="F213" i="74"/>
  <c r="V196" i="71"/>
  <c r="M215" i="74"/>
  <c r="I213" i="74"/>
  <c r="O215" i="71"/>
  <c r="AA213" i="67"/>
  <c r="X196" i="73"/>
  <c r="X202" i="73" s="1"/>
  <c r="U213" i="74"/>
  <c r="AG213" i="67"/>
  <c r="T213" i="67"/>
  <c r="N196" i="88"/>
  <c r="J196" i="88"/>
  <c r="Z196" i="88"/>
  <c r="Z216" i="88" s="1"/>
  <c r="X196" i="88"/>
  <c r="Q196" i="63"/>
  <c r="Q216" i="75" s="1"/>
  <c r="AM196" i="63"/>
  <c r="AM201" i="63" s="1"/>
  <c r="AX196" i="63"/>
  <c r="K215" i="88"/>
  <c r="AC215" i="88"/>
  <c r="L196" i="63"/>
  <c r="L202" i="63" s="1"/>
  <c r="AM215" i="88"/>
  <c r="O213" i="88"/>
  <c r="K214" i="88"/>
  <c r="AJ213" i="88"/>
  <c r="AY215" i="88"/>
  <c r="T215" i="88"/>
  <c r="L213" i="88"/>
  <c r="AR213" i="88"/>
  <c r="AD213" i="88"/>
  <c r="Y215" i="88"/>
  <c r="AH196" i="88"/>
  <c r="S196" i="63"/>
  <c r="S201" i="63" s="1"/>
  <c r="AM196" i="88"/>
  <c r="AL196" i="88"/>
  <c r="AI196" i="63"/>
  <c r="AI201" i="63" s="1"/>
  <c r="AU196" i="88"/>
  <c r="S196" i="88"/>
  <c r="AV196" i="63"/>
  <c r="P196" i="63"/>
  <c r="P200" i="63" s="1"/>
  <c r="BA196" i="63"/>
  <c r="BA201" i="63" s="1"/>
  <c r="F214" i="88"/>
  <c r="V213" i="88"/>
  <c r="W196" i="88"/>
  <c r="Q214" i="88"/>
  <c r="AG213" i="88"/>
  <c r="AU215" i="88"/>
  <c r="AA213" i="88"/>
  <c r="T213" i="88"/>
  <c r="AF215" i="88"/>
  <c r="AZ213" i="88"/>
  <c r="Q215" i="88"/>
  <c r="AC196" i="88"/>
  <c r="AM213" i="88"/>
  <c r="AF196" i="88"/>
  <c r="AT196" i="63"/>
  <c r="AT201" i="63" s="1"/>
  <c r="V196" i="63"/>
  <c r="V201" i="63" s="1"/>
  <c r="AU196" i="63"/>
  <c r="AU201" i="63" s="1"/>
  <c r="AK196" i="63"/>
  <c r="F196" i="88"/>
  <c r="F216" i="88" s="1"/>
  <c r="U196" i="88"/>
  <c r="AP196" i="63"/>
  <c r="AP201" i="63" s="1"/>
  <c r="AS196" i="88"/>
  <c r="BA196" i="88"/>
  <c r="AY196" i="63"/>
  <c r="AY201" i="63" s="1"/>
  <c r="X215" i="88"/>
  <c r="G213" i="88"/>
  <c r="AF213" i="88"/>
  <c r="AT215" i="88"/>
  <c r="U215" i="88"/>
  <c r="AR215" i="88"/>
  <c r="Q213" i="88"/>
  <c r="H214" i="88"/>
  <c r="L214" i="88"/>
  <c r="M214" i="88"/>
  <c r="P214" i="88"/>
  <c r="H215" i="88"/>
  <c r="Z213" i="88"/>
  <c r="AC214" i="88"/>
  <c r="R214" i="88"/>
  <c r="W215" i="88"/>
  <c r="N214" i="88"/>
  <c r="AE215" i="88"/>
  <c r="F213" i="88"/>
  <c r="S213" i="88"/>
  <c r="I214" i="88"/>
  <c r="X213" i="88"/>
  <c r="O215" i="88"/>
  <c r="O196" i="63"/>
  <c r="O201" i="63" s="1"/>
  <c r="AD196" i="88"/>
  <c r="K196" i="63"/>
  <c r="K202" i="63" s="1"/>
  <c r="H196" i="88"/>
  <c r="O196" i="88"/>
  <c r="G196" i="63"/>
  <c r="G201" i="63" s="1"/>
  <c r="AC196" i="63"/>
  <c r="AC200" i="63" s="1"/>
  <c r="AA196" i="88"/>
  <c r="AE196" i="88"/>
  <c r="K213" i="88"/>
  <c r="J215" i="88"/>
  <c r="N213" i="88"/>
  <c r="AP215" i="88"/>
  <c r="BA215" i="88"/>
  <c r="R215" i="88"/>
  <c r="AO215" i="88"/>
  <c r="P213" i="88"/>
  <c r="AQ213" i="88"/>
  <c r="L215" i="88"/>
  <c r="AX215" i="88"/>
  <c r="AW213" i="88"/>
  <c r="AH215" i="88"/>
  <c r="J213" i="88"/>
  <c r="AS215" i="88"/>
  <c r="AO213" i="88"/>
  <c r="S215" i="88"/>
  <c r="AJ196" i="63"/>
  <c r="AJ201" i="63" s="1"/>
  <c r="AQ196" i="88"/>
  <c r="AO196" i="63"/>
  <c r="AO201" i="63" s="1"/>
  <c r="Y196" i="88"/>
  <c r="T196" i="63"/>
  <c r="T200" i="63" s="1"/>
  <c r="N196" i="63"/>
  <c r="N202" i="63" s="1"/>
  <c r="P196" i="88"/>
  <c r="Y196" i="63"/>
  <c r="Y201" i="63" s="1"/>
  <c r="AW196" i="63"/>
  <c r="AW201" i="63" s="1"/>
  <c r="AK196" i="88"/>
  <c r="AA196" i="63"/>
  <c r="AA201" i="63" s="1"/>
  <c r="BB196" i="88"/>
  <c r="E196" i="88"/>
  <c r="AI215" i="88"/>
  <c r="E196" i="63"/>
  <c r="E201" i="63" s="1"/>
  <c r="P215" i="88"/>
  <c r="F215" i="88"/>
  <c r="R213" i="88"/>
  <c r="BA213" i="88"/>
  <c r="AU213" i="88"/>
  <c r="G215" i="88"/>
  <c r="AC213" i="88"/>
  <c r="T214" i="88"/>
  <c r="AI213" i="88"/>
  <c r="U213" i="88"/>
  <c r="E215" i="88"/>
  <c r="E213" i="88"/>
  <c r="Z215" i="88"/>
  <c r="AN215" i="88"/>
  <c r="Y213" i="88"/>
  <c r="O214" i="88"/>
  <c r="AQ215" i="88"/>
  <c r="V196" i="88"/>
  <c r="R196" i="63"/>
  <c r="R200" i="63" s="1"/>
  <c r="AN196" i="88"/>
  <c r="L196" i="88"/>
  <c r="R196" i="88"/>
  <c r="I196" i="63"/>
  <c r="I201" i="63" s="1"/>
  <c r="AL196" i="63"/>
  <c r="M196" i="63"/>
  <c r="M202" i="63" s="1"/>
  <c r="H196" i="63"/>
  <c r="H202" i="63" s="1"/>
  <c r="AG196" i="63"/>
  <c r="AD196" i="63"/>
  <c r="AD201" i="63" s="1"/>
  <c r="AI196" i="88"/>
  <c r="AX196" i="88"/>
  <c r="AY196" i="88"/>
  <c r="AZ196" i="63"/>
  <c r="AZ201" i="63" s="1"/>
  <c r="AW215" i="88"/>
  <c r="V215" i="88"/>
  <c r="M213" i="88"/>
  <c r="AN213" i="88"/>
  <c r="X214" i="88"/>
  <c r="AJ215" i="88"/>
  <c r="AA215" i="88"/>
  <c r="AS196" i="63"/>
  <c r="AG196" i="88"/>
  <c r="AR196" i="63"/>
  <c r="AR201" i="63" s="1"/>
  <c r="Q196" i="88"/>
  <c r="AB196" i="63"/>
  <c r="U196" i="63"/>
  <c r="U201" i="63" s="1"/>
  <c r="K196" i="88"/>
  <c r="AV196" i="88"/>
  <c r="AR196" i="88"/>
  <c r="I196" i="88"/>
  <c r="G214" i="88"/>
  <c r="I213" i="88"/>
  <c r="AT213" i="88"/>
  <c r="S214" i="88"/>
  <c r="AY213" i="88"/>
  <c r="AP213" i="88"/>
  <c r="M215" i="88"/>
  <c r="AZ215" i="88"/>
  <c r="AD215" i="88"/>
  <c r="AK215" i="88"/>
  <c r="G196" i="88"/>
  <c r="X196" i="63"/>
  <c r="X200" i="63" s="1"/>
  <c r="M196" i="88"/>
  <c r="AW196" i="88"/>
  <c r="AE196" i="63"/>
  <c r="AE202" i="63" s="1"/>
  <c r="AH196" i="63"/>
  <c r="AH201" i="63" s="1"/>
  <c r="AQ196" i="63"/>
  <c r="AQ201" i="63" s="1"/>
  <c r="AP196" i="88"/>
  <c r="BB196" i="63"/>
  <c r="J214" i="88"/>
  <c r="H213" i="88"/>
  <c r="J196" i="63"/>
  <c r="J216" i="67" s="1"/>
  <c r="I215" i="88"/>
  <c r="AH213" i="88"/>
  <c r="N215" i="88"/>
  <c r="H201" i="70" l="1"/>
  <c r="F130" i="88"/>
  <c r="F132" i="88" s="1"/>
  <c r="F133" i="88" s="1"/>
  <c r="F190" i="88" s="1"/>
  <c r="AN202" i="63"/>
  <c r="W222" i="68"/>
  <c r="H200" i="70"/>
  <c r="AQ200" i="75"/>
  <c r="AJ200" i="75"/>
  <c r="AD200" i="75"/>
  <c r="M201" i="75"/>
  <c r="G200" i="75"/>
  <c r="AT202" i="75"/>
  <c r="T201" i="75"/>
  <c r="G201" i="75"/>
  <c r="L200" i="73"/>
  <c r="F200" i="71"/>
  <c r="F201" i="69"/>
  <c r="F221" i="69" s="1"/>
  <c r="AC202" i="75"/>
  <c r="T202" i="75"/>
  <c r="L201" i="73"/>
  <c r="X201" i="73"/>
  <c r="R201" i="73"/>
  <c r="O201" i="71"/>
  <c r="O221" i="71" s="1"/>
  <c r="J200" i="71"/>
  <c r="S200" i="71"/>
  <c r="S201" i="71"/>
  <c r="P200" i="70"/>
  <c r="X201" i="70"/>
  <c r="O200" i="69"/>
  <c r="T201" i="68"/>
  <c r="M201" i="68"/>
  <c r="F201" i="68"/>
  <c r="F221" i="68" s="1"/>
  <c r="K200" i="68"/>
  <c r="H201" i="68"/>
  <c r="H200" i="67"/>
  <c r="S201" i="67"/>
  <c r="X201" i="67"/>
  <c r="L202" i="75"/>
  <c r="AF200" i="75"/>
  <c r="H200" i="75"/>
  <c r="AV202" i="73"/>
  <c r="AV200" i="73"/>
  <c r="AV201" i="73"/>
  <c r="W202" i="73"/>
  <c r="W222" i="73" s="1"/>
  <c r="W200" i="73"/>
  <c r="W220" i="73" s="1"/>
  <c r="W201" i="73"/>
  <c r="W221" i="73" s="1"/>
  <c r="AS202" i="73"/>
  <c r="AS201" i="73"/>
  <c r="AS200" i="73"/>
  <c r="AT202" i="73"/>
  <c r="AT201" i="73"/>
  <c r="AT221" i="73" s="1"/>
  <c r="AO202" i="73"/>
  <c r="AO201" i="73"/>
  <c r="AM202" i="73"/>
  <c r="AM201" i="73"/>
  <c r="AA202" i="73"/>
  <c r="AA201" i="73"/>
  <c r="AC200" i="73"/>
  <c r="Q201" i="73"/>
  <c r="X200" i="73"/>
  <c r="M200" i="73"/>
  <c r="AQ202" i="73"/>
  <c r="AQ201" i="73"/>
  <c r="Z202" i="73"/>
  <c r="Z222" i="73" s="1"/>
  <c r="Z201" i="73"/>
  <c r="Y202" i="73"/>
  <c r="Y201" i="73"/>
  <c r="Y221" i="73" s="1"/>
  <c r="AJ202" i="73"/>
  <c r="AJ201" i="73"/>
  <c r="AJ221" i="73" s="1"/>
  <c r="BB202" i="73"/>
  <c r="BB201" i="73"/>
  <c r="BB200" i="73"/>
  <c r="S200" i="73"/>
  <c r="I200" i="73"/>
  <c r="S201" i="73"/>
  <c r="AQ200" i="73"/>
  <c r="G200" i="73"/>
  <c r="Q200" i="73"/>
  <c r="AH202" i="73"/>
  <c r="AH201" i="73"/>
  <c r="Y200" i="73"/>
  <c r="K200" i="73"/>
  <c r="K201" i="73"/>
  <c r="AA200" i="73"/>
  <c r="J200" i="73"/>
  <c r="AF202" i="73"/>
  <c r="AF222" i="73" s="1"/>
  <c r="AF201" i="73"/>
  <c r="AB202" i="73"/>
  <c r="AB201" i="73"/>
  <c r="AB200" i="73"/>
  <c r="AZ202" i="73"/>
  <c r="AZ201" i="73"/>
  <c r="AW202" i="73"/>
  <c r="AW201" i="73"/>
  <c r="AW221" i="73" s="1"/>
  <c r="AI202" i="73"/>
  <c r="AI201" i="73"/>
  <c r="T200" i="73"/>
  <c r="AO200" i="73"/>
  <c r="Z200" i="73"/>
  <c r="Z220" i="73" s="1"/>
  <c r="AJ200" i="73"/>
  <c r="I201" i="73"/>
  <c r="AW200" i="73"/>
  <c r="AG202" i="73"/>
  <c r="AG201" i="73"/>
  <c r="AP202" i="73"/>
  <c r="AP201" i="73"/>
  <c r="AN202" i="73"/>
  <c r="AN222" i="73" s="1"/>
  <c r="AN201" i="73"/>
  <c r="AL202" i="73"/>
  <c r="AL201" i="73"/>
  <c r="AL200" i="73"/>
  <c r="BA202" i="73"/>
  <c r="BA201" i="73"/>
  <c r="AE202" i="73"/>
  <c r="AE201" i="73"/>
  <c r="AE200" i="73"/>
  <c r="V202" i="73"/>
  <c r="V201" i="73"/>
  <c r="V221" i="73" s="1"/>
  <c r="AK202" i="73"/>
  <c r="AK201" i="73"/>
  <c r="AK200" i="73"/>
  <c r="AP200" i="73"/>
  <c r="G201" i="73"/>
  <c r="AM200" i="73"/>
  <c r="P201" i="73"/>
  <c r="M201" i="73"/>
  <c r="AR202" i="73"/>
  <c r="AR201" i="73"/>
  <c r="AR221" i="73" s="1"/>
  <c r="E202" i="73"/>
  <c r="E206" i="73" s="1"/>
  <c r="E201" i="73"/>
  <c r="AX202" i="73"/>
  <c r="AX201" i="73"/>
  <c r="AX200" i="73"/>
  <c r="AC201" i="73"/>
  <c r="O201" i="73"/>
  <c r="E200" i="73"/>
  <c r="E204" i="73" s="1"/>
  <c r="BA200" i="73"/>
  <c r="J201" i="73"/>
  <c r="U202" i="73"/>
  <c r="U201" i="73"/>
  <c r="AD202" i="73"/>
  <c r="AD201" i="73"/>
  <c r="AD221" i="73" s="1"/>
  <c r="F216" i="73"/>
  <c r="F202" i="73"/>
  <c r="F222" i="73" s="1"/>
  <c r="AU202" i="73"/>
  <c r="AU201" i="73"/>
  <c r="F200" i="73"/>
  <c r="F220" i="73" s="1"/>
  <c r="AN200" i="73"/>
  <c r="P200" i="73"/>
  <c r="R200" i="73"/>
  <c r="O200" i="73"/>
  <c r="AG200" i="73"/>
  <c r="T201" i="73"/>
  <c r="V200" i="73"/>
  <c r="E202" i="72"/>
  <c r="E201" i="72"/>
  <c r="BB202" i="72"/>
  <c r="BB201" i="72"/>
  <c r="BB200" i="72"/>
  <c r="AR202" i="72"/>
  <c r="AR201" i="72"/>
  <c r="Y202" i="72"/>
  <c r="Y201" i="72"/>
  <c r="Y221" i="72" s="1"/>
  <c r="AK202" i="72"/>
  <c r="AK201" i="72"/>
  <c r="AK200" i="72"/>
  <c r="W202" i="72"/>
  <c r="W222" i="72" s="1"/>
  <c r="W200" i="72"/>
  <c r="W201" i="72"/>
  <c r="R200" i="72"/>
  <c r="AR200" i="72"/>
  <c r="N201" i="72"/>
  <c r="AZ202" i="72"/>
  <c r="AZ201" i="72"/>
  <c r="AD202" i="72"/>
  <c r="AD201" i="72"/>
  <c r="AX202" i="72"/>
  <c r="AX201" i="72"/>
  <c r="AX200" i="72"/>
  <c r="BA202" i="72"/>
  <c r="BA201" i="72"/>
  <c r="AO202" i="72"/>
  <c r="AO201" i="72"/>
  <c r="AO200" i="72"/>
  <c r="K201" i="72"/>
  <c r="R201" i="72"/>
  <c r="S200" i="72"/>
  <c r="AS202" i="72"/>
  <c r="AS201" i="72"/>
  <c r="AS200" i="72"/>
  <c r="AB202" i="72"/>
  <c r="AB201" i="72"/>
  <c r="AB200" i="72"/>
  <c r="AF202" i="72"/>
  <c r="AF201" i="72"/>
  <c r="Z202" i="72"/>
  <c r="Z201" i="72"/>
  <c r="F216" i="72"/>
  <c r="F202" i="72"/>
  <c r="AJ202" i="72"/>
  <c r="AJ201" i="72"/>
  <c r="S201" i="72"/>
  <c r="O201" i="72"/>
  <c r="X201" i="72"/>
  <c r="G200" i="72"/>
  <c r="Q201" i="72"/>
  <c r="Y200" i="72"/>
  <c r="V202" i="72"/>
  <c r="V201" i="72"/>
  <c r="AM202" i="72"/>
  <c r="AM201" i="72"/>
  <c r="L201" i="72"/>
  <c r="H201" i="72"/>
  <c r="AJ200" i="72"/>
  <c r="J200" i="72"/>
  <c r="P200" i="72"/>
  <c r="U202" i="72"/>
  <c r="U201" i="72"/>
  <c r="AI202" i="72"/>
  <c r="AI201" i="72"/>
  <c r="V200" i="72"/>
  <c r="M200" i="72"/>
  <c r="P201" i="72"/>
  <c r="X200" i="72"/>
  <c r="AC200" i="72"/>
  <c r="AA202" i="72"/>
  <c r="AA201" i="72"/>
  <c r="AV202" i="72"/>
  <c r="AV200" i="72"/>
  <c r="AV201" i="72"/>
  <c r="AT202" i="72"/>
  <c r="AT201" i="72"/>
  <c r="AG202" i="72"/>
  <c r="AG201" i="72"/>
  <c r="AY202" i="72"/>
  <c r="AY201" i="72"/>
  <c r="AY221" i="72" s="1"/>
  <c r="AN202" i="72"/>
  <c r="AN222" i="72" s="1"/>
  <c r="AN201" i="72"/>
  <c r="AH202" i="72"/>
  <c r="AH201" i="72"/>
  <c r="AE202" i="72"/>
  <c r="AE201" i="72"/>
  <c r="AE200" i="72"/>
  <c r="AD200" i="72"/>
  <c r="G201" i="72"/>
  <c r="I201" i="72"/>
  <c r="Q200" i="72"/>
  <c r="T201" i="72"/>
  <c r="I200" i="72"/>
  <c r="O200" i="72"/>
  <c r="AQ202" i="72"/>
  <c r="AQ201" i="72"/>
  <c r="AW202" i="72"/>
  <c r="AW201" i="72"/>
  <c r="AU202" i="72"/>
  <c r="AU201" i="72"/>
  <c r="AP202" i="72"/>
  <c r="AP201" i="72"/>
  <c r="AP221" i="72" s="1"/>
  <c r="AZ200" i="72"/>
  <c r="T200" i="72"/>
  <c r="AW200" i="72"/>
  <c r="F201" i="72"/>
  <c r="AC201" i="72"/>
  <c r="L200" i="72"/>
  <c r="K200" i="72"/>
  <c r="H200" i="72"/>
  <c r="M201" i="72"/>
  <c r="AQ200" i="72"/>
  <c r="AP200" i="72"/>
  <c r="J201" i="72"/>
  <c r="E200" i="72"/>
  <c r="E204" i="72" s="1"/>
  <c r="F200" i="72"/>
  <c r="N200" i="72"/>
  <c r="Z200" i="72"/>
  <c r="W202" i="71"/>
  <c r="W222" i="71" s="1"/>
  <c r="W200" i="71"/>
  <c r="W201" i="71"/>
  <c r="W221" i="71" s="1"/>
  <c r="AX202" i="71"/>
  <c r="AX201" i="71"/>
  <c r="AX200" i="71"/>
  <c r="BA202" i="71"/>
  <c r="BA201" i="71"/>
  <c r="U202" i="71"/>
  <c r="U201" i="71"/>
  <c r="K201" i="71"/>
  <c r="R201" i="71"/>
  <c r="J201" i="71"/>
  <c r="T201" i="71"/>
  <c r="R200" i="71"/>
  <c r="Q200" i="71"/>
  <c r="AI202" i="71"/>
  <c r="AI201" i="71"/>
  <c r="AA202" i="71"/>
  <c r="AA201" i="71"/>
  <c r="AA221" i="71" s="1"/>
  <c r="AY202" i="71"/>
  <c r="AY201" i="71"/>
  <c r="AH202" i="71"/>
  <c r="AH201" i="71"/>
  <c r="AE202" i="71"/>
  <c r="AE201" i="71"/>
  <c r="AE200" i="71"/>
  <c r="AZ202" i="71"/>
  <c r="AZ201" i="71"/>
  <c r="E202" i="71"/>
  <c r="E201" i="71"/>
  <c r="Q201" i="71"/>
  <c r="U200" i="71"/>
  <c r="AC200" i="71"/>
  <c r="N200" i="71"/>
  <c r="M200" i="71"/>
  <c r="AZ200" i="71"/>
  <c r="V202" i="71"/>
  <c r="V201" i="71"/>
  <c r="AQ202" i="71"/>
  <c r="AQ201" i="71"/>
  <c r="AG202" i="71"/>
  <c r="AG201" i="71"/>
  <c r="AB202" i="71"/>
  <c r="AB201" i="71"/>
  <c r="AB200" i="71"/>
  <c r="AW202" i="71"/>
  <c r="AW201" i="71"/>
  <c r="BB202" i="71"/>
  <c r="BB201" i="71"/>
  <c r="BB200" i="71"/>
  <c r="AJ202" i="71"/>
  <c r="AJ201" i="71"/>
  <c r="AJ221" i="71" s="1"/>
  <c r="I200" i="71"/>
  <c r="H201" i="71"/>
  <c r="AQ200" i="71"/>
  <c r="AL202" i="71"/>
  <c r="AL201" i="71"/>
  <c r="AL200" i="71"/>
  <c r="AM202" i="71"/>
  <c r="AM201" i="71"/>
  <c r="AV202" i="71"/>
  <c r="AV201" i="71"/>
  <c r="AV200" i="71"/>
  <c r="AF202" i="71"/>
  <c r="AF201" i="71"/>
  <c r="F216" i="71"/>
  <c r="F202" i="71"/>
  <c r="F222" i="71" s="1"/>
  <c r="T200" i="71"/>
  <c r="V200" i="71"/>
  <c r="G200" i="71"/>
  <c r="AN202" i="71"/>
  <c r="AN222" i="71" s="1"/>
  <c r="AN201" i="71"/>
  <c r="AP202" i="71"/>
  <c r="AP201" i="71"/>
  <c r="AP221" i="71" s="1"/>
  <c r="AK202" i="71"/>
  <c r="AK201" i="71"/>
  <c r="AK200" i="71"/>
  <c r="X200" i="71"/>
  <c r="O200" i="71"/>
  <c r="AW200" i="71"/>
  <c r="AH200" i="71"/>
  <c r="AA200" i="71"/>
  <c r="AM200" i="71"/>
  <c r="I201" i="71"/>
  <c r="P200" i="71"/>
  <c r="AD202" i="71"/>
  <c r="AD201" i="71"/>
  <c r="AD221" i="71" s="1"/>
  <c r="AT202" i="71"/>
  <c r="AT201" i="71"/>
  <c r="AO202" i="71"/>
  <c r="AO201" i="71"/>
  <c r="N201" i="71"/>
  <c r="E200" i="71"/>
  <c r="E204" i="71" s="1"/>
  <c r="H200" i="71"/>
  <c r="X201" i="71"/>
  <c r="AP200" i="71"/>
  <c r="AN200" i="71"/>
  <c r="G201" i="71"/>
  <c r="AR202" i="71"/>
  <c r="AR201" i="71"/>
  <c r="AS202" i="71"/>
  <c r="AS201" i="71"/>
  <c r="AS200" i="71"/>
  <c r="AU202" i="71"/>
  <c r="AU201" i="71"/>
  <c r="Y202" i="71"/>
  <c r="Y201" i="71"/>
  <c r="Y221" i="71" s="1"/>
  <c r="AG200" i="71"/>
  <c r="M201" i="71"/>
  <c r="AJ200" i="71"/>
  <c r="K200" i="71"/>
  <c r="AC201" i="71"/>
  <c r="BA200" i="71"/>
  <c r="AD200" i="71"/>
  <c r="P201" i="71"/>
  <c r="AE202" i="70"/>
  <c r="AE201" i="70"/>
  <c r="AE200" i="70"/>
  <c r="Z202" i="70"/>
  <c r="Z222" i="70" s="1"/>
  <c r="Z201" i="70"/>
  <c r="AR202" i="70"/>
  <c r="AR201" i="70"/>
  <c r="AR221" i="70" s="1"/>
  <c r="AA202" i="70"/>
  <c r="AA201" i="70"/>
  <c r="AA221" i="70" s="1"/>
  <c r="AQ202" i="70"/>
  <c r="AQ201" i="70"/>
  <c r="AQ221" i="70" s="1"/>
  <c r="T200" i="70"/>
  <c r="K201" i="70"/>
  <c r="G200" i="70"/>
  <c r="AA200" i="70"/>
  <c r="X200" i="70"/>
  <c r="U202" i="70"/>
  <c r="U201" i="70"/>
  <c r="V202" i="70"/>
  <c r="V201" i="70"/>
  <c r="V221" i="70" s="1"/>
  <c r="AS202" i="70"/>
  <c r="AS201" i="70"/>
  <c r="AS200" i="70"/>
  <c r="AF202" i="70"/>
  <c r="AF222" i="70" s="1"/>
  <c r="AF201" i="70"/>
  <c r="L200" i="70"/>
  <c r="O201" i="70"/>
  <c r="O221" i="70" s="1"/>
  <c r="AF200" i="70"/>
  <c r="AF220" i="70" s="1"/>
  <c r="AJ202" i="70"/>
  <c r="AJ201" i="70"/>
  <c r="AJ221" i="70" s="1"/>
  <c r="AN202" i="70"/>
  <c r="AN222" i="70" s="1"/>
  <c r="AN201" i="70"/>
  <c r="BA202" i="70"/>
  <c r="BA201" i="70"/>
  <c r="BA221" i="70" s="1"/>
  <c r="AV202" i="70"/>
  <c r="AV201" i="70"/>
  <c r="AV200" i="70"/>
  <c r="U200" i="70"/>
  <c r="N201" i="70"/>
  <c r="Z200" i="70"/>
  <c r="Z220" i="70" s="1"/>
  <c r="M201" i="70"/>
  <c r="AN200" i="70"/>
  <c r="AN220" i="70" s="1"/>
  <c r="Q201" i="70"/>
  <c r="AT202" i="70"/>
  <c r="AT201" i="70"/>
  <c r="AT221" i="70" s="1"/>
  <c r="O200" i="70"/>
  <c r="Q200" i="70"/>
  <c r="R200" i="70"/>
  <c r="R201" i="70"/>
  <c r="G201" i="70"/>
  <c r="T201" i="70"/>
  <c r="AB202" i="70"/>
  <c r="AB201" i="70"/>
  <c r="AB200" i="70"/>
  <c r="E202" i="70"/>
  <c r="E206" i="70" s="1"/>
  <c r="E201" i="70"/>
  <c r="E205" i="70" s="1"/>
  <c r="AK202" i="70"/>
  <c r="AK201" i="70"/>
  <c r="AK200" i="70"/>
  <c r="AU202" i="70"/>
  <c r="AU201" i="70"/>
  <c r="AU221" i="70" s="1"/>
  <c r="AD202" i="70"/>
  <c r="AD201" i="70"/>
  <c r="AD221" i="70" s="1"/>
  <c r="AZ202" i="70"/>
  <c r="AZ201" i="70"/>
  <c r="AL202" i="70"/>
  <c r="AL201" i="70"/>
  <c r="AL200" i="70"/>
  <c r="AP202" i="70"/>
  <c r="AP201" i="70"/>
  <c r="AP221" i="70" s="1"/>
  <c r="F202" i="70"/>
  <c r="F222" i="70" s="1"/>
  <c r="F201" i="70"/>
  <c r="P201" i="70"/>
  <c r="AQ200" i="70"/>
  <c r="AD200" i="70"/>
  <c r="AC201" i="70"/>
  <c r="AC200" i="70"/>
  <c r="AX202" i="70"/>
  <c r="AX201" i="70"/>
  <c r="AX200" i="70"/>
  <c r="AH202" i="70"/>
  <c r="AH201" i="70"/>
  <c r="AW202" i="70"/>
  <c r="AW201" i="70"/>
  <c r="AW221" i="70" s="1"/>
  <c r="W202" i="70"/>
  <c r="W222" i="70" s="1"/>
  <c r="W200" i="70"/>
  <c r="W220" i="70" s="1"/>
  <c r="W201" i="70"/>
  <c r="W221" i="70" s="1"/>
  <c r="BB202" i="70"/>
  <c r="BB201" i="70"/>
  <c r="BB200" i="70"/>
  <c r="L201" i="70"/>
  <c r="J201" i="70"/>
  <c r="M200" i="70"/>
  <c r="K200" i="70"/>
  <c r="Y202" i="70"/>
  <c r="Y201" i="70"/>
  <c r="Y221" i="70" s="1"/>
  <c r="AY202" i="70"/>
  <c r="AY201" i="70"/>
  <c r="AY221" i="70" s="1"/>
  <c r="AG202" i="70"/>
  <c r="AG201" i="70"/>
  <c r="N200" i="70"/>
  <c r="I201" i="70"/>
  <c r="AR200" i="70"/>
  <c r="AT200" i="70"/>
  <c r="I200" i="70"/>
  <c r="J200" i="70"/>
  <c r="AO202" i="69"/>
  <c r="AO201" i="69"/>
  <c r="X202" i="69"/>
  <c r="X201" i="69"/>
  <c r="AY202" i="69"/>
  <c r="AY201" i="69"/>
  <c r="AY221" i="69" s="1"/>
  <c r="Y202" i="69"/>
  <c r="Y201" i="69"/>
  <c r="Y221" i="69" s="1"/>
  <c r="AB202" i="69"/>
  <c r="AB201" i="69"/>
  <c r="AB200" i="69"/>
  <c r="J200" i="69"/>
  <c r="J201" i="69"/>
  <c r="X200" i="69"/>
  <c r="H201" i="69"/>
  <c r="AO200" i="69"/>
  <c r="AA202" i="69"/>
  <c r="AA201" i="69"/>
  <c r="AA221" i="69" s="1"/>
  <c r="G202" i="69"/>
  <c r="G200" i="69"/>
  <c r="AW202" i="69"/>
  <c r="AW201" i="69"/>
  <c r="AW221" i="69" s="1"/>
  <c r="L201" i="69"/>
  <c r="I201" i="69"/>
  <c r="L200" i="69"/>
  <c r="AY200" i="69"/>
  <c r="N200" i="69"/>
  <c r="V202" i="69"/>
  <c r="V201" i="69"/>
  <c r="V221" i="69" s="1"/>
  <c r="AG202" i="69"/>
  <c r="AG201" i="69"/>
  <c r="AM202" i="69"/>
  <c r="AM201" i="69"/>
  <c r="AP202" i="69"/>
  <c r="AP201" i="69"/>
  <c r="AP221" i="69" s="1"/>
  <c r="AK202" i="69"/>
  <c r="AK201" i="69"/>
  <c r="AK200" i="69"/>
  <c r="BA202" i="69"/>
  <c r="BA201" i="69"/>
  <c r="BA221" i="69" s="1"/>
  <c r="M200" i="69"/>
  <c r="R201" i="69"/>
  <c r="F200" i="69"/>
  <c r="F220" i="69" s="1"/>
  <c r="T200" i="69"/>
  <c r="AC201" i="69"/>
  <c r="S201" i="69"/>
  <c r="Y200" i="69"/>
  <c r="AQ202" i="69"/>
  <c r="AQ201" i="69"/>
  <c r="AQ221" i="69" s="1"/>
  <c r="AQ200" i="69"/>
  <c r="AN202" i="69"/>
  <c r="AN222" i="69" s="1"/>
  <c r="AN201" i="69"/>
  <c r="AF202" i="69"/>
  <c r="AF222" i="69" s="1"/>
  <c r="AF201" i="69"/>
  <c r="AL202" i="69"/>
  <c r="AL201" i="69"/>
  <c r="AL200" i="69"/>
  <c r="AR202" i="69"/>
  <c r="AR201" i="69"/>
  <c r="Q201" i="69"/>
  <c r="BA200" i="69"/>
  <c r="AA200" i="69"/>
  <c r="H200" i="69"/>
  <c r="M201" i="69"/>
  <c r="U202" i="69"/>
  <c r="U201" i="69"/>
  <c r="AV202" i="69"/>
  <c r="AV200" i="69"/>
  <c r="AV201" i="69"/>
  <c r="AX202" i="69"/>
  <c r="AX201" i="69"/>
  <c r="AX200" i="69"/>
  <c r="AC200" i="69"/>
  <c r="N201" i="69"/>
  <c r="K201" i="69"/>
  <c r="AN200" i="69"/>
  <c r="AN220" i="69" s="1"/>
  <c r="E202" i="69"/>
  <c r="E206" i="69" s="1"/>
  <c r="E201" i="69"/>
  <c r="E205" i="69" s="1"/>
  <c r="AS202" i="69"/>
  <c r="AS201" i="69"/>
  <c r="AS200" i="69"/>
  <c r="AD202" i="69"/>
  <c r="AD201" i="69"/>
  <c r="AD221" i="69" s="1"/>
  <c r="W202" i="69"/>
  <c r="W222" i="69" s="1"/>
  <c r="W200" i="69"/>
  <c r="W220" i="69" s="1"/>
  <c r="W201" i="69"/>
  <c r="W221" i="69" s="1"/>
  <c r="Z202" i="69"/>
  <c r="Z222" i="69" s="1"/>
  <c r="Z201" i="69"/>
  <c r="AT202" i="69"/>
  <c r="AT201" i="69"/>
  <c r="AT221" i="69" s="1"/>
  <c r="AH202" i="69"/>
  <c r="AH201" i="69"/>
  <c r="AW200" i="69"/>
  <c r="P200" i="69"/>
  <c r="R200" i="69"/>
  <c r="V200" i="69"/>
  <c r="T201" i="69"/>
  <c r="AR200" i="69"/>
  <c r="Q200" i="69"/>
  <c r="AP200" i="69"/>
  <c r="S200" i="69"/>
  <c r="AJ202" i="69"/>
  <c r="AJ201" i="69"/>
  <c r="AU202" i="69"/>
  <c r="AU201" i="69"/>
  <c r="AU221" i="69" s="1"/>
  <c r="AE202" i="69"/>
  <c r="AE201" i="69"/>
  <c r="AE200" i="69"/>
  <c r="P201" i="69"/>
  <c r="K200" i="69"/>
  <c r="AJ200" i="69"/>
  <c r="AF200" i="69"/>
  <c r="AF220" i="69" s="1"/>
  <c r="I200" i="69"/>
  <c r="O201" i="69"/>
  <c r="O221" i="69" s="1"/>
  <c r="G201" i="69"/>
  <c r="AL202" i="68"/>
  <c r="AL201" i="68"/>
  <c r="AL200" i="68"/>
  <c r="AV202" i="68"/>
  <c r="AV200" i="68"/>
  <c r="AV201" i="68"/>
  <c r="AU202" i="68"/>
  <c r="AU201" i="68"/>
  <c r="AU221" i="68" s="1"/>
  <c r="AB202" i="68"/>
  <c r="AB201" i="68"/>
  <c r="AB200" i="68"/>
  <c r="L201" i="68"/>
  <c r="T200" i="68"/>
  <c r="AC200" i="68"/>
  <c r="S201" i="68"/>
  <c r="J200" i="68"/>
  <c r="E202" i="68"/>
  <c r="E206" i="68" s="1"/>
  <c r="E201" i="68"/>
  <c r="E205" i="68" s="1"/>
  <c r="AN202" i="68"/>
  <c r="AN222" i="68" s="1"/>
  <c r="AN201" i="68"/>
  <c r="AY202" i="68"/>
  <c r="AY201" i="68"/>
  <c r="AY221" i="68" s="1"/>
  <c r="Z202" i="68"/>
  <c r="Z222" i="68" s="1"/>
  <c r="Z201" i="68"/>
  <c r="J201" i="68"/>
  <c r="Q201" i="68"/>
  <c r="I200" i="68"/>
  <c r="E200" i="68"/>
  <c r="E204" i="68" s="1"/>
  <c r="F204" i="68" s="1"/>
  <c r="AJ202" i="68"/>
  <c r="AJ201" i="68"/>
  <c r="AJ221" i="68" s="1"/>
  <c r="AD202" i="68"/>
  <c r="AD201" i="68"/>
  <c r="AD221" i="68" s="1"/>
  <c r="AM202" i="68"/>
  <c r="AM201" i="68"/>
  <c r="V202" i="68"/>
  <c r="V201" i="68"/>
  <c r="V221" i="68" s="1"/>
  <c r="AD200" i="68"/>
  <c r="O200" i="68"/>
  <c r="I201" i="68"/>
  <c r="H200" i="68"/>
  <c r="P201" i="68"/>
  <c r="Y202" i="68"/>
  <c r="Y201" i="68"/>
  <c r="Y221" i="68" s="1"/>
  <c r="AW202" i="68"/>
  <c r="AW201" i="68"/>
  <c r="AW221" i="68" s="1"/>
  <c r="AP202" i="68"/>
  <c r="AP201" i="68"/>
  <c r="AP221" i="68" s="1"/>
  <c r="L200" i="68"/>
  <c r="X201" i="68"/>
  <c r="O201" i="68"/>
  <c r="O221" i="68" s="1"/>
  <c r="G201" i="68"/>
  <c r="R200" i="68"/>
  <c r="AT202" i="68"/>
  <c r="AT201" i="68"/>
  <c r="AT221" i="68" s="1"/>
  <c r="AZ202" i="68"/>
  <c r="AZ201" i="68"/>
  <c r="AI202" i="68"/>
  <c r="AI201" i="68"/>
  <c r="F216" i="68"/>
  <c r="F202" i="68"/>
  <c r="F222" i="68" s="1"/>
  <c r="R201" i="68"/>
  <c r="AN200" i="68"/>
  <c r="AN220" i="68" s="1"/>
  <c r="N200" i="68"/>
  <c r="N201" i="68"/>
  <c r="Y200" i="68"/>
  <c r="X200" i="68"/>
  <c r="G200" i="68"/>
  <c r="AT200" i="68"/>
  <c r="U202" i="68"/>
  <c r="U201" i="68"/>
  <c r="U221" i="68" s="1"/>
  <c r="AA202" i="68"/>
  <c r="AA201" i="68"/>
  <c r="AA221" i="68" s="1"/>
  <c r="AO202" i="68"/>
  <c r="AO201" i="68"/>
  <c r="AY200" i="68"/>
  <c r="S200" i="68"/>
  <c r="P200" i="68"/>
  <c r="AM200" i="68"/>
  <c r="M200" i="68"/>
  <c r="AU200" i="68"/>
  <c r="AC201" i="68"/>
  <c r="BB202" i="68"/>
  <c r="BB201" i="68"/>
  <c r="BB200" i="68"/>
  <c r="AE202" i="68"/>
  <c r="AE201" i="68"/>
  <c r="AE200" i="68"/>
  <c r="AR202" i="68"/>
  <c r="AR201" i="68"/>
  <c r="AR221" i="68" s="1"/>
  <c r="AF202" i="68"/>
  <c r="AF222" i="68" s="1"/>
  <c r="AF201" i="68"/>
  <c r="V200" i="68"/>
  <c r="Z200" i="68"/>
  <c r="Z220" i="68" s="1"/>
  <c r="U200" i="68"/>
  <c r="K201" i="68"/>
  <c r="AZ200" i="68"/>
  <c r="Q200" i="68"/>
  <c r="AP200" i="68"/>
  <c r="AI200" i="68"/>
  <c r="AR200" i="68"/>
  <c r="AU202" i="67"/>
  <c r="AU201" i="67"/>
  <c r="AU221" i="67" s="1"/>
  <c r="AK202" i="67"/>
  <c r="AK201" i="67"/>
  <c r="AK200" i="67"/>
  <c r="Y202" i="67"/>
  <c r="Y201" i="67"/>
  <c r="Y221" i="67" s="1"/>
  <c r="F216" i="67"/>
  <c r="F202" i="67"/>
  <c r="F222" i="67" s="1"/>
  <c r="AL202" i="67"/>
  <c r="AL201" i="67"/>
  <c r="AL200" i="67"/>
  <c r="X200" i="67"/>
  <c r="F200" i="67"/>
  <c r="O200" i="67"/>
  <c r="H201" i="67"/>
  <c r="T200" i="67"/>
  <c r="AB202" i="67"/>
  <c r="AB201" i="67"/>
  <c r="AB200" i="67"/>
  <c r="Z202" i="67"/>
  <c r="Z222" i="67" s="1"/>
  <c r="Z201" i="67"/>
  <c r="Z200" i="67"/>
  <c r="AF202" i="67"/>
  <c r="AF222" i="67" s="1"/>
  <c r="AF201" i="67"/>
  <c r="AA202" i="67"/>
  <c r="AA201" i="67"/>
  <c r="AA221" i="67" s="1"/>
  <c r="T201" i="67"/>
  <c r="S200" i="67"/>
  <c r="AX202" i="67"/>
  <c r="AX201" i="67"/>
  <c r="AX200" i="67"/>
  <c r="V202" i="67"/>
  <c r="V201" i="67"/>
  <c r="V221" i="67" s="1"/>
  <c r="AH202" i="67"/>
  <c r="AH201" i="67"/>
  <c r="U202" i="67"/>
  <c r="U201" i="67"/>
  <c r="P200" i="67"/>
  <c r="R200" i="67"/>
  <c r="L201" i="67"/>
  <c r="L200" i="67"/>
  <c r="V200" i="67"/>
  <c r="W202" i="67"/>
  <c r="W200" i="67"/>
  <c r="W220" i="67" s="1"/>
  <c r="W201" i="67"/>
  <c r="W221" i="67" s="1"/>
  <c r="M200" i="67"/>
  <c r="BB202" i="67"/>
  <c r="BB201" i="67"/>
  <c r="BB200" i="67"/>
  <c r="AP202" i="67"/>
  <c r="AP201" i="67"/>
  <c r="AP221" i="67" s="1"/>
  <c r="AZ202" i="67"/>
  <c r="AZ201" i="67"/>
  <c r="AQ202" i="67"/>
  <c r="AQ201" i="67"/>
  <c r="E202" i="67"/>
  <c r="E206" i="67" s="1"/>
  <c r="E201" i="67"/>
  <c r="E205" i="67" s="1"/>
  <c r="Y200" i="67"/>
  <c r="AU200" i="67"/>
  <c r="AF200" i="67"/>
  <c r="AF220" i="67" s="1"/>
  <c r="F201" i="67"/>
  <c r="F221" i="67" s="1"/>
  <c r="Q201" i="67"/>
  <c r="AS202" i="67"/>
  <c r="AS201" i="67"/>
  <c r="AS200" i="67"/>
  <c r="AE202" i="67"/>
  <c r="AE201" i="67"/>
  <c r="AE200" i="67"/>
  <c r="AG202" i="67"/>
  <c r="AG201" i="67"/>
  <c r="BA202" i="67"/>
  <c r="BA201" i="67"/>
  <c r="BA221" i="67" s="1"/>
  <c r="AT202" i="67"/>
  <c r="AT201" i="67"/>
  <c r="AT221" i="67" s="1"/>
  <c r="AD202" i="67"/>
  <c r="AD201" i="67"/>
  <c r="AD221" i="67" s="1"/>
  <c r="AD200" i="67"/>
  <c r="AO202" i="67"/>
  <c r="AO201" i="67"/>
  <c r="P201" i="67"/>
  <c r="AA200" i="67"/>
  <c r="G201" i="67"/>
  <c r="I201" i="67"/>
  <c r="N200" i="67"/>
  <c r="G200" i="67"/>
  <c r="I200" i="67"/>
  <c r="Q200" i="67"/>
  <c r="AW202" i="67"/>
  <c r="AW201" i="67"/>
  <c r="AW221" i="67" s="1"/>
  <c r="AI202" i="67"/>
  <c r="AI201" i="67"/>
  <c r="AR202" i="67"/>
  <c r="AR201" i="67"/>
  <c r="AR221" i="67" s="1"/>
  <c r="AN202" i="67"/>
  <c r="AN222" i="67" s="1"/>
  <c r="AN201" i="67"/>
  <c r="K202" i="67"/>
  <c r="K222" i="67" s="1"/>
  <c r="K201" i="67"/>
  <c r="AY202" i="67"/>
  <c r="AY201" i="67"/>
  <c r="AY221" i="67" s="1"/>
  <c r="M201" i="67"/>
  <c r="AC200" i="67"/>
  <c r="AW200" i="67"/>
  <c r="O201" i="67"/>
  <c r="O221" i="67" s="1"/>
  <c r="AQ200" i="67"/>
  <c r="AC201" i="67"/>
  <c r="N201" i="67"/>
  <c r="R201" i="67"/>
  <c r="E202" i="88"/>
  <c r="E206" i="88" s="1"/>
  <c r="E201" i="88"/>
  <c r="E200" i="88"/>
  <c r="Q216" i="88"/>
  <c r="E200" i="63"/>
  <c r="E202" i="63"/>
  <c r="AK201" i="63"/>
  <c r="AK200" i="63"/>
  <c r="Q220" i="75"/>
  <c r="H201" i="63"/>
  <c r="Y200" i="63"/>
  <c r="J202" i="63"/>
  <c r="AT200" i="63"/>
  <c r="AA202" i="63"/>
  <c r="AU202" i="63"/>
  <c r="AU222" i="72" s="1"/>
  <c r="L200" i="63"/>
  <c r="L201" i="63"/>
  <c r="N201" i="63"/>
  <c r="N200" i="63"/>
  <c r="BA200" i="63"/>
  <c r="X202" i="63"/>
  <c r="X222" i="72" s="1"/>
  <c r="R201" i="63"/>
  <c r="AR202" i="63"/>
  <c r="AG216" i="68"/>
  <c r="AG201" i="63"/>
  <c r="AG202" i="63"/>
  <c r="AX201" i="63"/>
  <c r="AX200" i="63"/>
  <c r="AX220" i="68" s="1"/>
  <c r="AM202" i="63"/>
  <c r="AU200" i="63"/>
  <c r="AZ202" i="63"/>
  <c r="I200" i="63"/>
  <c r="AM200" i="63"/>
  <c r="AM220" i="69" s="1"/>
  <c r="AQ200" i="63"/>
  <c r="K200" i="63"/>
  <c r="U202" i="63"/>
  <c r="M201" i="63"/>
  <c r="AH200" i="63"/>
  <c r="G202" i="63"/>
  <c r="G222" i="72" s="1"/>
  <c r="AX202" i="63"/>
  <c r="BA202" i="63"/>
  <c r="AH202" i="63"/>
  <c r="P202" i="63"/>
  <c r="P222" i="68" s="1"/>
  <c r="AD200" i="63"/>
  <c r="I202" i="63"/>
  <c r="I222" i="69" s="1"/>
  <c r="Q202" i="63"/>
  <c r="Q222" i="71" s="1"/>
  <c r="T202" i="63"/>
  <c r="T222" i="68" s="1"/>
  <c r="U200" i="63"/>
  <c r="Q221" i="75"/>
  <c r="Q222" i="75"/>
  <c r="V200" i="63"/>
  <c r="K201" i="63"/>
  <c r="AT202" i="63"/>
  <c r="AD202" i="63"/>
  <c r="AJ202" i="63"/>
  <c r="AW200" i="63"/>
  <c r="M200" i="63"/>
  <c r="AQ202" i="63"/>
  <c r="T201" i="63"/>
  <c r="H200" i="63"/>
  <c r="AO202" i="63"/>
  <c r="AE216" i="74"/>
  <c r="AE201" i="63"/>
  <c r="AE200" i="63"/>
  <c r="AS216" i="68"/>
  <c r="AS201" i="63"/>
  <c r="AS200" i="63"/>
  <c r="AV216" i="67"/>
  <c r="AV201" i="63"/>
  <c r="AV200" i="63"/>
  <c r="AV202" i="63"/>
  <c r="AC202" i="63"/>
  <c r="AC222" i="73" s="1"/>
  <c r="Y202" i="63"/>
  <c r="AZ200" i="63"/>
  <c r="V202" i="63"/>
  <c r="S200" i="63"/>
  <c r="S220" i="72" s="1"/>
  <c r="R202" i="63"/>
  <c r="R222" i="69" s="1"/>
  <c r="AG200" i="63"/>
  <c r="J200" i="63"/>
  <c r="X201" i="63"/>
  <c r="AO200" i="63"/>
  <c r="AO220" i="71" s="1"/>
  <c r="AL216" i="72"/>
  <c r="AL202" i="63"/>
  <c r="AL201" i="63"/>
  <c r="AL200" i="63"/>
  <c r="AP200" i="63"/>
  <c r="Q200" i="63"/>
  <c r="S202" i="63"/>
  <c r="AS202" i="63"/>
  <c r="AY202" i="63"/>
  <c r="O200" i="63"/>
  <c r="AP202" i="63"/>
  <c r="AC201" i="63"/>
  <c r="BB201" i="63"/>
  <c r="BB202" i="63"/>
  <c r="BB200" i="63"/>
  <c r="AB216" i="88"/>
  <c r="AB201" i="63"/>
  <c r="AB202" i="63"/>
  <c r="AB200" i="63"/>
  <c r="G200" i="63"/>
  <c r="AI202" i="63"/>
  <c r="O202" i="63"/>
  <c r="O222" i="69" s="1"/>
  <c r="AK202" i="63"/>
  <c r="AI200" i="63"/>
  <c r="AW202" i="63"/>
  <c r="J201" i="63"/>
  <c r="AJ200" i="63"/>
  <c r="P201" i="63"/>
  <c r="AR200" i="63"/>
  <c r="AY200" i="63"/>
  <c r="AA200" i="63"/>
  <c r="Q201" i="63"/>
  <c r="M222" i="68"/>
  <c r="AY216" i="74"/>
  <c r="BA216" i="68"/>
  <c r="AQ216" i="68"/>
  <c r="M216" i="88"/>
  <c r="AU216" i="75"/>
  <c r="AU221" i="75" s="1"/>
  <c r="N202" i="75"/>
  <c r="O201" i="75"/>
  <c r="Z200" i="75"/>
  <c r="AF220" i="72"/>
  <c r="H202" i="75"/>
  <c r="AY200" i="75"/>
  <c r="K200" i="75"/>
  <c r="O221" i="72"/>
  <c r="E216" i="70"/>
  <c r="E204" i="70"/>
  <c r="F204" i="70" s="1"/>
  <c r="AN216" i="71"/>
  <c r="AN220" i="71"/>
  <c r="U216" i="75"/>
  <c r="U221" i="75" s="1"/>
  <c r="N216" i="88"/>
  <c r="N216" i="73"/>
  <c r="AK216" i="68"/>
  <c r="P216" i="69"/>
  <c r="AN216" i="74"/>
  <c r="AI216" i="67"/>
  <c r="BA216" i="75"/>
  <c r="BA221" i="75" s="1"/>
  <c r="BA201" i="75"/>
  <c r="BA200" i="75"/>
  <c r="Q216" i="68"/>
  <c r="X216" i="72"/>
  <c r="AH216" i="67"/>
  <c r="BA202" i="75"/>
  <c r="BB216" i="75"/>
  <c r="BB202" i="75"/>
  <c r="BB201" i="75"/>
  <c r="BB200" i="75"/>
  <c r="AX216" i="67"/>
  <c r="E216" i="72"/>
  <c r="E206" i="72"/>
  <c r="E205" i="72"/>
  <c r="AO216" i="75"/>
  <c r="AO221" i="75" s="1"/>
  <c r="AO201" i="75"/>
  <c r="AO200" i="75"/>
  <c r="AN216" i="69"/>
  <c r="AG216" i="74"/>
  <c r="Z216" i="70"/>
  <c r="AP216" i="75"/>
  <c r="AP221" i="75" s="1"/>
  <c r="AP201" i="75"/>
  <c r="AP200" i="75"/>
  <c r="AP202" i="75"/>
  <c r="AO216" i="70"/>
  <c r="AT216" i="88"/>
  <c r="BB216" i="74"/>
  <c r="BB216" i="69"/>
  <c r="AO216" i="88"/>
  <c r="AB216" i="74"/>
  <c r="AJ216" i="69"/>
  <c r="AD216" i="71"/>
  <c r="AZ216" i="73"/>
  <c r="AQ216" i="73"/>
  <c r="AW216" i="68"/>
  <c r="AS216" i="72"/>
  <c r="H216" i="69"/>
  <c r="V216" i="67"/>
  <c r="AR216" i="67"/>
  <c r="AS216" i="73"/>
  <c r="AW216" i="74"/>
  <c r="AW216" i="67"/>
  <c r="AN216" i="75"/>
  <c r="AN221" i="75" s="1"/>
  <c r="AN201" i="75"/>
  <c r="AN200" i="75"/>
  <c r="AN202" i="75"/>
  <c r="AN216" i="73"/>
  <c r="AN220" i="73"/>
  <c r="H216" i="70"/>
  <c r="H216" i="73"/>
  <c r="AI216" i="69"/>
  <c r="AI216" i="75"/>
  <c r="AI221" i="75" s="1"/>
  <c r="AI216" i="70"/>
  <c r="AM216" i="67"/>
  <c r="AM216" i="70"/>
  <c r="AM216" i="74"/>
  <c r="AT216" i="74"/>
  <c r="AP216" i="69"/>
  <c r="AD216" i="69"/>
  <c r="AS216" i="75"/>
  <c r="AS222" i="75" s="1"/>
  <c r="AS201" i="75"/>
  <c r="AS200" i="75"/>
  <c r="AB216" i="72"/>
  <c r="AT216" i="73"/>
  <c r="E216" i="69"/>
  <c r="E204" i="69"/>
  <c r="W216" i="74"/>
  <c r="P216" i="68"/>
  <c r="U216" i="71"/>
  <c r="AR216" i="73"/>
  <c r="S216" i="73"/>
  <c r="AU216" i="74"/>
  <c r="N216" i="70"/>
  <c r="AI216" i="71"/>
  <c r="AY216" i="72"/>
  <c r="S216" i="72"/>
  <c r="Y216" i="74"/>
  <c r="AO202" i="75"/>
  <c r="AY216" i="68"/>
  <c r="AG216" i="69"/>
  <c r="AX216" i="70"/>
  <c r="AI216" i="72"/>
  <c r="AS216" i="67"/>
  <c r="AA216" i="71"/>
  <c r="R216" i="68"/>
  <c r="P216" i="75"/>
  <c r="P222" i="75" s="1"/>
  <c r="P201" i="75"/>
  <c r="P202" i="75"/>
  <c r="P200" i="75"/>
  <c r="H216" i="74"/>
  <c r="R216" i="75"/>
  <c r="R221" i="75" s="1"/>
  <c r="AX216" i="68"/>
  <c r="F216" i="75"/>
  <c r="F222" i="75" s="1"/>
  <c r="F202" i="75"/>
  <c r="F200" i="75"/>
  <c r="F204" i="75" s="1"/>
  <c r="G204" i="75" s="1"/>
  <c r="H204" i="75" s="1"/>
  <c r="AH216" i="68"/>
  <c r="AH216" i="74"/>
  <c r="AZ221" i="73"/>
  <c r="AZ216" i="69"/>
  <c r="I216" i="74"/>
  <c r="S216" i="74"/>
  <c r="S216" i="70"/>
  <c r="P216" i="67"/>
  <c r="S216" i="75"/>
  <c r="S220" i="75" s="1"/>
  <c r="S200" i="75"/>
  <c r="S202" i="75"/>
  <c r="P216" i="73"/>
  <c r="T216" i="68"/>
  <c r="AH216" i="72"/>
  <c r="AS202" i="75"/>
  <c r="X216" i="73"/>
  <c r="V216" i="71"/>
  <c r="AK216" i="74"/>
  <c r="AB216" i="70"/>
  <c r="AK216" i="67"/>
  <c r="E216" i="68"/>
  <c r="BB216" i="67"/>
  <c r="AV216" i="69"/>
  <c r="AS216" i="74"/>
  <c r="T216" i="72"/>
  <c r="AY216" i="69"/>
  <c r="AS216" i="71"/>
  <c r="AT216" i="71"/>
  <c r="AT221" i="71"/>
  <c r="U216" i="68"/>
  <c r="AW216" i="75"/>
  <c r="AW221" i="75" s="1"/>
  <c r="AW201" i="75"/>
  <c r="AD216" i="72"/>
  <c r="AD221" i="72"/>
  <c r="BA216" i="74"/>
  <c r="AU216" i="69"/>
  <c r="O216" i="69"/>
  <c r="AN216" i="67"/>
  <c r="U216" i="73"/>
  <c r="P216" i="71"/>
  <c r="F216" i="74"/>
  <c r="Q216" i="73"/>
  <c r="AH216" i="70"/>
  <c r="T216" i="73"/>
  <c r="K216" i="67"/>
  <c r="AF216" i="68"/>
  <c r="AT216" i="70"/>
  <c r="Y216" i="72"/>
  <c r="BA216" i="67"/>
  <c r="X216" i="68"/>
  <c r="AE216" i="71"/>
  <c r="U216" i="72"/>
  <c r="J216" i="73"/>
  <c r="Q216" i="67"/>
  <c r="AF216" i="71"/>
  <c r="K216" i="69"/>
  <c r="O216" i="75"/>
  <c r="O222" i="75" s="1"/>
  <c r="O200" i="75"/>
  <c r="G216" i="69"/>
  <c r="P216" i="72"/>
  <c r="AL216" i="69"/>
  <c r="AA216" i="67"/>
  <c r="BB216" i="71"/>
  <c r="AA216" i="73"/>
  <c r="L216" i="73"/>
  <c r="X201" i="75"/>
  <c r="AD216" i="75"/>
  <c r="AD221" i="75" s="1"/>
  <c r="AD201" i="75"/>
  <c r="Y216" i="69"/>
  <c r="M216" i="67"/>
  <c r="E216" i="75"/>
  <c r="E221" i="75" s="1"/>
  <c r="E202" i="75"/>
  <c r="E206" i="75" s="1"/>
  <c r="E201" i="75"/>
  <c r="E205" i="75" s="1"/>
  <c r="F205" i="75" s="1"/>
  <c r="G205" i="75" s="1"/>
  <c r="H205" i="75" s="1"/>
  <c r="I205" i="75" s="1"/>
  <c r="J205" i="75" s="1"/>
  <c r="K205" i="75" s="1"/>
  <c r="L205" i="75" s="1"/>
  <c r="M205" i="75" s="1"/>
  <c r="D13" i="75" s="1"/>
  <c r="AT216" i="75"/>
  <c r="AT221" i="75" s="1"/>
  <c r="AT201" i="75"/>
  <c r="F216" i="70"/>
  <c r="AP216" i="67"/>
  <c r="AS216" i="70"/>
  <c r="AZ216" i="68"/>
  <c r="H216" i="68"/>
  <c r="AG216" i="67"/>
  <c r="G216" i="74"/>
  <c r="AP216" i="71"/>
  <c r="AA216" i="72"/>
  <c r="AA221" i="72"/>
  <c r="BA216" i="73"/>
  <c r="S216" i="68"/>
  <c r="AP216" i="68"/>
  <c r="V216" i="69"/>
  <c r="AC216" i="70"/>
  <c r="AV216" i="71"/>
  <c r="BA216" i="70"/>
  <c r="AK216" i="69"/>
  <c r="AV216" i="70"/>
  <c r="I216" i="75"/>
  <c r="I220" i="75" s="1"/>
  <c r="AD216" i="70"/>
  <c r="H216" i="67"/>
  <c r="Y216" i="71"/>
  <c r="Y216" i="75"/>
  <c r="Y221" i="75" s="1"/>
  <c r="Y201" i="75"/>
  <c r="AF216" i="69"/>
  <c r="BB216" i="70"/>
  <c r="Z216" i="69"/>
  <c r="AT216" i="69"/>
  <c r="AF216" i="75"/>
  <c r="AF221" i="75" s="1"/>
  <c r="AF201" i="75"/>
  <c r="AX216" i="72"/>
  <c r="AO216" i="67"/>
  <c r="AK216" i="72"/>
  <c r="BA216" i="72"/>
  <c r="BA221" i="72"/>
  <c r="U216" i="69"/>
  <c r="AF216" i="74"/>
  <c r="AF216" i="70"/>
  <c r="X216" i="70"/>
  <c r="O216" i="73"/>
  <c r="I200" i="75"/>
  <c r="AM216" i="75"/>
  <c r="AM221" i="75" s="1"/>
  <c r="AM201" i="75"/>
  <c r="AQ216" i="70"/>
  <c r="AZ216" i="75"/>
  <c r="AZ221" i="75" s="1"/>
  <c r="AZ201" i="75"/>
  <c r="K216" i="73"/>
  <c r="AI216" i="73"/>
  <c r="M216" i="73"/>
  <c r="X216" i="74"/>
  <c r="AR216" i="70"/>
  <c r="K216" i="71"/>
  <c r="AK216" i="71"/>
  <c r="F204" i="71"/>
  <c r="AX216" i="74"/>
  <c r="N216" i="72"/>
  <c r="O216" i="67"/>
  <c r="K216" i="72"/>
  <c r="AK216" i="75"/>
  <c r="AK222" i="75" s="1"/>
  <c r="AK201" i="75"/>
  <c r="AK200" i="75"/>
  <c r="K222" i="72"/>
  <c r="S216" i="71"/>
  <c r="AB216" i="69"/>
  <c r="AX216" i="73"/>
  <c r="K216" i="88"/>
  <c r="AO216" i="69"/>
  <c r="M216" i="70"/>
  <c r="AC216" i="68"/>
  <c r="Q216" i="70"/>
  <c r="AE216" i="70"/>
  <c r="Z216" i="73"/>
  <c r="AV216" i="74"/>
  <c r="R216" i="73"/>
  <c r="S216" i="67"/>
  <c r="R216" i="72"/>
  <c r="M216" i="75"/>
  <c r="M221" i="75" s="1"/>
  <c r="AE216" i="67"/>
  <c r="N216" i="69"/>
  <c r="AA216" i="69"/>
  <c r="AC216" i="75"/>
  <c r="AC222" i="75" s="1"/>
  <c r="T216" i="75"/>
  <c r="T220" i="75" s="1"/>
  <c r="G216" i="75"/>
  <c r="G220" i="75" s="1"/>
  <c r="V216" i="72"/>
  <c r="V221" i="72"/>
  <c r="AJ216" i="70"/>
  <c r="AY216" i="71"/>
  <c r="AY221" i="71"/>
  <c r="R216" i="67"/>
  <c r="AK216" i="70"/>
  <c r="I216" i="72"/>
  <c r="F135" i="88"/>
  <c r="AR216" i="72"/>
  <c r="AR221" i="72"/>
  <c r="AX216" i="71"/>
  <c r="AF216" i="72"/>
  <c r="AU216" i="68"/>
  <c r="I202" i="75"/>
  <c r="AZ216" i="67"/>
  <c r="AD216" i="73"/>
  <c r="AU216" i="70"/>
  <c r="AW216" i="73"/>
  <c r="AH216" i="71"/>
  <c r="Z216" i="74"/>
  <c r="I216" i="73"/>
  <c r="Q216" i="69"/>
  <c r="BB216" i="73"/>
  <c r="X216" i="71"/>
  <c r="M216" i="74"/>
  <c r="AB216" i="68"/>
  <c r="BB216" i="68"/>
  <c r="R216" i="69"/>
  <c r="AA216" i="68"/>
  <c r="AK216" i="73"/>
  <c r="AP216" i="74"/>
  <c r="AW216" i="69"/>
  <c r="AE216" i="69"/>
  <c r="AL216" i="70"/>
  <c r="W216" i="73"/>
  <c r="AM200" i="75"/>
  <c r="AJ216" i="71"/>
  <c r="T216" i="74"/>
  <c r="M216" i="69"/>
  <c r="W216" i="71"/>
  <c r="W220" i="71"/>
  <c r="I216" i="71"/>
  <c r="AO216" i="71"/>
  <c r="AJ216" i="68"/>
  <c r="K216" i="75"/>
  <c r="K221" i="75" s="1"/>
  <c r="AS216" i="69"/>
  <c r="AV216" i="73"/>
  <c r="G216" i="73"/>
  <c r="H216" i="72"/>
  <c r="S216" i="69"/>
  <c r="AN216" i="68"/>
  <c r="Q216" i="74"/>
  <c r="J216" i="70"/>
  <c r="K202" i="75"/>
  <c r="AX216" i="69"/>
  <c r="Z216" i="75"/>
  <c r="Z221" i="75" s="1"/>
  <c r="Z201" i="75"/>
  <c r="AG216" i="73"/>
  <c r="AP216" i="73"/>
  <c r="AP221" i="73"/>
  <c r="AQ216" i="71"/>
  <c r="BB216" i="72"/>
  <c r="X216" i="69"/>
  <c r="W216" i="69"/>
  <c r="AM216" i="71"/>
  <c r="AF216" i="73"/>
  <c r="AZ200" i="75"/>
  <c r="H129" i="88"/>
  <c r="H131" i="88" s="1"/>
  <c r="G130" i="88"/>
  <c r="G132" i="88" s="1"/>
  <c r="G133" i="88" s="1"/>
  <c r="G190" i="88" s="1"/>
  <c r="AE216" i="68"/>
  <c r="AL216" i="73"/>
  <c r="AJ216" i="73"/>
  <c r="AZ216" i="72"/>
  <c r="AW216" i="70"/>
  <c r="Z220" i="72"/>
  <c r="AQ216" i="74"/>
  <c r="AE216" i="73"/>
  <c r="I216" i="70"/>
  <c r="V216" i="75"/>
  <c r="V221" i="75" s="1"/>
  <c r="V201" i="75"/>
  <c r="AC216" i="71"/>
  <c r="M216" i="68"/>
  <c r="Z216" i="67"/>
  <c r="AH216" i="73"/>
  <c r="AT216" i="68"/>
  <c r="R216" i="70"/>
  <c r="AQ216" i="67"/>
  <c r="G216" i="71"/>
  <c r="AB216" i="75"/>
  <c r="AB201" i="75"/>
  <c r="AB202" i="75"/>
  <c r="AB200" i="75"/>
  <c r="AZ216" i="70"/>
  <c r="R216" i="71"/>
  <c r="AH216" i="75"/>
  <c r="AH221" i="75" s="1"/>
  <c r="AH201" i="75"/>
  <c r="AE216" i="72"/>
  <c r="P216" i="70"/>
  <c r="J216" i="69"/>
  <c r="G216" i="72"/>
  <c r="L216" i="74"/>
  <c r="N216" i="71"/>
  <c r="AW216" i="71"/>
  <c r="AW221" i="71"/>
  <c r="G216" i="67"/>
  <c r="AH216" i="69"/>
  <c r="Y216" i="68"/>
  <c r="AP216" i="70"/>
  <c r="O221" i="73"/>
  <c r="Z220" i="69"/>
  <c r="Q216" i="71"/>
  <c r="M222" i="70"/>
  <c r="AC216" i="74"/>
  <c r="AR216" i="75"/>
  <c r="AR221" i="75" s="1"/>
  <c r="AR201" i="75"/>
  <c r="V202" i="75"/>
  <c r="N216" i="68"/>
  <c r="AY216" i="73"/>
  <c r="L216" i="71"/>
  <c r="Z216" i="68"/>
  <c r="AO216" i="68"/>
  <c r="AO216" i="72"/>
  <c r="J216" i="74"/>
  <c r="AU216" i="72"/>
  <c r="AU221" i="72"/>
  <c r="Y216" i="73"/>
  <c r="AQ216" i="72"/>
  <c r="O216" i="71"/>
  <c r="F216" i="69"/>
  <c r="F222" i="69"/>
  <c r="R216" i="74"/>
  <c r="N216" i="67"/>
  <c r="AG216" i="72"/>
  <c r="J216" i="68"/>
  <c r="N216" i="75"/>
  <c r="N222" i="75" s="1"/>
  <c r="AN216" i="72"/>
  <c r="E216" i="74"/>
  <c r="X216" i="67"/>
  <c r="AP216" i="72"/>
  <c r="T216" i="69"/>
  <c r="U216" i="67"/>
  <c r="AC216" i="69"/>
  <c r="V216" i="74"/>
  <c r="AM216" i="73"/>
  <c r="AJ216" i="67"/>
  <c r="X216" i="75"/>
  <c r="X222" i="75" s="1"/>
  <c r="U216" i="70"/>
  <c r="AU216" i="73"/>
  <c r="AU221" i="73"/>
  <c r="AT216" i="67"/>
  <c r="O216" i="72"/>
  <c r="X200" i="75"/>
  <c r="U216" i="74"/>
  <c r="AD216" i="67"/>
  <c r="AW202" i="75"/>
  <c r="E216" i="73"/>
  <c r="E205" i="73"/>
  <c r="W216" i="75"/>
  <c r="W222" i="75" s="1"/>
  <c r="W200" i="75"/>
  <c r="W201" i="75"/>
  <c r="AL216" i="74"/>
  <c r="AL216" i="67"/>
  <c r="AR202" i="75"/>
  <c r="AV216" i="75"/>
  <c r="AV201" i="75"/>
  <c r="AV200" i="75"/>
  <c r="AV202" i="75"/>
  <c r="AE216" i="75"/>
  <c r="AE222" i="75" s="1"/>
  <c r="AE201" i="75"/>
  <c r="AE200" i="75"/>
  <c r="E216" i="67"/>
  <c r="W216" i="72"/>
  <c r="W220" i="72"/>
  <c r="W221" i="72"/>
  <c r="AL216" i="75"/>
  <c r="AL202" i="75"/>
  <c r="AL201" i="75"/>
  <c r="AL200" i="75"/>
  <c r="K216" i="74"/>
  <c r="I216" i="67"/>
  <c r="AL216" i="68"/>
  <c r="M216" i="71"/>
  <c r="Y216" i="70"/>
  <c r="AM216" i="69"/>
  <c r="H216" i="71"/>
  <c r="AJ216" i="74"/>
  <c r="V216" i="70"/>
  <c r="L216" i="75"/>
  <c r="L221" i="75" s="1"/>
  <c r="M216" i="72"/>
  <c r="AV216" i="72"/>
  <c r="J216" i="72"/>
  <c r="AY216" i="70"/>
  <c r="L216" i="68"/>
  <c r="AA216" i="74"/>
  <c r="AA216" i="75"/>
  <c r="AA221" i="75" s="1"/>
  <c r="AA201" i="75"/>
  <c r="AC216" i="73"/>
  <c r="AV216" i="68"/>
  <c r="N200" i="75"/>
  <c r="AC201" i="75"/>
  <c r="W216" i="67"/>
  <c r="AI216" i="74"/>
  <c r="T216" i="71"/>
  <c r="AG216" i="75"/>
  <c r="AG220" i="75" s="1"/>
  <c r="AG201" i="75"/>
  <c r="AG202" i="75"/>
  <c r="O216" i="68"/>
  <c r="K216" i="70"/>
  <c r="AB216" i="67"/>
  <c r="AO216" i="73"/>
  <c r="AR216" i="68"/>
  <c r="N216" i="74"/>
  <c r="W216" i="70"/>
  <c r="AC216" i="72"/>
  <c r="AQ216" i="69"/>
  <c r="AF216" i="67"/>
  <c r="V216" i="73"/>
  <c r="P216" i="74"/>
  <c r="M200" i="75"/>
  <c r="T216" i="70"/>
  <c r="L216" i="70"/>
  <c r="AR216" i="71"/>
  <c r="K216" i="68"/>
  <c r="AD216" i="74"/>
  <c r="J216" i="75"/>
  <c r="J220" i="75" s="1"/>
  <c r="AZ216" i="71"/>
  <c r="L216" i="67"/>
  <c r="AI216" i="68"/>
  <c r="AR216" i="69"/>
  <c r="O216" i="74"/>
  <c r="H216" i="75"/>
  <c r="H222" i="75" s="1"/>
  <c r="E216" i="71"/>
  <c r="E206" i="71"/>
  <c r="E205" i="71"/>
  <c r="AJ216" i="72"/>
  <c r="AJ221" i="72"/>
  <c r="G216" i="68"/>
  <c r="AX216" i="75"/>
  <c r="AX222" i="75" s="1"/>
  <c r="AX201" i="75"/>
  <c r="AX200" i="75"/>
  <c r="AY216" i="75"/>
  <c r="AY221" i="75" s="1"/>
  <c r="AY201" i="75"/>
  <c r="Y216" i="67"/>
  <c r="AC216" i="67"/>
  <c r="AR216" i="74"/>
  <c r="AD216" i="68"/>
  <c r="AT216" i="72"/>
  <c r="AT221" i="72"/>
  <c r="AN216" i="70"/>
  <c r="AG216" i="71"/>
  <c r="AZ216" i="74"/>
  <c r="Z216" i="72"/>
  <c r="G216" i="70"/>
  <c r="AU216" i="67"/>
  <c r="AL216" i="71"/>
  <c r="AG200" i="75"/>
  <c r="AU216" i="71"/>
  <c r="AU221" i="71"/>
  <c r="BA216" i="71"/>
  <c r="AQ216" i="75"/>
  <c r="AQ221" i="75" s="1"/>
  <c r="AQ201" i="75"/>
  <c r="O216" i="70"/>
  <c r="AW216" i="72"/>
  <c r="AW221" i="72"/>
  <c r="L216" i="72"/>
  <c r="AB216" i="71"/>
  <c r="J216" i="71"/>
  <c r="AA202" i="75"/>
  <c r="Y200" i="75"/>
  <c r="AO216" i="74"/>
  <c r="I216" i="68"/>
  <c r="Q216" i="72"/>
  <c r="AJ216" i="75"/>
  <c r="AJ221" i="75" s="1"/>
  <c r="AJ201" i="75"/>
  <c r="AM216" i="68"/>
  <c r="AY216" i="67"/>
  <c r="AB216" i="73"/>
  <c r="AA216" i="70"/>
  <c r="V216" i="68"/>
  <c r="I216" i="69"/>
  <c r="T216" i="67"/>
  <c r="BA216" i="69"/>
  <c r="AG216" i="70"/>
  <c r="L216" i="69"/>
  <c r="AM216" i="72"/>
  <c r="AJ221" i="67"/>
  <c r="Z220" i="71"/>
  <c r="F221" i="73"/>
  <c r="F221" i="71"/>
  <c r="AF220" i="73"/>
  <c r="AF220" i="68"/>
  <c r="AF220" i="71"/>
  <c r="K222" i="68"/>
  <c r="K222" i="73"/>
  <c r="K222" i="70"/>
  <c r="K222" i="69"/>
  <c r="K222" i="71"/>
  <c r="Z222" i="71"/>
  <c r="Z222" i="72"/>
  <c r="T222" i="69"/>
  <c r="AM220" i="70"/>
  <c r="M222" i="73"/>
  <c r="M222" i="69"/>
  <c r="M222" i="71"/>
  <c r="M222" i="72"/>
  <c r="M222" i="67"/>
  <c r="AQ221" i="68"/>
  <c r="AQ221" i="73"/>
  <c r="AQ221" i="72"/>
  <c r="F220" i="72"/>
  <c r="F220" i="70"/>
  <c r="F220" i="68"/>
  <c r="BA221" i="73"/>
  <c r="BA221" i="68"/>
  <c r="L222" i="67"/>
  <c r="L222" i="71"/>
  <c r="L222" i="72"/>
  <c r="L222" i="70"/>
  <c r="L222" i="69"/>
  <c r="L222" i="68"/>
  <c r="L222" i="73"/>
  <c r="E221" i="68"/>
  <c r="E205" i="63"/>
  <c r="W221" i="68"/>
  <c r="AF222" i="71"/>
  <c r="AF222" i="72"/>
  <c r="W220" i="68"/>
  <c r="AY221" i="73"/>
  <c r="V221" i="71"/>
  <c r="AN220" i="67"/>
  <c r="AN220" i="72"/>
  <c r="L216" i="88"/>
  <c r="AJ216" i="88"/>
  <c r="I216" i="88"/>
  <c r="E216" i="88"/>
  <c r="AA216" i="88"/>
  <c r="W216" i="88"/>
  <c r="AW216" i="88"/>
  <c r="BB216" i="88"/>
  <c r="AS216" i="88"/>
  <c r="AH216" i="88"/>
  <c r="J216" i="88"/>
  <c r="AN216" i="88"/>
  <c r="AX216" i="88"/>
  <c r="AK216" i="88"/>
  <c r="Y216" i="88"/>
  <c r="BA216" i="88"/>
  <c r="U216" i="88"/>
  <c r="AZ216" i="88"/>
  <c r="AL216" i="88"/>
  <c r="T216" i="88"/>
  <c r="AI216" i="88"/>
  <c r="O216" i="88"/>
  <c r="AF216" i="88"/>
  <c r="G216" i="88"/>
  <c r="AG216" i="88"/>
  <c r="AY216" i="88"/>
  <c r="X216" i="88"/>
  <c r="AM216" i="88"/>
  <c r="AR216" i="88"/>
  <c r="R216" i="88"/>
  <c r="V216" i="88"/>
  <c r="AE216" i="88"/>
  <c r="S216" i="88"/>
  <c r="AP216" i="88"/>
  <c r="AV216" i="88"/>
  <c r="P216" i="88"/>
  <c r="AQ216" i="88"/>
  <c r="H216" i="88"/>
  <c r="AD216" i="88"/>
  <c r="AC216" i="88"/>
  <c r="AU216" i="88"/>
  <c r="F205" i="67" l="1"/>
  <c r="G205" i="67" s="1"/>
  <c r="H205" i="67" s="1"/>
  <c r="I205" i="67" s="1"/>
  <c r="J205" i="67" s="1"/>
  <c r="K205" i="67" s="1"/>
  <c r="L205" i="67" s="1"/>
  <c r="M205" i="67" s="1"/>
  <c r="D13" i="67" s="1"/>
  <c r="F206" i="70"/>
  <c r="G206" i="70" s="1"/>
  <c r="H206" i="70" s="1"/>
  <c r="Q221" i="68"/>
  <c r="F205" i="68"/>
  <c r="G205" i="68" s="1"/>
  <c r="H205" i="68" s="1"/>
  <c r="I205" i="68" s="1"/>
  <c r="J205" i="68" s="1"/>
  <c r="K205" i="68" s="1"/>
  <c r="L205" i="68" s="1"/>
  <c r="M205" i="68" s="1"/>
  <c r="D13" i="68" s="1"/>
  <c r="O220" i="70"/>
  <c r="V220" i="67"/>
  <c r="F205" i="69"/>
  <c r="F204" i="69"/>
  <c r="G204" i="69" s="1"/>
  <c r="H204" i="69" s="1"/>
  <c r="I204" i="69" s="1"/>
  <c r="J204" i="69" s="1"/>
  <c r="K204" i="69" s="1"/>
  <c r="L204" i="69" s="1"/>
  <c r="M204" i="69" s="1"/>
  <c r="B13" i="69" s="1"/>
  <c r="F206" i="68"/>
  <c r="G206" i="68" s="1"/>
  <c r="H206" i="68" s="1"/>
  <c r="I206" i="68" s="1"/>
  <c r="J206" i="68" s="1"/>
  <c r="K206" i="68" s="1"/>
  <c r="L206" i="68" s="1"/>
  <c r="M206" i="68" s="1"/>
  <c r="F13" i="68" s="1"/>
  <c r="Q220" i="70"/>
  <c r="AM220" i="73"/>
  <c r="AM220" i="67"/>
  <c r="AM220" i="72"/>
  <c r="AX222" i="71"/>
  <c r="G204" i="68"/>
  <c r="H204" i="68" s="1"/>
  <c r="I204" i="68" s="1"/>
  <c r="J204" i="68" s="1"/>
  <c r="K204" i="68" s="1"/>
  <c r="L204" i="68" s="1"/>
  <c r="M204" i="68" s="1"/>
  <c r="B13" i="68" s="1"/>
  <c r="AU222" i="67"/>
  <c r="AX222" i="72"/>
  <c r="G204" i="70"/>
  <c r="H204" i="70" s="1"/>
  <c r="I204" i="70" s="1"/>
  <c r="J204" i="70" s="1"/>
  <c r="K204" i="70" s="1"/>
  <c r="L204" i="70" s="1"/>
  <c r="M204" i="70" s="1"/>
  <c r="B13" i="70" s="1"/>
  <c r="H220" i="71"/>
  <c r="G204" i="71"/>
  <c r="H204" i="71" s="1"/>
  <c r="I204" i="71" s="1"/>
  <c r="J204" i="71" s="1"/>
  <c r="K204" i="71" s="1"/>
  <c r="L204" i="71" s="1"/>
  <c r="M204" i="71" s="1"/>
  <c r="B13" i="71" s="1"/>
  <c r="AU222" i="73"/>
  <c r="G222" i="69"/>
  <c r="G222" i="71"/>
  <c r="F204" i="72"/>
  <c r="G204" i="72" s="1"/>
  <c r="AK222" i="70"/>
  <c r="G222" i="68"/>
  <c r="T222" i="73"/>
  <c r="AU222" i="71"/>
  <c r="O222" i="72"/>
  <c r="G222" i="70"/>
  <c r="T222" i="72"/>
  <c r="AU222" i="69"/>
  <c r="T222" i="70"/>
  <c r="G222" i="73"/>
  <c r="T222" i="67"/>
  <c r="T222" i="71"/>
  <c r="G222" i="67"/>
  <c r="AM220" i="68"/>
  <c r="Q220" i="73"/>
  <c r="AM222" i="73"/>
  <c r="Y220" i="72"/>
  <c r="K221" i="67"/>
  <c r="K221" i="72"/>
  <c r="S220" i="68"/>
  <c r="H220" i="70"/>
  <c r="S220" i="69"/>
  <c r="K221" i="69"/>
  <c r="S220" i="71"/>
  <c r="H220" i="73"/>
  <c r="S220" i="73"/>
  <c r="K221" i="70"/>
  <c r="S220" i="67"/>
  <c r="H220" i="67"/>
  <c r="S220" i="70"/>
  <c r="AM220" i="71"/>
  <c r="Q221" i="72"/>
  <c r="Q222" i="67"/>
  <c r="AO222" i="71"/>
  <c r="K221" i="71"/>
  <c r="Q222" i="68"/>
  <c r="K221" i="73"/>
  <c r="AM222" i="67"/>
  <c r="Q222" i="73"/>
  <c r="Q222" i="69"/>
  <c r="F204" i="73"/>
  <c r="F205" i="72"/>
  <c r="G205" i="72" s="1"/>
  <c r="H205" i="72" s="1"/>
  <c r="F205" i="70"/>
  <c r="G205" i="70" s="1"/>
  <c r="H205" i="70" s="1"/>
  <c r="I205" i="70" s="1"/>
  <c r="J205" i="70" s="1"/>
  <c r="K205" i="70" s="1"/>
  <c r="L205" i="70" s="1"/>
  <c r="M205" i="70" s="1"/>
  <c r="D13" i="70" s="1"/>
  <c r="AX222" i="69"/>
  <c r="K221" i="68"/>
  <c r="AU222" i="68"/>
  <c r="Q220" i="71"/>
  <c r="AX222" i="70"/>
  <c r="AX222" i="67"/>
  <c r="AX222" i="68"/>
  <c r="AX222" i="73"/>
  <c r="F206" i="73"/>
  <c r="G206" i="73" s="1"/>
  <c r="H206" i="73" s="1"/>
  <c r="I206" i="73" s="1"/>
  <c r="J206" i="73" s="1"/>
  <c r="K206" i="73" s="1"/>
  <c r="L206" i="73" s="1"/>
  <c r="M206" i="73" s="1"/>
  <c r="F13" i="73" s="1"/>
  <c r="E221" i="70"/>
  <c r="Y220" i="70"/>
  <c r="O220" i="69"/>
  <c r="R222" i="75"/>
  <c r="Y220" i="71"/>
  <c r="Q221" i="69"/>
  <c r="Y220" i="73"/>
  <c r="Y220" i="68"/>
  <c r="Y220" i="69"/>
  <c r="Y220" i="67"/>
  <c r="AZ220" i="75"/>
  <c r="Q221" i="70"/>
  <c r="E222" i="75"/>
  <c r="E220" i="75"/>
  <c r="I222" i="70"/>
  <c r="AM222" i="68"/>
  <c r="P221" i="75"/>
  <c r="BA220" i="75"/>
  <c r="L220" i="75"/>
  <c r="AR220" i="75"/>
  <c r="X222" i="73"/>
  <c r="AZ222" i="75"/>
  <c r="AW220" i="75"/>
  <c r="O222" i="67"/>
  <c r="X222" i="68"/>
  <c r="O222" i="70"/>
  <c r="O222" i="73"/>
  <c r="X222" i="70"/>
  <c r="X222" i="67"/>
  <c r="O222" i="71"/>
  <c r="AF222" i="75"/>
  <c r="O222" i="68"/>
  <c r="AM222" i="70"/>
  <c r="X222" i="71"/>
  <c r="AP222" i="75"/>
  <c r="P222" i="71"/>
  <c r="Q221" i="71"/>
  <c r="AC222" i="69"/>
  <c r="Q220" i="72"/>
  <c r="Q220" i="69"/>
  <c r="AC222" i="71"/>
  <c r="AX220" i="72"/>
  <c r="AC222" i="67"/>
  <c r="Q220" i="68"/>
  <c r="AC222" i="72"/>
  <c r="AC222" i="68"/>
  <c r="Q221" i="73"/>
  <c r="AC222" i="70"/>
  <c r="Q220" i="67"/>
  <c r="Q221" i="67"/>
  <c r="R222" i="73"/>
  <c r="U220" i="75"/>
  <c r="AM222" i="75"/>
  <c r="N221" i="75"/>
  <c r="S221" i="75"/>
  <c r="T222" i="75"/>
  <c r="X221" i="75"/>
  <c r="AJ220" i="75"/>
  <c r="AD222" i="75"/>
  <c r="BA222" i="75"/>
  <c r="AO222" i="75"/>
  <c r="AY220" i="75"/>
  <c r="R222" i="71"/>
  <c r="AL222" i="75"/>
  <c r="AL221" i="75"/>
  <c r="AL220" i="75"/>
  <c r="R222" i="67"/>
  <c r="AK221" i="75"/>
  <c r="AK220" i="75"/>
  <c r="G222" i="75"/>
  <c r="P220" i="75"/>
  <c r="AU220" i="75"/>
  <c r="Y222" i="75"/>
  <c r="T221" i="75"/>
  <c r="AQ220" i="75"/>
  <c r="K222" i="75"/>
  <c r="J222" i="75"/>
  <c r="AM222" i="71"/>
  <c r="Q222" i="70"/>
  <c r="AE221" i="75"/>
  <c r="AE220" i="75"/>
  <c r="AT222" i="75"/>
  <c r="J221" i="75"/>
  <c r="F221" i="75"/>
  <c r="AF220" i="75"/>
  <c r="AP220" i="75"/>
  <c r="AR222" i="75"/>
  <c r="H221" i="75"/>
  <c r="U222" i="75"/>
  <c r="F220" i="75"/>
  <c r="AC221" i="75"/>
  <c r="AM222" i="69"/>
  <c r="BB222" i="75"/>
  <c r="BB220" i="75"/>
  <c r="BB221" i="75"/>
  <c r="V220" i="75"/>
  <c r="V222" i="75"/>
  <c r="I221" i="75"/>
  <c r="G221" i="75"/>
  <c r="M222" i="75"/>
  <c r="AW222" i="75"/>
  <c r="AY222" i="75"/>
  <c r="L222" i="75"/>
  <c r="I222" i="75"/>
  <c r="AA220" i="75"/>
  <c r="Y220" i="75"/>
  <c r="AJ222" i="75"/>
  <c r="AH222" i="75"/>
  <c r="R222" i="70"/>
  <c r="AG221" i="75"/>
  <c r="AG222" i="75"/>
  <c r="W220" i="75"/>
  <c r="W221" i="75"/>
  <c r="AB221" i="75"/>
  <c r="AB222" i="75"/>
  <c r="AB220" i="75"/>
  <c r="AD220" i="75"/>
  <c r="O220" i="75"/>
  <c r="M220" i="75"/>
  <c r="X220" i="75"/>
  <c r="H220" i="75"/>
  <c r="AI220" i="75"/>
  <c r="AQ222" i="75"/>
  <c r="AO220" i="75"/>
  <c r="R220" i="75"/>
  <c r="N220" i="75"/>
  <c r="S222" i="75"/>
  <c r="O221" i="75"/>
  <c r="AM222" i="72"/>
  <c r="Q222" i="72"/>
  <c r="R222" i="68"/>
  <c r="AV221" i="75"/>
  <c r="AV220" i="75"/>
  <c r="AV222" i="75"/>
  <c r="AC220" i="75"/>
  <c r="Z222" i="75"/>
  <c r="AH220" i="75"/>
  <c r="AN222" i="75"/>
  <c r="AM220" i="75"/>
  <c r="AS221" i="75"/>
  <c r="AS220" i="75"/>
  <c r="AX221" i="75"/>
  <c r="AX220" i="75"/>
  <c r="K220" i="75"/>
  <c r="AN220" i="75"/>
  <c r="Z220" i="75"/>
  <c r="AU222" i="75"/>
  <c r="AI222" i="75"/>
  <c r="AA222" i="75"/>
  <c r="AT220" i="75"/>
  <c r="F202" i="88"/>
  <c r="F222" i="88" s="1"/>
  <c r="F201" i="88"/>
  <c r="F221" i="88" s="1"/>
  <c r="F200" i="88"/>
  <c r="F220" i="88" s="1"/>
  <c r="F221" i="72"/>
  <c r="P222" i="67"/>
  <c r="AI222" i="70"/>
  <c r="AH221" i="68"/>
  <c r="AI222" i="72"/>
  <c r="AI222" i="73"/>
  <c r="AI222" i="71"/>
  <c r="I222" i="68"/>
  <c r="I222" i="71"/>
  <c r="H220" i="69"/>
  <c r="P222" i="70"/>
  <c r="P222" i="69"/>
  <c r="P222" i="73"/>
  <c r="P222" i="72"/>
  <c r="AZ221" i="71"/>
  <c r="AI221" i="68"/>
  <c r="G204" i="73"/>
  <c r="H204" i="73" s="1"/>
  <c r="I204" i="73" s="1"/>
  <c r="J204" i="73" s="1"/>
  <c r="K204" i="73" s="1"/>
  <c r="L204" i="73" s="1"/>
  <c r="M204" i="73" s="1"/>
  <c r="B13" i="73" s="1"/>
  <c r="H204" i="72"/>
  <c r="I204" i="72" s="1"/>
  <c r="J204" i="72" s="1"/>
  <c r="K204" i="72" s="1"/>
  <c r="L204" i="72" s="1"/>
  <c r="M204" i="72" s="1"/>
  <c r="B13" i="72" s="1"/>
  <c r="E221" i="72"/>
  <c r="F206" i="72"/>
  <c r="G206" i="72" s="1"/>
  <c r="H206" i="72" s="1"/>
  <c r="I206" i="72" s="1"/>
  <c r="J206" i="72" s="1"/>
  <c r="K206" i="72" s="1"/>
  <c r="L206" i="72" s="1"/>
  <c r="M206" i="72" s="1"/>
  <c r="F13" i="72" s="1"/>
  <c r="U221" i="69"/>
  <c r="AO221" i="68"/>
  <c r="V220" i="68"/>
  <c r="AX220" i="71"/>
  <c r="AI221" i="70"/>
  <c r="AI221" i="72"/>
  <c r="AI221" i="69"/>
  <c r="U221" i="71"/>
  <c r="AI221" i="73"/>
  <c r="AI221" i="71"/>
  <c r="AX220" i="67"/>
  <c r="U221" i="73"/>
  <c r="AX220" i="70"/>
  <c r="U221" i="72"/>
  <c r="AX220" i="69"/>
  <c r="AX221" i="71"/>
  <c r="V220" i="70"/>
  <c r="AZ221" i="72"/>
  <c r="AZ221" i="69"/>
  <c r="F221" i="70"/>
  <c r="I206" i="70"/>
  <c r="J206" i="70" s="1"/>
  <c r="K206" i="70" s="1"/>
  <c r="L206" i="70" s="1"/>
  <c r="M206" i="70" s="1"/>
  <c r="F13" i="70" s="1"/>
  <c r="S221" i="72"/>
  <c r="F220" i="71"/>
  <c r="V220" i="73"/>
  <c r="T221" i="70"/>
  <c r="T221" i="72"/>
  <c r="V220" i="72"/>
  <c r="T221" i="69"/>
  <c r="AM221" i="71"/>
  <c r="AO221" i="71"/>
  <c r="AH221" i="67"/>
  <c r="AI222" i="67"/>
  <c r="AI222" i="69"/>
  <c r="S221" i="71"/>
  <c r="AK222" i="71"/>
  <c r="AO221" i="70"/>
  <c r="AO221" i="69"/>
  <c r="AK222" i="69"/>
  <c r="AK222" i="68"/>
  <c r="AK222" i="72"/>
  <c r="R220" i="71"/>
  <c r="R220" i="72"/>
  <c r="S221" i="68"/>
  <c r="R220" i="67"/>
  <c r="R220" i="69"/>
  <c r="R220" i="70"/>
  <c r="S221" i="69"/>
  <c r="R220" i="68"/>
  <c r="S221" i="70"/>
  <c r="R220" i="73"/>
  <c r="S221" i="73"/>
  <c r="S221" i="67"/>
  <c r="T221" i="67"/>
  <c r="AM221" i="72"/>
  <c r="T221" i="73"/>
  <c r="H220" i="68"/>
  <c r="AM221" i="67"/>
  <c r="AO221" i="73"/>
  <c r="AK222" i="67"/>
  <c r="V220" i="71"/>
  <c r="T221" i="71"/>
  <c r="AM221" i="70"/>
  <c r="AM221" i="69"/>
  <c r="T221" i="68"/>
  <c r="AM221" i="73"/>
  <c r="AM221" i="68"/>
  <c r="AO221" i="72"/>
  <c r="V220" i="69"/>
  <c r="AO221" i="67"/>
  <c r="AO222" i="69"/>
  <c r="I222" i="67"/>
  <c r="AZ221" i="68"/>
  <c r="I222" i="72"/>
  <c r="AO220" i="73"/>
  <c r="I222" i="73"/>
  <c r="AX221" i="68"/>
  <c r="AO220" i="72"/>
  <c r="AX221" i="73"/>
  <c r="AX221" i="67"/>
  <c r="AO220" i="70"/>
  <c r="AO220" i="69"/>
  <c r="AX221" i="72"/>
  <c r="AO220" i="67"/>
  <c r="AX221" i="70"/>
  <c r="AO220" i="68"/>
  <c r="G205" i="69"/>
  <c r="H205" i="69" s="1"/>
  <c r="I205" i="69" s="1"/>
  <c r="J205" i="69" s="1"/>
  <c r="K205" i="69" s="1"/>
  <c r="L205" i="69" s="1"/>
  <c r="M205" i="69" s="1"/>
  <c r="D13" i="69" s="1"/>
  <c r="E221" i="69"/>
  <c r="H220" i="72"/>
  <c r="F222" i="72"/>
  <c r="E221" i="71"/>
  <c r="O220" i="71"/>
  <c r="O220" i="67"/>
  <c r="AH221" i="71"/>
  <c r="AI221" i="67"/>
  <c r="O220" i="72"/>
  <c r="AH221" i="69"/>
  <c r="AH221" i="72"/>
  <c r="AO222" i="72"/>
  <c r="O220" i="68"/>
  <c r="AO222" i="73"/>
  <c r="O220" i="73"/>
  <c r="AH221" i="70"/>
  <c r="AO222" i="70"/>
  <c r="AH221" i="73"/>
  <c r="E221" i="73"/>
  <c r="E221" i="67"/>
  <c r="N205" i="75"/>
  <c r="O205" i="75" s="1"/>
  <c r="P205" i="75" s="1"/>
  <c r="Q205" i="75" s="1"/>
  <c r="R205" i="75" s="1"/>
  <c r="D14" i="75" s="1"/>
  <c r="BA221" i="71"/>
  <c r="AU222" i="70"/>
  <c r="AO222" i="67"/>
  <c r="AI222" i="68"/>
  <c r="AR221" i="71"/>
  <c r="AJ221" i="69"/>
  <c r="AN221" i="70"/>
  <c r="AR221" i="69"/>
  <c r="X222" i="69"/>
  <c r="U221" i="67"/>
  <c r="F206" i="69"/>
  <c r="G206" i="69" s="1"/>
  <c r="H206" i="69" s="1"/>
  <c r="I206" i="69" s="1"/>
  <c r="J206" i="69" s="1"/>
  <c r="K206" i="69" s="1"/>
  <c r="L206" i="69" s="1"/>
  <c r="M206" i="69" s="1"/>
  <c r="F13" i="69" s="1"/>
  <c r="F204" i="67"/>
  <c r="G204" i="67" s="1"/>
  <c r="H204" i="67" s="1"/>
  <c r="I204" i="67" s="1"/>
  <c r="J204" i="67" s="1"/>
  <c r="K204" i="67" s="1"/>
  <c r="L204" i="67" s="1"/>
  <c r="M204" i="67" s="1"/>
  <c r="B13" i="67" s="1"/>
  <c r="F220" i="67"/>
  <c r="AA221" i="73"/>
  <c r="H130" i="88"/>
  <c r="H132" i="88" s="1"/>
  <c r="H133" i="88" s="1"/>
  <c r="H190" i="88" s="1"/>
  <c r="I129" i="88"/>
  <c r="I131" i="88" s="1"/>
  <c r="U221" i="70"/>
  <c r="AQ221" i="67"/>
  <c r="Z220" i="67"/>
  <c r="AK222" i="73"/>
  <c r="R222" i="72"/>
  <c r="AO222" i="68"/>
  <c r="AZ221" i="70"/>
  <c r="AX220" i="73"/>
  <c r="AN221" i="67"/>
  <c r="W222" i="67"/>
  <c r="AF221" i="67"/>
  <c r="F210" i="88"/>
  <c r="F205" i="71"/>
  <c r="G205" i="71" s="1"/>
  <c r="H205" i="71" s="1"/>
  <c r="I205" i="71" s="1"/>
  <c r="J205" i="71" s="1"/>
  <c r="K205" i="71" s="1"/>
  <c r="L205" i="71" s="1"/>
  <c r="M205" i="71" s="1"/>
  <c r="D13" i="71" s="1"/>
  <c r="AF221" i="72"/>
  <c r="F206" i="75"/>
  <c r="G206" i="75" s="1"/>
  <c r="H206" i="75" s="1"/>
  <c r="I206" i="75" s="1"/>
  <c r="J206" i="75" s="1"/>
  <c r="K206" i="75" s="1"/>
  <c r="L206" i="75" s="1"/>
  <c r="M206" i="75" s="1"/>
  <c r="F13" i="75" s="1"/>
  <c r="AQ221" i="71"/>
  <c r="Z221" i="72"/>
  <c r="F206" i="71"/>
  <c r="G206" i="71" s="1"/>
  <c r="H206" i="71" s="1"/>
  <c r="I206" i="71" s="1"/>
  <c r="J206" i="71" s="1"/>
  <c r="K206" i="71" s="1"/>
  <c r="L206" i="71" s="1"/>
  <c r="M206" i="71" s="1"/>
  <c r="F13" i="71" s="1"/>
  <c r="Z221" i="68"/>
  <c r="AF221" i="73"/>
  <c r="AF221" i="70"/>
  <c r="AF221" i="69"/>
  <c r="F205" i="73"/>
  <c r="G205" i="73" s="1"/>
  <c r="H205" i="73" s="1"/>
  <c r="I205" i="73" s="1"/>
  <c r="J205" i="73" s="1"/>
  <c r="K205" i="73" s="1"/>
  <c r="L205" i="73" s="1"/>
  <c r="M205" i="73" s="1"/>
  <c r="D13" i="73" s="1"/>
  <c r="AN221" i="69"/>
  <c r="AN221" i="72"/>
  <c r="I205" i="72"/>
  <c r="J205" i="72" s="1"/>
  <c r="K205" i="72" s="1"/>
  <c r="L205" i="72" s="1"/>
  <c r="M205" i="72" s="1"/>
  <c r="D13" i="72" s="1"/>
  <c r="Z221" i="73"/>
  <c r="AF221" i="68"/>
  <c r="AN221" i="73"/>
  <c r="Z221" i="70"/>
  <c r="AN221" i="71"/>
  <c r="Z221" i="69"/>
  <c r="AF221" i="71"/>
  <c r="AX221" i="69"/>
  <c r="AZ221" i="67"/>
  <c r="Z221" i="67"/>
  <c r="AN221" i="68"/>
  <c r="F206" i="67"/>
  <c r="G206" i="67" s="1"/>
  <c r="H206" i="67" s="1"/>
  <c r="I206" i="67" s="1"/>
  <c r="J206" i="67" s="1"/>
  <c r="K206" i="67" s="1"/>
  <c r="L206" i="67" s="1"/>
  <c r="M206" i="67" s="1"/>
  <c r="F13" i="67" s="1"/>
  <c r="G135" i="88"/>
  <c r="I204" i="75"/>
  <c r="J204" i="75" s="1"/>
  <c r="K204" i="75" s="1"/>
  <c r="L204" i="75" s="1"/>
  <c r="M204" i="75" s="1"/>
  <c r="B13" i="75" s="1"/>
  <c r="AG221" i="73"/>
  <c r="AG221" i="71"/>
  <c r="AG221" i="69"/>
  <c r="AG221" i="72"/>
  <c r="AG221" i="70"/>
  <c r="AG221" i="68"/>
  <c r="AG221" i="67"/>
  <c r="V222" i="72"/>
  <c r="V222" i="71"/>
  <c r="V222" i="70"/>
  <c r="V222" i="69"/>
  <c r="V222" i="73"/>
  <c r="V222" i="67"/>
  <c r="V222" i="68"/>
  <c r="AG222" i="71"/>
  <c r="AG222" i="69"/>
  <c r="AG222" i="70"/>
  <c r="AG222" i="72"/>
  <c r="AG222" i="68"/>
  <c r="AG222" i="73"/>
  <c r="AG222" i="67"/>
  <c r="AT220" i="71"/>
  <c r="AT220" i="69"/>
  <c r="AT220" i="67"/>
  <c r="AT220" i="73"/>
  <c r="AT220" i="68"/>
  <c r="AT220" i="70"/>
  <c r="AT220" i="72"/>
  <c r="N220" i="68"/>
  <c r="N220" i="71"/>
  <c r="N220" i="73"/>
  <c r="N220" i="72"/>
  <c r="N220" i="69"/>
  <c r="N220" i="70"/>
  <c r="N220" i="67"/>
  <c r="AW220" i="71"/>
  <c r="AW220" i="67"/>
  <c r="AW220" i="72"/>
  <c r="AW220" i="68"/>
  <c r="AW220" i="73"/>
  <c r="AW220" i="69"/>
  <c r="AW220" i="70"/>
  <c r="K220" i="68"/>
  <c r="K220" i="71"/>
  <c r="K220" i="70"/>
  <c r="K220" i="69"/>
  <c r="K220" i="73"/>
  <c r="K220" i="72"/>
  <c r="K220" i="67"/>
  <c r="AS220" i="71"/>
  <c r="AS220" i="68"/>
  <c r="AS220" i="67"/>
  <c r="AS220" i="70"/>
  <c r="AS220" i="69"/>
  <c r="AS220" i="72"/>
  <c r="AS220" i="73"/>
  <c r="N221" i="72"/>
  <c r="N221" i="70"/>
  <c r="N221" i="71"/>
  <c r="N221" i="73"/>
  <c r="N221" i="67"/>
  <c r="N221" i="68"/>
  <c r="N221" i="69"/>
  <c r="AG220" i="69"/>
  <c r="AG220" i="73"/>
  <c r="AG220" i="70"/>
  <c r="AG220" i="71"/>
  <c r="AG220" i="72"/>
  <c r="AG220" i="68"/>
  <c r="AG220" i="67"/>
  <c r="L221" i="67"/>
  <c r="L221" i="73"/>
  <c r="L221" i="72"/>
  <c r="L221" i="70"/>
  <c r="L221" i="68"/>
  <c r="L221" i="71"/>
  <c r="L221" i="69"/>
  <c r="AT222" i="71"/>
  <c r="AT222" i="69"/>
  <c r="AT222" i="68"/>
  <c r="AT222" i="70"/>
  <c r="AT222" i="67"/>
  <c r="AT222" i="73"/>
  <c r="AT222" i="72"/>
  <c r="T220" i="67"/>
  <c r="T220" i="71"/>
  <c r="T220" i="68"/>
  <c r="T220" i="72"/>
  <c r="T220" i="73"/>
  <c r="T220" i="70"/>
  <c r="T220" i="69"/>
  <c r="AR222" i="71"/>
  <c r="AR222" i="69"/>
  <c r="AR222" i="67"/>
  <c r="AR222" i="72"/>
  <c r="AR222" i="70"/>
  <c r="AR222" i="73"/>
  <c r="AR222" i="68"/>
  <c r="AP222" i="71"/>
  <c r="AP222" i="72"/>
  <c r="AP222" i="70"/>
  <c r="AP222" i="69"/>
  <c r="AP222" i="68"/>
  <c r="AP222" i="73"/>
  <c r="AP222" i="67"/>
  <c r="AD220" i="70"/>
  <c r="AD220" i="68"/>
  <c r="AD220" i="72"/>
  <c r="AD220" i="71"/>
  <c r="AD220" i="69"/>
  <c r="AD220" i="73"/>
  <c r="AD220" i="67"/>
  <c r="AE222" i="73"/>
  <c r="AE222" i="71"/>
  <c r="AE222" i="70"/>
  <c r="AE222" i="69"/>
  <c r="AE222" i="72"/>
  <c r="AE222" i="67"/>
  <c r="AE222" i="68"/>
  <c r="Y222" i="73"/>
  <c r="Y222" i="69"/>
  <c r="Y222" i="72"/>
  <c r="Y222" i="70"/>
  <c r="Y222" i="71"/>
  <c r="Y222" i="67"/>
  <c r="Y222" i="68"/>
  <c r="AS222" i="71"/>
  <c r="AS222" i="69"/>
  <c r="AS222" i="67"/>
  <c r="AS222" i="68"/>
  <c r="AS222" i="72"/>
  <c r="AS222" i="70"/>
  <c r="AS222" i="73"/>
  <c r="AA220" i="68"/>
  <c r="AA220" i="72"/>
  <c r="AA220" i="71"/>
  <c r="AA220" i="70"/>
  <c r="AA220" i="73"/>
  <c r="AA220" i="69"/>
  <c r="AA220" i="67"/>
  <c r="AB220" i="73"/>
  <c r="AB220" i="67"/>
  <c r="AB220" i="72"/>
  <c r="AB220" i="69"/>
  <c r="AB220" i="70"/>
  <c r="AB220" i="71"/>
  <c r="AB220" i="68"/>
  <c r="AK220" i="71"/>
  <c r="AK220" i="73"/>
  <c r="AK220" i="70"/>
  <c r="AK220" i="67"/>
  <c r="AK220" i="68"/>
  <c r="AK220" i="72"/>
  <c r="AK220" i="69"/>
  <c r="J221" i="71"/>
  <c r="J221" i="69"/>
  <c r="J221" i="70"/>
  <c r="J221" i="73"/>
  <c r="J221" i="72"/>
  <c r="J221" i="67"/>
  <c r="J221" i="68"/>
  <c r="AD222" i="73"/>
  <c r="AD222" i="70"/>
  <c r="AD222" i="72"/>
  <c r="AD222" i="69"/>
  <c r="AD222" i="71"/>
  <c r="AD222" i="67"/>
  <c r="AD222" i="68"/>
  <c r="AQ222" i="71"/>
  <c r="AQ222" i="70"/>
  <c r="AQ222" i="69"/>
  <c r="AQ222" i="67"/>
  <c r="AQ222" i="68"/>
  <c r="AQ222" i="72"/>
  <c r="AQ222" i="73"/>
  <c r="AS221" i="71"/>
  <c r="AS221" i="67"/>
  <c r="AS221" i="73"/>
  <c r="AS221" i="69"/>
  <c r="AS221" i="68"/>
  <c r="AS221" i="70"/>
  <c r="AS221" i="72"/>
  <c r="E220" i="70"/>
  <c r="E220" i="69"/>
  <c r="E220" i="73"/>
  <c r="E220" i="67"/>
  <c r="E220" i="71"/>
  <c r="E220" i="68"/>
  <c r="E220" i="72"/>
  <c r="E204" i="63"/>
  <c r="I220" i="72"/>
  <c r="I220" i="71"/>
  <c r="I220" i="73"/>
  <c r="I220" i="68"/>
  <c r="I220" i="67"/>
  <c r="I220" i="70"/>
  <c r="I220" i="69"/>
  <c r="AZ220" i="71"/>
  <c r="AZ220" i="67"/>
  <c r="AZ220" i="73"/>
  <c r="AZ220" i="70"/>
  <c r="AZ220" i="68"/>
  <c r="AZ220" i="69"/>
  <c r="AZ220" i="72"/>
  <c r="AB222" i="67"/>
  <c r="AB222" i="72"/>
  <c r="AB222" i="69"/>
  <c r="AB222" i="73"/>
  <c r="AB222" i="71"/>
  <c r="AB222" i="70"/>
  <c r="AB222" i="68"/>
  <c r="AK221" i="71"/>
  <c r="AK221" i="70"/>
  <c r="AK221" i="67"/>
  <c r="AK221" i="69"/>
  <c r="AK221" i="73"/>
  <c r="AK221" i="68"/>
  <c r="AK221" i="72"/>
  <c r="AH222" i="71"/>
  <c r="AH222" i="69"/>
  <c r="AH222" i="72"/>
  <c r="AH222" i="70"/>
  <c r="AH222" i="73"/>
  <c r="AH222" i="68"/>
  <c r="AH222" i="67"/>
  <c r="H221" i="69"/>
  <c r="H221" i="71"/>
  <c r="H221" i="73"/>
  <c r="H221" i="72"/>
  <c r="H221" i="70"/>
  <c r="H221" i="68"/>
  <c r="H221" i="67"/>
  <c r="H222" i="73"/>
  <c r="H222" i="71"/>
  <c r="H222" i="69"/>
  <c r="H222" i="72"/>
  <c r="H222" i="70"/>
  <c r="H222" i="68"/>
  <c r="H222" i="67"/>
  <c r="U220" i="73"/>
  <c r="U220" i="68"/>
  <c r="U220" i="69"/>
  <c r="U220" i="70"/>
  <c r="U220" i="71"/>
  <c r="U220" i="72"/>
  <c r="U220" i="67"/>
  <c r="N222" i="68"/>
  <c r="N222" i="73"/>
  <c r="N222" i="69"/>
  <c r="N222" i="70"/>
  <c r="N222" i="72"/>
  <c r="N222" i="71"/>
  <c r="N222" i="67"/>
  <c r="X220" i="69"/>
  <c r="X220" i="71"/>
  <c r="X220" i="72"/>
  <c r="X220" i="73"/>
  <c r="X220" i="70"/>
  <c r="X220" i="67"/>
  <c r="X220" i="68"/>
  <c r="AZ222" i="71"/>
  <c r="AZ222" i="73"/>
  <c r="AZ222" i="67"/>
  <c r="AZ222" i="70"/>
  <c r="AZ222" i="68"/>
  <c r="AZ222" i="72"/>
  <c r="AZ222" i="69"/>
  <c r="AJ222" i="71"/>
  <c r="AJ222" i="68"/>
  <c r="AJ222" i="72"/>
  <c r="AJ222" i="67"/>
  <c r="AJ222" i="70"/>
  <c r="AJ222" i="69"/>
  <c r="AJ222" i="73"/>
  <c r="AU220" i="71"/>
  <c r="AU220" i="73"/>
  <c r="AU220" i="68"/>
  <c r="AU220" i="70"/>
  <c r="AU220" i="67"/>
  <c r="AU220" i="69"/>
  <c r="AU220" i="72"/>
  <c r="M220" i="69"/>
  <c r="M220" i="73"/>
  <c r="M220" i="70"/>
  <c r="M220" i="72"/>
  <c r="M220" i="71"/>
  <c r="M220" i="68"/>
  <c r="M220" i="67"/>
  <c r="AV221" i="71"/>
  <c r="AV221" i="72"/>
  <c r="AV221" i="70"/>
  <c r="AV221" i="69"/>
  <c r="AV221" i="68"/>
  <c r="AV221" i="73"/>
  <c r="AV221" i="67"/>
  <c r="AR220" i="71"/>
  <c r="AR220" i="70"/>
  <c r="AR220" i="72"/>
  <c r="AR220" i="67"/>
  <c r="AR220" i="73"/>
  <c r="AR220" i="68"/>
  <c r="AR220" i="69"/>
  <c r="AA222" i="72"/>
  <c r="AA222" i="69"/>
  <c r="AA222" i="73"/>
  <c r="AA222" i="71"/>
  <c r="AA222" i="68"/>
  <c r="AA222" i="67"/>
  <c r="AA222" i="70"/>
  <c r="AP220" i="71"/>
  <c r="AP220" i="73"/>
  <c r="AP220" i="72"/>
  <c r="AP220" i="70"/>
  <c r="AP220" i="69"/>
  <c r="AP220" i="68"/>
  <c r="AP220" i="67"/>
  <c r="E225" i="75"/>
  <c r="E225" i="69"/>
  <c r="E225" i="70"/>
  <c r="E225" i="68"/>
  <c r="E225" i="71"/>
  <c r="E225" i="73"/>
  <c r="E225" i="72"/>
  <c r="E225" i="67"/>
  <c r="AL220" i="71"/>
  <c r="AL220" i="67"/>
  <c r="AL220" i="68"/>
  <c r="AL220" i="69"/>
  <c r="AL220" i="70"/>
  <c r="AL220" i="73"/>
  <c r="AL220" i="72"/>
  <c r="AB221" i="67"/>
  <c r="AB221" i="73"/>
  <c r="AB221" i="70"/>
  <c r="AB221" i="71"/>
  <c r="AB221" i="69"/>
  <c r="AB221" i="72"/>
  <c r="AB221" i="68"/>
  <c r="BB220" i="71"/>
  <c r="BB220" i="70"/>
  <c r="BB220" i="68"/>
  <c r="BB220" i="67"/>
  <c r="BB220" i="73"/>
  <c r="BB220" i="72"/>
  <c r="BB220" i="69"/>
  <c r="AJ220" i="71"/>
  <c r="AJ220" i="70"/>
  <c r="AJ220" i="68"/>
  <c r="AJ220" i="69"/>
  <c r="AJ220" i="67"/>
  <c r="AJ220" i="73"/>
  <c r="AJ220" i="72"/>
  <c r="J220" i="72"/>
  <c r="J220" i="71"/>
  <c r="J220" i="67"/>
  <c r="J220" i="69"/>
  <c r="J220" i="73"/>
  <c r="J220" i="70"/>
  <c r="J220" i="68"/>
  <c r="AC221" i="68"/>
  <c r="AC221" i="70"/>
  <c r="AC221" i="72"/>
  <c r="AC221" i="71"/>
  <c r="AC221" i="69"/>
  <c r="AC221" i="67"/>
  <c r="AC221" i="73"/>
  <c r="L220" i="67"/>
  <c r="L220" i="73"/>
  <c r="L220" i="72"/>
  <c r="L220" i="70"/>
  <c r="L220" i="71"/>
  <c r="L220" i="69"/>
  <c r="L220" i="68"/>
  <c r="AI220" i="68"/>
  <c r="AI220" i="71"/>
  <c r="AI220" i="72"/>
  <c r="AI220" i="69"/>
  <c r="AI220" i="70"/>
  <c r="AI220" i="73"/>
  <c r="AI220" i="67"/>
  <c r="S222" i="70"/>
  <c r="S222" i="69"/>
  <c r="S222" i="73"/>
  <c r="S222" i="72"/>
  <c r="S222" i="71"/>
  <c r="S222" i="68"/>
  <c r="S222" i="67"/>
  <c r="AY220" i="71"/>
  <c r="AY220" i="69"/>
  <c r="AY220" i="68"/>
  <c r="AY220" i="70"/>
  <c r="AY220" i="67"/>
  <c r="AY220" i="72"/>
  <c r="AY220" i="73"/>
  <c r="M221" i="69"/>
  <c r="M221" i="68"/>
  <c r="M221" i="70"/>
  <c r="M221" i="73"/>
  <c r="M221" i="72"/>
  <c r="M221" i="71"/>
  <c r="M221" i="67"/>
  <c r="AW222" i="71"/>
  <c r="AW222" i="72"/>
  <c r="AW222" i="68"/>
  <c r="AW222" i="67"/>
  <c r="AW222" i="69"/>
  <c r="AW222" i="70"/>
  <c r="AW222" i="73"/>
  <c r="AE220" i="67"/>
  <c r="AE220" i="71"/>
  <c r="AE220" i="70"/>
  <c r="AE220" i="69"/>
  <c r="AE220" i="73"/>
  <c r="AE220" i="72"/>
  <c r="AE220" i="68"/>
  <c r="U222" i="69"/>
  <c r="U222" i="73"/>
  <c r="U222" i="70"/>
  <c r="U222" i="72"/>
  <c r="U222" i="71"/>
  <c r="U222" i="68"/>
  <c r="U222" i="67"/>
  <c r="AL221" i="71"/>
  <c r="AL221" i="70"/>
  <c r="AL221" i="68"/>
  <c r="AL221" i="73"/>
  <c r="AL221" i="69"/>
  <c r="AL221" i="67"/>
  <c r="AL221" i="72"/>
  <c r="AV222" i="71"/>
  <c r="AV222" i="72"/>
  <c r="AV222" i="70"/>
  <c r="AV222" i="69"/>
  <c r="AV222" i="73"/>
  <c r="AV222" i="67"/>
  <c r="AV222" i="68"/>
  <c r="AQ220" i="71"/>
  <c r="AQ220" i="69"/>
  <c r="AQ220" i="68"/>
  <c r="AQ220" i="73"/>
  <c r="AQ220" i="70"/>
  <c r="AQ220" i="67"/>
  <c r="AQ220" i="72"/>
  <c r="BB221" i="71"/>
  <c r="BB221" i="67"/>
  <c r="BB221" i="68"/>
  <c r="BB221" i="73"/>
  <c r="BB221" i="72"/>
  <c r="BB221" i="69"/>
  <c r="BB221" i="70"/>
  <c r="X221" i="70"/>
  <c r="X221" i="72"/>
  <c r="X221" i="71"/>
  <c r="X221" i="68"/>
  <c r="X221" i="73"/>
  <c r="X221" i="67"/>
  <c r="X221" i="69"/>
  <c r="I221" i="70"/>
  <c r="I221" i="69"/>
  <c r="I221" i="72"/>
  <c r="I221" i="68"/>
  <c r="I221" i="71"/>
  <c r="I221" i="67"/>
  <c r="I221" i="73"/>
  <c r="BA222" i="71"/>
  <c r="BA222" i="67"/>
  <c r="BA222" i="70"/>
  <c r="BA222" i="73"/>
  <c r="BA222" i="72"/>
  <c r="BA222" i="69"/>
  <c r="BA222" i="68"/>
  <c r="BA220" i="71"/>
  <c r="BA220" i="73"/>
  <c r="BA220" i="68"/>
  <c r="BA220" i="69"/>
  <c r="BA220" i="67"/>
  <c r="BA220" i="72"/>
  <c r="BA220" i="70"/>
  <c r="AY222" i="71"/>
  <c r="AY222" i="70"/>
  <c r="AY222" i="68"/>
  <c r="AY222" i="69"/>
  <c r="AY222" i="73"/>
  <c r="AY222" i="72"/>
  <c r="AY222" i="67"/>
  <c r="P220" i="71"/>
  <c r="P220" i="69"/>
  <c r="P220" i="72"/>
  <c r="P220" i="70"/>
  <c r="P220" i="73"/>
  <c r="P220" i="68"/>
  <c r="P220" i="67"/>
  <c r="AE221" i="67"/>
  <c r="AE221" i="72"/>
  <c r="AE221" i="70"/>
  <c r="AE221" i="69"/>
  <c r="AE221" i="68"/>
  <c r="AE221" i="71"/>
  <c r="AE221" i="73"/>
  <c r="AL222" i="71"/>
  <c r="AL222" i="67"/>
  <c r="AL222" i="70"/>
  <c r="AL222" i="68"/>
  <c r="AL222" i="72"/>
  <c r="AL222" i="69"/>
  <c r="AL222" i="73"/>
  <c r="AV220" i="71"/>
  <c r="AV220" i="73"/>
  <c r="AV220" i="69"/>
  <c r="AV220" i="72"/>
  <c r="AV220" i="67"/>
  <c r="AV220" i="70"/>
  <c r="AV220" i="68"/>
  <c r="BB222" i="71"/>
  <c r="BB222" i="70"/>
  <c r="BB222" i="73"/>
  <c r="BB222" i="72"/>
  <c r="BB222" i="68"/>
  <c r="BB222" i="67"/>
  <c r="BB222" i="69"/>
  <c r="R221" i="67"/>
  <c r="R221" i="71"/>
  <c r="R221" i="72"/>
  <c r="R221" i="70"/>
  <c r="R221" i="73"/>
  <c r="R221" i="69"/>
  <c r="R221" i="68"/>
  <c r="J222" i="71"/>
  <c r="J222" i="69"/>
  <c r="J222" i="70"/>
  <c r="J222" i="72"/>
  <c r="J222" i="73"/>
  <c r="J222" i="68"/>
  <c r="J222" i="67"/>
  <c r="AC220" i="69"/>
  <c r="AC220" i="73"/>
  <c r="AC220" i="72"/>
  <c r="AC220" i="70"/>
  <c r="AC220" i="71"/>
  <c r="AC220" i="68"/>
  <c r="AC220" i="67"/>
  <c r="AH220" i="69"/>
  <c r="AH220" i="71"/>
  <c r="AH220" i="67"/>
  <c r="AH220" i="73"/>
  <c r="AH220" i="72"/>
  <c r="AH220" i="68"/>
  <c r="AH220" i="70"/>
  <c r="E222" i="69"/>
  <c r="E222" i="73"/>
  <c r="E222" i="70"/>
  <c r="E222" i="72"/>
  <c r="E222" i="68"/>
  <c r="E222" i="67"/>
  <c r="E222" i="71"/>
  <c r="E206" i="63"/>
  <c r="E226" i="88" s="1"/>
  <c r="G221" i="73"/>
  <c r="G221" i="69"/>
  <c r="G221" i="70"/>
  <c r="G221" i="71"/>
  <c r="G221" i="72"/>
  <c r="G221" i="68"/>
  <c r="G221" i="67"/>
  <c r="G220" i="72"/>
  <c r="G220" i="69"/>
  <c r="G220" i="73"/>
  <c r="G220" i="71"/>
  <c r="G220" i="70"/>
  <c r="G220" i="68"/>
  <c r="G220" i="67"/>
  <c r="P221" i="73"/>
  <c r="P221" i="69"/>
  <c r="P221" i="68"/>
  <c r="P221" i="70"/>
  <c r="P221" i="72"/>
  <c r="P221" i="71"/>
  <c r="P221" i="67"/>
  <c r="F205" i="63"/>
  <c r="G205" i="63" s="1"/>
  <c r="E220" i="88"/>
  <c r="E204" i="88"/>
  <c r="E221" i="88"/>
  <c r="E205" i="88"/>
  <c r="E222" i="88"/>
  <c r="I11" i="2" a="1"/>
  <c r="P12" i="2" a="1"/>
  <c r="I12" i="2" a="1"/>
  <c r="W13" i="2" a="1"/>
  <c r="P13" i="2" a="1"/>
  <c r="W11" i="2" a="1"/>
  <c r="W14" i="2" a="1"/>
  <c r="P11" i="2" a="1"/>
  <c r="I14" i="2" a="1"/>
  <c r="P14" i="2" a="1"/>
  <c r="I13" i="2" a="1"/>
  <c r="W12" i="2" a="1"/>
  <c r="I14" i="2" l="1"/>
  <c r="W14" i="2"/>
  <c r="P14" i="2"/>
  <c r="W13" i="2"/>
  <c r="P13" i="2"/>
  <c r="I13" i="2"/>
  <c r="W12" i="2"/>
  <c r="P12" i="2"/>
  <c r="I12" i="2"/>
  <c r="W11" i="2"/>
  <c r="P11" i="2"/>
  <c r="I11" i="2"/>
  <c r="N204" i="72"/>
  <c r="O204" i="72" s="1"/>
  <c r="P204" i="72" s="1"/>
  <c r="Q204" i="72" s="1"/>
  <c r="R204" i="72" s="1"/>
  <c r="B14" i="72" s="1"/>
  <c r="G202" i="88"/>
  <c r="G222" i="88" s="1"/>
  <c r="G201" i="88"/>
  <c r="G221" i="88" s="1"/>
  <c r="G200" i="88"/>
  <c r="G220" i="88" s="1"/>
  <c r="N204" i="67"/>
  <c r="O204" i="67" s="1"/>
  <c r="P204" i="67" s="1"/>
  <c r="Q204" i="67" s="1"/>
  <c r="R204" i="67" s="1"/>
  <c r="B14" i="67" s="1"/>
  <c r="F206" i="88"/>
  <c r="N206" i="75"/>
  <c r="O206" i="75" s="1"/>
  <c r="P206" i="75" s="1"/>
  <c r="Q206" i="75" s="1"/>
  <c r="R206" i="75" s="1"/>
  <c r="F14" i="75" s="1"/>
  <c r="N206" i="72"/>
  <c r="O206" i="72" s="1"/>
  <c r="P206" i="72" s="1"/>
  <c r="Q206" i="72" s="1"/>
  <c r="R206" i="72" s="1"/>
  <c r="F14" i="72" s="1"/>
  <c r="N206" i="71"/>
  <c r="O206" i="71" s="1"/>
  <c r="P206" i="71" s="1"/>
  <c r="Q206" i="71" s="1"/>
  <c r="R206" i="71" s="1"/>
  <c r="F14" i="71" s="1"/>
  <c r="N205" i="70"/>
  <c r="O205" i="70" s="1"/>
  <c r="P205" i="70" s="1"/>
  <c r="Q205" i="70" s="1"/>
  <c r="R205" i="70" s="1"/>
  <c r="D14" i="70" s="1"/>
  <c r="N204" i="73"/>
  <c r="O204" i="73" s="1"/>
  <c r="P204" i="73" s="1"/>
  <c r="Q204" i="73" s="1"/>
  <c r="R204" i="73" s="1"/>
  <c r="B14" i="73" s="1"/>
  <c r="N205" i="68"/>
  <c r="O205" i="68" s="1"/>
  <c r="P205" i="68" s="1"/>
  <c r="Q205" i="68" s="1"/>
  <c r="R205" i="68" s="1"/>
  <c r="D14" i="68" s="1"/>
  <c r="N204" i="69"/>
  <c r="O204" i="69" s="1"/>
  <c r="P204" i="69" s="1"/>
  <c r="Q204" i="69" s="1"/>
  <c r="R204" i="69" s="1"/>
  <c r="B14" i="69" s="1"/>
  <c r="N206" i="67"/>
  <c r="O206" i="67" s="1"/>
  <c r="P206" i="67" s="1"/>
  <c r="Q206" i="67" s="1"/>
  <c r="R206" i="67" s="1"/>
  <c r="F14" i="67" s="1"/>
  <c r="N205" i="72"/>
  <c r="O205" i="72" s="1"/>
  <c r="P205" i="72" s="1"/>
  <c r="Q205" i="72" s="1"/>
  <c r="R205" i="72" s="1"/>
  <c r="D14" i="72" s="1"/>
  <c r="N205" i="71"/>
  <c r="O205" i="71" s="1"/>
  <c r="P205" i="71" s="1"/>
  <c r="Q205" i="71" s="1"/>
  <c r="R205" i="71" s="1"/>
  <c r="D14" i="71" s="1"/>
  <c r="N206" i="69"/>
  <c r="O206" i="69" s="1"/>
  <c r="P206" i="69" s="1"/>
  <c r="Q206" i="69" s="1"/>
  <c r="R206" i="69" s="1"/>
  <c r="F14" i="69" s="1"/>
  <c r="N206" i="68"/>
  <c r="O206" i="68" s="1"/>
  <c r="P206" i="68" s="1"/>
  <c r="Q206" i="68" s="1"/>
  <c r="R206" i="68" s="1"/>
  <c r="F14" i="68" s="1"/>
  <c r="N205" i="69"/>
  <c r="O205" i="69" s="1"/>
  <c r="P205" i="69" s="1"/>
  <c r="Q205" i="69" s="1"/>
  <c r="R205" i="69" s="1"/>
  <c r="D14" i="69" s="1"/>
  <c r="N205" i="67"/>
  <c r="O205" i="67" s="1"/>
  <c r="P205" i="67" s="1"/>
  <c r="Q205" i="67" s="1"/>
  <c r="R205" i="67" s="1"/>
  <c r="D14" i="67" s="1"/>
  <c r="N205" i="73"/>
  <c r="O205" i="73" s="1"/>
  <c r="P205" i="73" s="1"/>
  <c r="Q205" i="73" s="1"/>
  <c r="R205" i="73" s="1"/>
  <c r="D14" i="73" s="1"/>
  <c r="J129" i="88"/>
  <c r="J131" i="88" s="1"/>
  <c r="I130" i="88"/>
  <c r="I132" i="88" s="1"/>
  <c r="I133" i="88" s="1"/>
  <c r="I190" i="88" s="1"/>
  <c r="S205" i="75"/>
  <c r="T205" i="75" s="1"/>
  <c r="U205" i="75" s="1"/>
  <c r="V205" i="75" s="1"/>
  <c r="W205" i="75" s="1"/>
  <c r="D15" i="75" s="1"/>
  <c r="N204" i="75"/>
  <c r="O204" i="75" s="1"/>
  <c r="P204" i="75" s="1"/>
  <c r="Q204" i="75" s="1"/>
  <c r="R204" i="75" s="1"/>
  <c r="B14" i="75" s="1"/>
  <c r="N204" i="70"/>
  <c r="O204" i="70" s="1"/>
  <c r="P204" i="70" s="1"/>
  <c r="Q204" i="70" s="1"/>
  <c r="R204" i="70" s="1"/>
  <c r="B14" i="70" s="1"/>
  <c r="G210" i="88"/>
  <c r="N204" i="71"/>
  <c r="O204" i="71" s="1"/>
  <c r="P204" i="71" s="1"/>
  <c r="Q204" i="71" s="1"/>
  <c r="R204" i="71" s="1"/>
  <c r="B14" i="71" s="1"/>
  <c r="N204" i="68"/>
  <c r="O204" i="68" s="1"/>
  <c r="P204" i="68" s="1"/>
  <c r="Q204" i="68" s="1"/>
  <c r="R204" i="68" s="1"/>
  <c r="B14" i="68" s="1"/>
  <c r="H135" i="88"/>
  <c r="N206" i="73"/>
  <c r="O206" i="73" s="1"/>
  <c r="P206" i="73" s="1"/>
  <c r="Q206" i="73" s="1"/>
  <c r="R206" i="73" s="1"/>
  <c r="F14" i="73" s="1"/>
  <c r="N206" i="70"/>
  <c r="O206" i="70" s="1"/>
  <c r="P206" i="70" s="1"/>
  <c r="Q206" i="70" s="1"/>
  <c r="R206" i="70" s="1"/>
  <c r="F14" i="70" s="1"/>
  <c r="H205" i="63"/>
  <c r="G225" i="67"/>
  <c r="G225" i="71"/>
  <c r="G225" i="70"/>
  <c r="G225" i="72"/>
  <c r="G225" i="75"/>
  <c r="G225" i="68"/>
  <c r="G225" i="69"/>
  <c r="G225" i="73"/>
  <c r="E226" i="69"/>
  <c r="E226" i="70"/>
  <c r="E226" i="67"/>
  <c r="E226" i="72"/>
  <c r="E226" i="73"/>
  <c r="E226" i="68"/>
  <c r="E226" i="71"/>
  <c r="E226" i="75"/>
  <c r="F206" i="63"/>
  <c r="E224" i="68"/>
  <c r="E224" i="75"/>
  <c r="E224" i="69"/>
  <c r="E224" i="67"/>
  <c r="E224" i="71"/>
  <c r="E224" i="73"/>
  <c r="E224" i="72"/>
  <c r="E224" i="70"/>
  <c r="F204" i="63"/>
  <c r="F225" i="72"/>
  <c r="F225" i="71"/>
  <c r="F225" i="75"/>
  <c r="F225" i="70"/>
  <c r="F225" i="67"/>
  <c r="F225" i="69"/>
  <c r="F225" i="68"/>
  <c r="F225" i="73"/>
  <c r="F205" i="88"/>
  <c r="E225" i="88"/>
  <c r="F204" i="88"/>
  <c r="E224" i="88"/>
  <c r="J14" i="2" a="1"/>
  <c r="Q14" i="2" a="1"/>
  <c r="X13" i="2" a="1"/>
  <c r="X12" i="2" a="1"/>
  <c r="J12" i="2" a="1"/>
  <c r="Q13" i="2" a="1"/>
  <c r="Q12" i="2" a="1"/>
  <c r="J13" i="2" a="1"/>
  <c r="Q11" i="2" a="1"/>
  <c r="X14" i="2" a="1"/>
  <c r="X11" i="2" a="1"/>
  <c r="J11" i="2" a="1"/>
  <c r="Q14" i="2" l="1"/>
  <c r="X14" i="2"/>
  <c r="J14" i="2"/>
  <c r="J13" i="2"/>
  <c r="Q13" i="2"/>
  <c r="X13" i="2"/>
  <c r="J12" i="2"/>
  <c r="X12" i="2"/>
  <c r="Q12" i="2"/>
  <c r="Q11" i="2"/>
  <c r="J11" i="2"/>
  <c r="X11" i="2"/>
  <c r="S204" i="72"/>
  <c r="T204" i="72" s="1"/>
  <c r="U204" i="72" s="1"/>
  <c r="V204" i="72" s="1"/>
  <c r="W204" i="72" s="1"/>
  <c r="B15" i="72" s="1"/>
  <c r="S204" i="67"/>
  <c r="T204" i="67" s="1"/>
  <c r="U204" i="67" s="1"/>
  <c r="V204" i="67" s="1"/>
  <c r="W204" i="67" s="1"/>
  <c r="B15" i="67" s="1"/>
  <c r="F226" i="88"/>
  <c r="H201" i="88"/>
  <c r="H221" i="88" s="1"/>
  <c r="H200" i="88"/>
  <c r="H220" i="88" s="1"/>
  <c r="H202" i="88"/>
  <c r="H222" i="88" s="1"/>
  <c r="G206" i="88"/>
  <c r="S206" i="73"/>
  <c r="T206" i="73" s="1"/>
  <c r="U206" i="73" s="1"/>
  <c r="V206" i="73" s="1"/>
  <c r="W206" i="73" s="1"/>
  <c r="F15" i="73" s="1"/>
  <c r="S206" i="67"/>
  <c r="T206" i="67" s="1"/>
  <c r="U206" i="67" s="1"/>
  <c r="V206" i="67" s="1"/>
  <c r="W206" i="67" s="1"/>
  <c r="F15" i="67" s="1"/>
  <c r="S206" i="72"/>
  <c r="T206" i="72" s="1"/>
  <c r="U206" i="72" s="1"/>
  <c r="V206" i="72" s="1"/>
  <c r="W206" i="72" s="1"/>
  <c r="F15" i="72" s="1"/>
  <c r="I135" i="88"/>
  <c r="S206" i="68"/>
  <c r="T206" i="68" s="1"/>
  <c r="U206" i="68" s="1"/>
  <c r="V206" i="68" s="1"/>
  <c r="W206" i="68" s="1"/>
  <c r="F15" i="68" s="1"/>
  <c r="S204" i="73"/>
  <c r="T204" i="73" s="1"/>
  <c r="U204" i="73" s="1"/>
  <c r="V204" i="73" s="1"/>
  <c r="W204" i="73" s="1"/>
  <c r="B15" i="73" s="1"/>
  <c r="H210" i="88"/>
  <c r="K129" i="88"/>
  <c r="K131" i="88" s="1"/>
  <c r="J130" i="88"/>
  <c r="J132" i="88" s="1"/>
  <c r="J133" i="88" s="1"/>
  <c r="J190" i="88" s="1"/>
  <c r="S206" i="69"/>
  <c r="T206" i="69" s="1"/>
  <c r="U206" i="69" s="1"/>
  <c r="V206" i="69" s="1"/>
  <c r="W206" i="69" s="1"/>
  <c r="F15" i="69" s="1"/>
  <c r="S205" i="70"/>
  <c r="T205" i="70" s="1"/>
  <c r="U205" i="70" s="1"/>
  <c r="V205" i="70" s="1"/>
  <c r="W205" i="70" s="1"/>
  <c r="D15" i="70" s="1"/>
  <c r="S206" i="75"/>
  <c r="T206" i="75" s="1"/>
  <c r="U206" i="75" s="1"/>
  <c r="V206" i="75" s="1"/>
  <c r="W206" i="75" s="1"/>
  <c r="F15" i="75" s="1"/>
  <c r="S205" i="73"/>
  <c r="T205" i="73" s="1"/>
  <c r="U205" i="73" s="1"/>
  <c r="V205" i="73" s="1"/>
  <c r="W205" i="73" s="1"/>
  <c r="D15" i="73" s="1"/>
  <c r="S204" i="68"/>
  <c r="T204" i="68" s="1"/>
  <c r="U204" i="68" s="1"/>
  <c r="V204" i="68" s="1"/>
  <c r="W204" i="68" s="1"/>
  <c r="B15" i="68" s="1"/>
  <c r="S204" i="70"/>
  <c r="T204" i="70" s="1"/>
  <c r="U204" i="70" s="1"/>
  <c r="V204" i="70" s="1"/>
  <c r="W204" i="70" s="1"/>
  <c r="B15" i="70" s="1"/>
  <c r="S205" i="71"/>
  <c r="T205" i="71" s="1"/>
  <c r="U205" i="71" s="1"/>
  <c r="V205" i="71" s="1"/>
  <c r="W205" i="71" s="1"/>
  <c r="D15" i="71" s="1"/>
  <c r="S204" i="69"/>
  <c r="T204" i="69" s="1"/>
  <c r="U204" i="69" s="1"/>
  <c r="V204" i="69" s="1"/>
  <c r="W204" i="69" s="1"/>
  <c r="B15" i="69" s="1"/>
  <c r="X204" i="72"/>
  <c r="Y204" i="72" s="1"/>
  <c r="Z204" i="72" s="1"/>
  <c r="AA204" i="72" s="1"/>
  <c r="AB204" i="72" s="1"/>
  <c r="B16" i="72" s="1"/>
  <c r="S205" i="67"/>
  <c r="T205" i="67" s="1"/>
  <c r="U205" i="67" s="1"/>
  <c r="V205" i="67" s="1"/>
  <c r="W205" i="67" s="1"/>
  <c r="D15" i="67" s="1"/>
  <c r="S206" i="70"/>
  <c r="T206" i="70" s="1"/>
  <c r="U206" i="70" s="1"/>
  <c r="V206" i="70" s="1"/>
  <c r="W206" i="70" s="1"/>
  <c r="F15" i="70" s="1"/>
  <c r="S204" i="71"/>
  <c r="T204" i="71" s="1"/>
  <c r="U204" i="71" s="1"/>
  <c r="V204" i="71" s="1"/>
  <c r="W204" i="71" s="1"/>
  <c r="B15" i="71" s="1"/>
  <c r="S204" i="75"/>
  <c r="T204" i="75" s="1"/>
  <c r="U204" i="75" s="1"/>
  <c r="V204" i="75" s="1"/>
  <c r="W204" i="75" s="1"/>
  <c r="B15" i="75" s="1"/>
  <c r="S205" i="72"/>
  <c r="T205" i="72" s="1"/>
  <c r="U205" i="72" s="1"/>
  <c r="V205" i="72" s="1"/>
  <c r="W205" i="72" s="1"/>
  <c r="D15" i="72" s="1"/>
  <c r="S205" i="68"/>
  <c r="T205" i="68" s="1"/>
  <c r="U205" i="68" s="1"/>
  <c r="V205" i="68" s="1"/>
  <c r="W205" i="68" s="1"/>
  <c r="D15" i="68" s="1"/>
  <c r="S206" i="71"/>
  <c r="T206" i="71" s="1"/>
  <c r="U206" i="71" s="1"/>
  <c r="V206" i="71" s="1"/>
  <c r="W206" i="71" s="1"/>
  <c r="F15" i="71" s="1"/>
  <c r="X205" i="75"/>
  <c r="Y205" i="75" s="1"/>
  <c r="Z205" i="75" s="1"/>
  <c r="AA205" i="75" s="1"/>
  <c r="AB205" i="75" s="1"/>
  <c r="D16" i="75" s="1"/>
  <c r="S205" i="69"/>
  <c r="T205" i="69" s="1"/>
  <c r="U205" i="69" s="1"/>
  <c r="V205" i="69" s="1"/>
  <c r="W205" i="69" s="1"/>
  <c r="D15" i="69" s="1"/>
  <c r="F226" i="67"/>
  <c r="F226" i="72"/>
  <c r="F226" i="69"/>
  <c r="F226" i="73"/>
  <c r="F226" i="75"/>
  <c r="F226" i="68"/>
  <c r="F226" i="71"/>
  <c r="F226" i="70"/>
  <c r="G206" i="63"/>
  <c r="F224" i="68"/>
  <c r="F224" i="72"/>
  <c r="F224" i="73"/>
  <c r="F224" i="71"/>
  <c r="F224" i="67"/>
  <c r="F224" i="75"/>
  <c r="F224" i="69"/>
  <c r="F224" i="70"/>
  <c r="G204" i="63"/>
  <c r="I205" i="63"/>
  <c r="H225" i="67"/>
  <c r="H225" i="71"/>
  <c r="H225" i="75"/>
  <c r="H225" i="72"/>
  <c r="H225" i="70"/>
  <c r="H225" i="69"/>
  <c r="H225" i="73"/>
  <c r="H225" i="68"/>
  <c r="G205" i="88"/>
  <c r="F225" i="88"/>
  <c r="G204" i="88"/>
  <c r="F224" i="88"/>
  <c r="K13" i="2" a="1"/>
  <c r="K11" i="2" a="1"/>
  <c r="Y11" i="2" a="1"/>
  <c r="R14" i="2" a="1"/>
  <c r="R13" i="2" a="1"/>
  <c r="Y13" i="2" a="1"/>
  <c r="R11" i="2" a="1"/>
  <c r="R12" i="2" a="1"/>
  <c r="K12" i="2" a="1"/>
  <c r="K14" i="2" a="1"/>
  <c r="Y14" i="2" a="1"/>
  <c r="Y12" i="2" a="1"/>
  <c r="Y14" i="2" l="1"/>
  <c r="R14" i="2"/>
  <c r="K14" i="2"/>
  <c r="R13" i="2"/>
  <c r="Y13" i="2"/>
  <c r="K13" i="2"/>
  <c r="R12" i="2"/>
  <c r="K12" i="2"/>
  <c r="Y12" i="2"/>
  <c r="R11" i="2"/>
  <c r="K11" i="2"/>
  <c r="Y11" i="2"/>
  <c r="X204" i="67"/>
  <c r="Y204" i="67" s="1"/>
  <c r="Z204" i="67" s="1"/>
  <c r="AA204" i="67" s="1"/>
  <c r="AB204" i="67" s="1"/>
  <c r="B16" i="67" s="1"/>
  <c r="G226" i="88"/>
  <c r="I201" i="88"/>
  <c r="I221" i="88" s="1"/>
  <c r="I200" i="88"/>
  <c r="I220" i="88" s="1"/>
  <c r="I202" i="88"/>
  <c r="I222" i="88" s="1"/>
  <c r="H206" i="88"/>
  <c r="X205" i="70"/>
  <c r="Y205" i="70" s="1"/>
  <c r="Z205" i="70" s="1"/>
  <c r="AA205" i="70" s="1"/>
  <c r="AB205" i="70" s="1"/>
  <c r="D16" i="70" s="1"/>
  <c r="I210" i="88"/>
  <c r="X204" i="75"/>
  <c r="Y204" i="75" s="1"/>
  <c r="Z204" i="75" s="1"/>
  <c r="AA204" i="75" s="1"/>
  <c r="AB204" i="75" s="1"/>
  <c r="B16" i="75" s="1"/>
  <c r="X204" i="70"/>
  <c r="Y204" i="70" s="1"/>
  <c r="Z204" i="70" s="1"/>
  <c r="AA204" i="70" s="1"/>
  <c r="AB204" i="70" s="1"/>
  <c r="B16" i="70" s="1"/>
  <c r="X206" i="71"/>
  <c r="Y206" i="71" s="1"/>
  <c r="Z206" i="71" s="1"/>
  <c r="AA206" i="71" s="1"/>
  <c r="AB206" i="71" s="1"/>
  <c r="F16" i="71" s="1"/>
  <c r="X204" i="71"/>
  <c r="Y204" i="71" s="1"/>
  <c r="Z204" i="71" s="1"/>
  <c r="AA204" i="71" s="1"/>
  <c r="AB204" i="71" s="1"/>
  <c r="B16" i="71" s="1"/>
  <c r="AC204" i="72"/>
  <c r="AD204" i="72" s="1"/>
  <c r="AE204" i="72" s="1"/>
  <c r="AF204" i="72" s="1"/>
  <c r="AG204" i="72" s="1"/>
  <c r="AH204" i="72" s="1"/>
  <c r="AI204" i="72" s="1"/>
  <c r="AJ204" i="72" s="1"/>
  <c r="AK204" i="72" s="1"/>
  <c r="AL204" i="72" s="1"/>
  <c r="B17" i="72" s="1"/>
  <c r="X204" i="68"/>
  <c r="Y204" i="68" s="1"/>
  <c r="Z204" i="68" s="1"/>
  <c r="AA204" i="68" s="1"/>
  <c r="AB204" i="68" s="1"/>
  <c r="B16" i="68" s="1"/>
  <c r="X206" i="72"/>
  <c r="Y206" i="72" s="1"/>
  <c r="Z206" i="72" s="1"/>
  <c r="AA206" i="72" s="1"/>
  <c r="AB206" i="72" s="1"/>
  <c r="F16" i="72" s="1"/>
  <c r="X205" i="68"/>
  <c r="Y205" i="68" s="1"/>
  <c r="Z205" i="68" s="1"/>
  <c r="AA205" i="68" s="1"/>
  <c r="AB205" i="68" s="1"/>
  <c r="D16" i="68" s="1"/>
  <c r="X206" i="70"/>
  <c r="Y206" i="70" s="1"/>
  <c r="Z206" i="70" s="1"/>
  <c r="AA206" i="70" s="1"/>
  <c r="AB206" i="70" s="1"/>
  <c r="F16" i="70" s="1"/>
  <c r="X204" i="69"/>
  <c r="Y204" i="69" s="1"/>
  <c r="Z204" i="69" s="1"/>
  <c r="AA204" i="69" s="1"/>
  <c r="AB204" i="69" s="1"/>
  <c r="B16" i="69" s="1"/>
  <c r="X205" i="73"/>
  <c r="Y205" i="73" s="1"/>
  <c r="Z205" i="73" s="1"/>
  <c r="AA205" i="73" s="1"/>
  <c r="AB205" i="73" s="1"/>
  <c r="D16" i="73" s="1"/>
  <c r="X206" i="69"/>
  <c r="Y206" i="69" s="1"/>
  <c r="Z206" i="69" s="1"/>
  <c r="AA206" i="69" s="1"/>
  <c r="AB206" i="69" s="1"/>
  <c r="F16" i="69" s="1"/>
  <c r="X204" i="73"/>
  <c r="Y204" i="73" s="1"/>
  <c r="Z204" i="73" s="1"/>
  <c r="AA204" i="73" s="1"/>
  <c r="AB204" i="73" s="1"/>
  <c r="B16" i="73" s="1"/>
  <c r="X206" i="67"/>
  <c r="Y206" i="67" s="1"/>
  <c r="Z206" i="67" s="1"/>
  <c r="AA206" i="67" s="1"/>
  <c r="AB206" i="67" s="1"/>
  <c r="F16" i="67" s="1"/>
  <c r="AC205" i="75"/>
  <c r="AD205" i="75" s="1"/>
  <c r="AE205" i="75" s="1"/>
  <c r="AF205" i="75" s="1"/>
  <c r="AG205" i="75" s="1"/>
  <c r="AH205" i="75" s="1"/>
  <c r="AI205" i="75" s="1"/>
  <c r="AJ205" i="75" s="1"/>
  <c r="AK205" i="75" s="1"/>
  <c r="AL205" i="75" s="1"/>
  <c r="D17" i="75" s="1"/>
  <c r="X205" i="72"/>
  <c r="Y205" i="72" s="1"/>
  <c r="Z205" i="72" s="1"/>
  <c r="AA205" i="72" s="1"/>
  <c r="AB205" i="72" s="1"/>
  <c r="D16" i="72" s="1"/>
  <c r="X205" i="67"/>
  <c r="Y205" i="67" s="1"/>
  <c r="Z205" i="67" s="1"/>
  <c r="AA205" i="67" s="1"/>
  <c r="AB205" i="67" s="1"/>
  <c r="D16" i="67" s="1"/>
  <c r="X205" i="71"/>
  <c r="Y205" i="71" s="1"/>
  <c r="Z205" i="71" s="1"/>
  <c r="AA205" i="71" s="1"/>
  <c r="AB205" i="71" s="1"/>
  <c r="D16" i="71" s="1"/>
  <c r="X206" i="75"/>
  <c r="Y206" i="75" s="1"/>
  <c r="Z206" i="75" s="1"/>
  <c r="AA206" i="75" s="1"/>
  <c r="AB206" i="75" s="1"/>
  <c r="F16" i="75" s="1"/>
  <c r="J135" i="88"/>
  <c r="X206" i="68"/>
  <c r="Y206" i="68" s="1"/>
  <c r="Z206" i="68" s="1"/>
  <c r="AA206" i="68" s="1"/>
  <c r="AB206" i="68" s="1"/>
  <c r="F16" i="68" s="1"/>
  <c r="X206" i="73"/>
  <c r="Y206" i="73" s="1"/>
  <c r="Z206" i="73" s="1"/>
  <c r="AA206" i="73" s="1"/>
  <c r="AB206" i="73" s="1"/>
  <c r="F16" i="73" s="1"/>
  <c r="X205" i="69"/>
  <c r="Y205" i="69" s="1"/>
  <c r="Z205" i="69" s="1"/>
  <c r="AA205" i="69" s="1"/>
  <c r="AB205" i="69" s="1"/>
  <c r="D16" i="69" s="1"/>
  <c r="K130" i="88"/>
  <c r="K132" i="88" s="1"/>
  <c r="K133" i="88" s="1"/>
  <c r="K190" i="88" s="1"/>
  <c r="L129" i="88"/>
  <c r="L131" i="88" s="1"/>
  <c r="J205" i="63"/>
  <c r="I225" i="67"/>
  <c r="I225" i="71"/>
  <c r="I225" i="72"/>
  <c r="I225" i="70"/>
  <c r="I225" i="75"/>
  <c r="I225" i="73"/>
  <c r="I225" i="69"/>
  <c r="I225" i="68"/>
  <c r="H204" i="63"/>
  <c r="G224" i="71"/>
  <c r="G224" i="72"/>
  <c r="G224" i="68"/>
  <c r="G224" i="67"/>
  <c r="G224" i="73"/>
  <c r="G224" i="75"/>
  <c r="G224" i="69"/>
  <c r="G224" i="70"/>
  <c r="H206" i="63"/>
  <c r="G226" i="75"/>
  <c r="G226" i="73"/>
  <c r="G226" i="72"/>
  <c r="G226" i="71"/>
  <c r="G226" i="67"/>
  <c r="G226" i="68"/>
  <c r="G226" i="69"/>
  <c r="G226" i="70"/>
  <c r="H204" i="88"/>
  <c r="G224" i="88"/>
  <c r="H205" i="88"/>
  <c r="G225" i="88"/>
  <c r="Z12" i="2" a="1"/>
  <c r="Z11" i="2" a="1"/>
  <c r="L12" i="2" a="1"/>
  <c r="Z14" i="2" a="1"/>
  <c r="Z13" i="2" a="1"/>
  <c r="L11" i="2" a="1"/>
  <c r="S12" i="2" a="1"/>
  <c r="S13" i="2" a="1"/>
  <c r="S14" i="2" a="1"/>
  <c r="L14" i="2" a="1"/>
  <c r="S11" i="2" a="1"/>
  <c r="L13" i="2" a="1"/>
  <c r="Z14" i="2" l="1"/>
  <c r="S14" i="2"/>
  <c r="L14" i="2"/>
  <c r="Z13" i="2"/>
  <c r="S13" i="2"/>
  <c r="L13" i="2"/>
  <c r="S12" i="2"/>
  <c r="L12" i="2"/>
  <c r="Z12" i="2"/>
  <c r="AC204" i="67"/>
  <c r="AD204" i="67" s="1"/>
  <c r="AE204" i="67" s="1"/>
  <c r="AF204" i="67" s="1"/>
  <c r="AG204" i="67" s="1"/>
  <c r="AH204" i="67" s="1"/>
  <c r="AI204" i="67" s="1"/>
  <c r="AJ204" i="67" s="1"/>
  <c r="AK204" i="67" s="1"/>
  <c r="AL204" i="67" s="1"/>
  <c r="B17" i="67" s="1"/>
  <c r="S11" i="2"/>
  <c r="L11" i="2"/>
  <c r="Z11" i="2"/>
  <c r="H226" i="88"/>
  <c r="J200" i="88"/>
  <c r="J220" i="88" s="1"/>
  <c r="J201" i="88"/>
  <c r="J221" i="88" s="1"/>
  <c r="J202" i="88"/>
  <c r="J222" i="88" s="1"/>
  <c r="I206" i="88"/>
  <c r="AC206" i="73"/>
  <c r="AD206" i="73" s="1"/>
  <c r="AE206" i="73" s="1"/>
  <c r="AF206" i="73" s="1"/>
  <c r="AG206" i="73" s="1"/>
  <c r="AH206" i="73" s="1"/>
  <c r="AI206" i="73" s="1"/>
  <c r="AJ206" i="73" s="1"/>
  <c r="AK206" i="73" s="1"/>
  <c r="AL206" i="73" s="1"/>
  <c r="F17" i="73" s="1"/>
  <c r="AC204" i="69"/>
  <c r="AD204" i="69" s="1"/>
  <c r="AE204" i="69" s="1"/>
  <c r="AF204" i="69" s="1"/>
  <c r="AG204" i="69" s="1"/>
  <c r="AH204" i="69" s="1"/>
  <c r="AI204" i="69" s="1"/>
  <c r="AJ204" i="69" s="1"/>
  <c r="AK204" i="69" s="1"/>
  <c r="AL204" i="69" s="1"/>
  <c r="B17" i="69" s="1"/>
  <c r="AC206" i="71"/>
  <c r="AD206" i="71" s="1"/>
  <c r="AE206" i="71" s="1"/>
  <c r="AF206" i="71" s="1"/>
  <c r="AG206" i="71" s="1"/>
  <c r="AH206" i="71" s="1"/>
  <c r="AI206" i="71" s="1"/>
  <c r="AJ206" i="71" s="1"/>
  <c r="AK206" i="71" s="1"/>
  <c r="AL206" i="71" s="1"/>
  <c r="F17" i="71" s="1"/>
  <c r="AC206" i="68"/>
  <c r="AD206" i="68" s="1"/>
  <c r="AE206" i="68" s="1"/>
  <c r="AF206" i="68" s="1"/>
  <c r="AG206" i="68" s="1"/>
  <c r="AH206" i="68" s="1"/>
  <c r="AI206" i="68" s="1"/>
  <c r="AJ206" i="68" s="1"/>
  <c r="AK206" i="68" s="1"/>
  <c r="AL206" i="68" s="1"/>
  <c r="F17" i="68" s="1"/>
  <c r="AC205" i="67"/>
  <c r="AD205" i="67" s="1"/>
  <c r="AE205" i="67" s="1"/>
  <c r="AF205" i="67" s="1"/>
  <c r="AG205" i="67" s="1"/>
  <c r="AH205" i="67" s="1"/>
  <c r="AI205" i="67" s="1"/>
  <c r="AJ205" i="67" s="1"/>
  <c r="AK205" i="67" s="1"/>
  <c r="AL205" i="67" s="1"/>
  <c r="D17" i="67" s="1"/>
  <c r="AC204" i="73"/>
  <c r="AD204" i="73" s="1"/>
  <c r="AE204" i="73" s="1"/>
  <c r="AF204" i="73" s="1"/>
  <c r="AG204" i="73" s="1"/>
  <c r="AH204" i="73" s="1"/>
  <c r="AI204" i="73" s="1"/>
  <c r="AJ204" i="73" s="1"/>
  <c r="AK204" i="73" s="1"/>
  <c r="AL204" i="73" s="1"/>
  <c r="B17" i="73" s="1"/>
  <c r="AC206" i="70"/>
  <c r="AD206" i="70" s="1"/>
  <c r="AE206" i="70" s="1"/>
  <c r="AF206" i="70" s="1"/>
  <c r="AG206" i="70" s="1"/>
  <c r="AH206" i="70" s="1"/>
  <c r="AI206" i="70" s="1"/>
  <c r="AJ206" i="70" s="1"/>
  <c r="AK206" i="70" s="1"/>
  <c r="AL206" i="70" s="1"/>
  <c r="F17" i="70" s="1"/>
  <c r="AC204" i="68"/>
  <c r="AD204" i="68" s="1"/>
  <c r="AE204" i="68" s="1"/>
  <c r="AF204" i="68" s="1"/>
  <c r="AG204" i="68" s="1"/>
  <c r="AH204" i="68" s="1"/>
  <c r="AI204" i="68" s="1"/>
  <c r="AJ204" i="68" s="1"/>
  <c r="AK204" i="68" s="1"/>
  <c r="AL204" i="68" s="1"/>
  <c r="B17" i="68" s="1"/>
  <c r="AC204" i="70"/>
  <c r="AD204" i="70" s="1"/>
  <c r="AE204" i="70" s="1"/>
  <c r="AF204" i="70" s="1"/>
  <c r="AG204" i="70" s="1"/>
  <c r="AH204" i="70" s="1"/>
  <c r="AI204" i="70" s="1"/>
  <c r="AJ204" i="70" s="1"/>
  <c r="AK204" i="70" s="1"/>
  <c r="AL204" i="70" s="1"/>
  <c r="B17" i="70" s="1"/>
  <c r="AC205" i="70"/>
  <c r="AD205" i="70" s="1"/>
  <c r="AE205" i="70" s="1"/>
  <c r="AF205" i="70" s="1"/>
  <c r="AG205" i="70" s="1"/>
  <c r="AH205" i="70" s="1"/>
  <c r="AI205" i="70" s="1"/>
  <c r="AJ205" i="70" s="1"/>
  <c r="AK205" i="70" s="1"/>
  <c r="AL205" i="70" s="1"/>
  <c r="D17" i="70" s="1"/>
  <c r="AC205" i="71"/>
  <c r="AD205" i="71" s="1"/>
  <c r="AE205" i="71" s="1"/>
  <c r="AF205" i="71" s="1"/>
  <c r="AG205" i="71" s="1"/>
  <c r="AH205" i="71" s="1"/>
  <c r="AI205" i="71" s="1"/>
  <c r="AJ205" i="71" s="1"/>
  <c r="AK205" i="71" s="1"/>
  <c r="AL205" i="71" s="1"/>
  <c r="D17" i="71" s="1"/>
  <c r="AC206" i="67"/>
  <c r="AD206" i="67" s="1"/>
  <c r="AE206" i="67" s="1"/>
  <c r="AF206" i="67" s="1"/>
  <c r="AG206" i="67" s="1"/>
  <c r="AH206" i="67" s="1"/>
  <c r="AI206" i="67" s="1"/>
  <c r="AJ206" i="67" s="1"/>
  <c r="AK206" i="67" s="1"/>
  <c r="AL206" i="67" s="1"/>
  <c r="F17" i="67" s="1"/>
  <c r="L130" i="88"/>
  <c r="L132" i="88" s="1"/>
  <c r="L133" i="88" s="1"/>
  <c r="L190" i="88" s="1"/>
  <c r="M129" i="88"/>
  <c r="M131" i="88" s="1"/>
  <c r="J210" i="88"/>
  <c r="AC205" i="72"/>
  <c r="AD205" i="72" s="1"/>
  <c r="AE205" i="72" s="1"/>
  <c r="AF205" i="72" s="1"/>
  <c r="AG205" i="72" s="1"/>
  <c r="AH205" i="72" s="1"/>
  <c r="AI205" i="72" s="1"/>
  <c r="AJ205" i="72" s="1"/>
  <c r="AK205" i="72" s="1"/>
  <c r="AL205" i="72" s="1"/>
  <c r="D17" i="72" s="1"/>
  <c r="AC206" i="69"/>
  <c r="AD206" i="69" s="1"/>
  <c r="AE206" i="69" s="1"/>
  <c r="AF206" i="69" s="1"/>
  <c r="AG206" i="69" s="1"/>
  <c r="AH206" i="69" s="1"/>
  <c r="AI206" i="69" s="1"/>
  <c r="AJ206" i="69" s="1"/>
  <c r="AK206" i="69" s="1"/>
  <c r="AL206" i="69" s="1"/>
  <c r="F17" i="69" s="1"/>
  <c r="AC205" i="68"/>
  <c r="AD205" i="68" s="1"/>
  <c r="AE205" i="68" s="1"/>
  <c r="AF205" i="68" s="1"/>
  <c r="AG205" i="68" s="1"/>
  <c r="AH205" i="68" s="1"/>
  <c r="AI205" i="68" s="1"/>
  <c r="AJ205" i="68" s="1"/>
  <c r="AK205" i="68" s="1"/>
  <c r="AL205" i="68" s="1"/>
  <c r="D17" i="68" s="1"/>
  <c r="AM204" i="72"/>
  <c r="AN204" i="72" s="1"/>
  <c r="AO204" i="72" s="1"/>
  <c r="AP204" i="72" s="1"/>
  <c r="AQ204" i="72" s="1"/>
  <c r="AR204" i="72" s="1"/>
  <c r="AS204" i="72" s="1"/>
  <c r="AT204" i="72" s="1"/>
  <c r="AU204" i="72" s="1"/>
  <c r="AV204" i="72" s="1"/>
  <c r="B18" i="72" s="1"/>
  <c r="AC204" i="75"/>
  <c r="AD204" i="75" s="1"/>
  <c r="AE204" i="75" s="1"/>
  <c r="AF204" i="75" s="1"/>
  <c r="AG204" i="75" s="1"/>
  <c r="AH204" i="75" s="1"/>
  <c r="AI204" i="75" s="1"/>
  <c r="AJ204" i="75" s="1"/>
  <c r="AK204" i="75" s="1"/>
  <c r="AL204" i="75" s="1"/>
  <c r="B17" i="75" s="1"/>
  <c r="K135" i="88"/>
  <c r="AC205" i="69"/>
  <c r="AD205" i="69" s="1"/>
  <c r="AE205" i="69" s="1"/>
  <c r="AF205" i="69" s="1"/>
  <c r="AG205" i="69" s="1"/>
  <c r="AH205" i="69" s="1"/>
  <c r="AI205" i="69" s="1"/>
  <c r="AJ205" i="69" s="1"/>
  <c r="AK205" i="69" s="1"/>
  <c r="AL205" i="69" s="1"/>
  <c r="D17" i="69" s="1"/>
  <c r="AC206" i="75"/>
  <c r="AD206" i="75" s="1"/>
  <c r="AE206" i="75" s="1"/>
  <c r="AF206" i="75" s="1"/>
  <c r="AG206" i="75" s="1"/>
  <c r="AH206" i="75" s="1"/>
  <c r="AI206" i="75" s="1"/>
  <c r="AJ206" i="75" s="1"/>
  <c r="AK206" i="75" s="1"/>
  <c r="AL206" i="75" s="1"/>
  <c r="F17" i="75" s="1"/>
  <c r="AM205" i="75"/>
  <c r="AN205" i="75" s="1"/>
  <c r="AO205" i="75" s="1"/>
  <c r="AP205" i="75" s="1"/>
  <c r="AQ205" i="75" s="1"/>
  <c r="AR205" i="75" s="1"/>
  <c r="AS205" i="75" s="1"/>
  <c r="AT205" i="75" s="1"/>
  <c r="AU205" i="75" s="1"/>
  <c r="AV205" i="75" s="1"/>
  <c r="D18" i="75" s="1"/>
  <c r="AC205" i="73"/>
  <c r="AD205" i="73" s="1"/>
  <c r="AE205" i="73" s="1"/>
  <c r="AF205" i="73" s="1"/>
  <c r="AG205" i="73" s="1"/>
  <c r="AH205" i="73" s="1"/>
  <c r="AI205" i="73" s="1"/>
  <c r="AJ205" i="73" s="1"/>
  <c r="AK205" i="73" s="1"/>
  <c r="AL205" i="73" s="1"/>
  <c r="D17" i="73" s="1"/>
  <c r="AC206" i="72"/>
  <c r="AD206" i="72" s="1"/>
  <c r="AE206" i="72" s="1"/>
  <c r="AF206" i="72" s="1"/>
  <c r="AG206" i="72" s="1"/>
  <c r="AH206" i="72" s="1"/>
  <c r="AI206" i="72" s="1"/>
  <c r="AJ206" i="72" s="1"/>
  <c r="AK206" i="72" s="1"/>
  <c r="AL206" i="72" s="1"/>
  <c r="F17" i="72" s="1"/>
  <c r="AC204" i="71"/>
  <c r="AD204" i="71" s="1"/>
  <c r="AE204" i="71" s="1"/>
  <c r="AF204" i="71" s="1"/>
  <c r="AG204" i="71" s="1"/>
  <c r="AH204" i="71" s="1"/>
  <c r="AI204" i="71" s="1"/>
  <c r="AJ204" i="71" s="1"/>
  <c r="AK204" i="71" s="1"/>
  <c r="AL204" i="71" s="1"/>
  <c r="B17" i="71" s="1"/>
  <c r="I206" i="63"/>
  <c r="H226" i="72"/>
  <c r="H226" i="67"/>
  <c r="H226" i="68"/>
  <c r="H226" i="71"/>
  <c r="H226" i="75"/>
  <c r="H226" i="73"/>
  <c r="H226" i="69"/>
  <c r="H226" i="70"/>
  <c r="I204" i="63"/>
  <c r="H224" i="71"/>
  <c r="H224" i="73"/>
  <c r="H224" i="72"/>
  <c r="H224" i="67"/>
  <c r="H224" i="68"/>
  <c r="H224" i="69"/>
  <c r="H224" i="75"/>
  <c r="H224" i="70"/>
  <c r="K205" i="63"/>
  <c r="J225" i="67"/>
  <c r="J225" i="71"/>
  <c r="J225" i="72"/>
  <c r="J225" i="75"/>
  <c r="J225" i="70"/>
  <c r="J225" i="68"/>
  <c r="J225" i="73"/>
  <c r="J225" i="69"/>
  <c r="I205" i="88"/>
  <c r="H225" i="88"/>
  <c r="I204" i="88"/>
  <c r="H224" i="88"/>
  <c r="T14" i="2" a="1"/>
  <c r="AA14" i="2" a="1"/>
  <c r="T13" i="2" a="1"/>
  <c r="M14" i="2" a="1"/>
  <c r="T12" i="2" a="1"/>
  <c r="AA12" i="2" a="1"/>
  <c r="M12" i="2" a="1"/>
  <c r="M11" i="2" a="1"/>
  <c r="T11" i="2" a="1"/>
  <c r="AA13" i="2" a="1"/>
  <c r="M13" i="2" a="1"/>
  <c r="AA11" i="2" a="1"/>
  <c r="AM204" i="67" l="1"/>
  <c r="AN204" i="67" s="1"/>
  <c r="AO204" i="67" s="1"/>
  <c r="AP204" i="67" s="1"/>
  <c r="AQ204" i="67" s="1"/>
  <c r="AR204" i="67" s="1"/>
  <c r="AS204" i="67" s="1"/>
  <c r="AT204" i="67" s="1"/>
  <c r="AU204" i="67" s="1"/>
  <c r="AV204" i="67" s="1"/>
  <c r="B18" i="67" s="1"/>
  <c r="T14" i="2"/>
  <c r="M14" i="2"/>
  <c r="AA14" i="2"/>
  <c r="T13" i="2"/>
  <c r="AA13" i="2"/>
  <c r="M13" i="2"/>
  <c r="T12" i="2"/>
  <c r="M12" i="2"/>
  <c r="AA12" i="2"/>
  <c r="M11" i="2"/>
  <c r="T11" i="2"/>
  <c r="AA11" i="2"/>
  <c r="K200" i="88"/>
  <c r="K220" i="88" s="1"/>
  <c r="K202" i="88"/>
  <c r="K222" i="88" s="1"/>
  <c r="K201" i="88"/>
  <c r="K221" i="88" s="1"/>
  <c r="I226" i="88"/>
  <c r="J206" i="88"/>
  <c r="AW204" i="72"/>
  <c r="AX204" i="72" s="1"/>
  <c r="AY204" i="72" s="1"/>
  <c r="AZ204" i="72" s="1"/>
  <c r="BA204" i="72" s="1"/>
  <c r="BB204" i="72" s="1"/>
  <c r="AM205" i="68"/>
  <c r="AN205" i="68" s="1"/>
  <c r="AO205" i="68" s="1"/>
  <c r="AP205" i="68" s="1"/>
  <c r="AQ205" i="68" s="1"/>
  <c r="AR205" i="68" s="1"/>
  <c r="AS205" i="68" s="1"/>
  <c r="AT205" i="68" s="1"/>
  <c r="AU205" i="68" s="1"/>
  <c r="AV205" i="68" s="1"/>
  <c r="D18" i="68" s="1"/>
  <c r="AM205" i="71"/>
  <c r="AN205" i="71" s="1"/>
  <c r="AO205" i="71" s="1"/>
  <c r="AP205" i="71" s="1"/>
  <c r="AQ205" i="71" s="1"/>
  <c r="AR205" i="71" s="1"/>
  <c r="AS205" i="71" s="1"/>
  <c r="AT205" i="71" s="1"/>
  <c r="AU205" i="71" s="1"/>
  <c r="AV205" i="71" s="1"/>
  <c r="D18" i="71" s="1"/>
  <c r="AM206" i="70"/>
  <c r="AN206" i="70" s="1"/>
  <c r="AO206" i="70" s="1"/>
  <c r="AP206" i="70" s="1"/>
  <c r="AQ206" i="70" s="1"/>
  <c r="AR206" i="70" s="1"/>
  <c r="AS206" i="70" s="1"/>
  <c r="AT206" i="70" s="1"/>
  <c r="AU206" i="70" s="1"/>
  <c r="AV206" i="70" s="1"/>
  <c r="F18" i="70" s="1"/>
  <c r="AM206" i="71"/>
  <c r="AN206" i="71" s="1"/>
  <c r="AO206" i="71" s="1"/>
  <c r="AP206" i="71" s="1"/>
  <c r="AQ206" i="71" s="1"/>
  <c r="AR206" i="71" s="1"/>
  <c r="AS206" i="71" s="1"/>
  <c r="AT206" i="71" s="1"/>
  <c r="AU206" i="71" s="1"/>
  <c r="AV206" i="71" s="1"/>
  <c r="F18" i="71" s="1"/>
  <c r="AM206" i="68"/>
  <c r="AN206" i="68" s="1"/>
  <c r="AO206" i="68" s="1"/>
  <c r="AP206" i="68" s="1"/>
  <c r="AQ206" i="68" s="1"/>
  <c r="AR206" i="68" s="1"/>
  <c r="AS206" i="68" s="1"/>
  <c r="AT206" i="68" s="1"/>
  <c r="AU206" i="68" s="1"/>
  <c r="AV206" i="68" s="1"/>
  <c r="F18" i="68" s="1"/>
  <c r="AM206" i="67"/>
  <c r="AN206" i="67" s="1"/>
  <c r="AO206" i="67" s="1"/>
  <c r="AP206" i="67" s="1"/>
  <c r="AQ206" i="67" s="1"/>
  <c r="AR206" i="67" s="1"/>
  <c r="AS206" i="67" s="1"/>
  <c r="AT206" i="67" s="1"/>
  <c r="AU206" i="67" s="1"/>
  <c r="AV206" i="67" s="1"/>
  <c r="F18" i="67" s="1"/>
  <c r="K210" i="88"/>
  <c r="AW205" i="75"/>
  <c r="AX205" i="75" s="1"/>
  <c r="AY205" i="75" s="1"/>
  <c r="AZ205" i="75" s="1"/>
  <c r="BA205" i="75" s="1"/>
  <c r="BB205" i="75" s="1"/>
  <c r="AM206" i="69"/>
  <c r="AN206" i="69" s="1"/>
  <c r="AO206" i="69" s="1"/>
  <c r="AP206" i="69" s="1"/>
  <c r="AQ206" i="69" s="1"/>
  <c r="AR206" i="69" s="1"/>
  <c r="AS206" i="69" s="1"/>
  <c r="AT206" i="69" s="1"/>
  <c r="AU206" i="69" s="1"/>
  <c r="AV206" i="69" s="1"/>
  <c r="F18" i="69" s="1"/>
  <c r="N129" i="88"/>
  <c r="N131" i="88" s="1"/>
  <c r="M130" i="88"/>
  <c r="M132" i="88" s="1"/>
  <c r="M133" i="88" s="1"/>
  <c r="M190" i="88" s="1"/>
  <c r="AM205" i="70"/>
  <c r="AN205" i="70" s="1"/>
  <c r="AO205" i="70" s="1"/>
  <c r="AP205" i="70" s="1"/>
  <c r="AQ205" i="70" s="1"/>
  <c r="AR205" i="70" s="1"/>
  <c r="AS205" i="70" s="1"/>
  <c r="AT205" i="70" s="1"/>
  <c r="AU205" i="70" s="1"/>
  <c r="AV205" i="70" s="1"/>
  <c r="D18" i="70" s="1"/>
  <c r="AM204" i="73"/>
  <c r="AN204" i="73" s="1"/>
  <c r="AO204" i="73" s="1"/>
  <c r="AP204" i="73" s="1"/>
  <c r="AQ204" i="73" s="1"/>
  <c r="AR204" i="73" s="1"/>
  <c r="AS204" i="73" s="1"/>
  <c r="AT204" i="73" s="1"/>
  <c r="AU204" i="73" s="1"/>
  <c r="AV204" i="73" s="1"/>
  <c r="B18" i="73" s="1"/>
  <c r="AM204" i="69"/>
  <c r="AN204" i="69" s="1"/>
  <c r="AO204" i="69" s="1"/>
  <c r="AP204" i="69" s="1"/>
  <c r="AQ204" i="69" s="1"/>
  <c r="AR204" i="69" s="1"/>
  <c r="AS204" i="69" s="1"/>
  <c r="AT204" i="69" s="1"/>
  <c r="AU204" i="69" s="1"/>
  <c r="AV204" i="69" s="1"/>
  <c r="B18" i="69" s="1"/>
  <c r="L135" i="88"/>
  <c r="AM206" i="72"/>
  <c r="AN206" i="72" s="1"/>
  <c r="AO206" i="72" s="1"/>
  <c r="AP206" i="72" s="1"/>
  <c r="AQ206" i="72" s="1"/>
  <c r="AR206" i="72" s="1"/>
  <c r="AS206" i="72" s="1"/>
  <c r="AT206" i="72" s="1"/>
  <c r="AU206" i="72" s="1"/>
  <c r="AV206" i="72" s="1"/>
  <c r="F18" i="72" s="1"/>
  <c r="AM205" i="69"/>
  <c r="AN205" i="69" s="1"/>
  <c r="AO205" i="69" s="1"/>
  <c r="AP205" i="69" s="1"/>
  <c r="AQ205" i="69" s="1"/>
  <c r="AR205" i="69" s="1"/>
  <c r="AS205" i="69" s="1"/>
  <c r="AT205" i="69" s="1"/>
  <c r="AU205" i="69" s="1"/>
  <c r="AV205" i="69" s="1"/>
  <c r="D18" i="69" s="1"/>
  <c r="AM206" i="75"/>
  <c r="AN206" i="75" s="1"/>
  <c r="AO206" i="75" s="1"/>
  <c r="AP206" i="75" s="1"/>
  <c r="AQ206" i="75" s="1"/>
  <c r="AR206" i="75" s="1"/>
  <c r="AS206" i="75" s="1"/>
  <c r="AT206" i="75" s="1"/>
  <c r="AU206" i="75" s="1"/>
  <c r="AV206" i="75" s="1"/>
  <c r="F18" i="75" s="1"/>
  <c r="AM205" i="72"/>
  <c r="AN205" i="72" s="1"/>
  <c r="AO205" i="72" s="1"/>
  <c r="AP205" i="72" s="1"/>
  <c r="AQ205" i="72" s="1"/>
  <c r="AR205" i="72" s="1"/>
  <c r="AS205" i="72" s="1"/>
  <c r="AT205" i="72" s="1"/>
  <c r="AU205" i="72" s="1"/>
  <c r="AV205" i="72" s="1"/>
  <c r="D18" i="72" s="1"/>
  <c r="AM204" i="70"/>
  <c r="AN204" i="70" s="1"/>
  <c r="AO204" i="70" s="1"/>
  <c r="AP204" i="70" s="1"/>
  <c r="AQ204" i="70" s="1"/>
  <c r="AR204" i="70" s="1"/>
  <c r="AS204" i="70" s="1"/>
  <c r="AT204" i="70" s="1"/>
  <c r="AU204" i="70" s="1"/>
  <c r="AV204" i="70" s="1"/>
  <c r="B18" i="70" s="1"/>
  <c r="AM205" i="67"/>
  <c r="AN205" i="67" s="1"/>
  <c r="AO205" i="67" s="1"/>
  <c r="AP205" i="67" s="1"/>
  <c r="AQ205" i="67" s="1"/>
  <c r="AR205" i="67" s="1"/>
  <c r="AS205" i="67" s="1"/>
  <c r="AT205" i="67" s="1"/>
  <c r="AU205" i="67" s="1"/>
  <c r="AV205" i="67" s="1"/>
  <c r="D18" i="67" s="1"/>
  <c r="AM206" i="73"/>
  <c r="AN206" i="73" s="1"/>
  <c r="AO206" i="73" s="1"/>
  <c r="AP206" i="73" s="1"/>
  <c r="AQ206" i="73" s="1"/>
  <c r="AR206" i="73" s="1"/>
  <c r="AS206" i="73" s="1"/>
  <c r="AT206" i="73" s="1"/>
  <c r="AU206" i="73" s="1"/>
  <c r="AV206" i="73" s="1"/>
  <c r="F18" i="73" s="1"/>
  <c r="AM204" i="68"/>
  <c r="AN204" i="68" s="1"/>
  <c r="AO204" i="68" s="1"/>
  <c r="AP204" i="68" s="1"/>
  <c r="AQ204" i="68" s="1"/>
  <c r="AR204" i="68" s="1"/>
  <c r="AS204" i="68" s="1"/>
  <c r="AT204" i="68" s="1"/>
  <c r="AU204" i="68" s="1"/>
  <c r="AV204" i="68" s="1"/>
  <c r="B18" i="68" s="1"/>
  <c r="AM205" i="73"/>
  <c r="AN205" i="73" s="1"/>
  <c r="AO205" i="73" s="1"/>
  <c r="AP205" i="73" s="1"/>
  <c r="AQ205" i="73" s="1"/>
  <c r="AR205" i="73" s="1"/>
  <c r="AS205" i="73" s="1"/>
  <c r="AT205" i="73" s="1"/>
  <c r="AU205" i="73" s="1"/>
  <c r="AV205" i="73" s="1"/>
  <c r="D18" i="73" s="1"/>
  <c r="AM204" i="71"/>
  <c r="AN204" i="71" s="1"/>
  <c r="AO204" i="71" s="1"/>
  <c r="AP204" i="71" s="1"/>
  <c r="AQ204" i="71" s="1"/>
  <c r="AR204" i="71" s="1"/>
  <c r="AS204" i="71" s="1"/>
  <c r="AT204" i="71" s="1"/>
  <c r="AU204" i="71" s="1"/>
  <c r="AV204" i="71" s="1"/>
  <c r="B18" i="71" s="1"/>
  <c r="AM204" i="75"/>
  <c r="AN204" i="75" s="1"/>
  <c r="AO204" i="75" s="1"/>
  <c r="AP204" i="75" s="1"/>
  <c r="AQ204" i="75" s="1"/>
  <c r="AR204" i="75" s="1"/>
  <c r="AS204" i="75" s="1"/>
  <c r="AT204" i="75" s="1"/>
  <c r="AU204" i="75" s="1"/>
  <c r="AV204" i="75" s="1"/>
  <c r="B18" i="75" s="1"/>
  <c r="L205" i="63"/>
  <c r="K225" i="67"/>
  <c r="K225" i="71"/>
  <c r="K225" i="75"/>
  <c r="K225" i="70"/>
  <c r="K225" i="72"/>
  <c r="K225" i="68"/>
  <c r="K225" i="73"/>
  <c r="K225" i="69"/>
  <c r="J204" i="63"/>
  <c r="I224" i="71"/>
  <c r="I224" i="73"/>
  <c r="I224" i="68"/>
  <c r="I224" i="67"/>
  <c r="I224" i="72"/>
  <c r="I224" i="70"/>
  <c r="I224" i="69"/>
  <c r="I224" i="75"/>
  <c r="J206" i="63"/>
  <c r="I226" i="68"/>
  <c r="I226" i="67"/>
  <c r="I226" i="71"/>
  <c r="I226" i="72"/>
  <c r="I226" i="69"/>
  <c r="I226" i="73"/>
  <c r="I226" i="75"/>
  <c r="I226" i="70"/>
  <c r="J204" i="88"/>
  <c r="I224" i="88"/>
  <c r="J205" i="88"/>
  <c r="I225" i="88"/>
  <c r="AB12" i="2" a="1"/>
  <c r="U11" i="2" a="1"/>
  <c r="N11" i="2" a="1"/>
  <c r="N12" i="2" a="1"/>
  <c r="AB14" i="2" a="1"/>
  <c r="AB13" i="2" a="1"/>
  <c r="N13" i="2" a="1"/>
  <c r="AB11" i="2" a="1"/>
  <c r="U13" i="2" a="1"/>
  <c r="U14" i="2" a="1"/>
  <c r="U12" i="2" a="1"/>
  <c r="N14" i="2" a="1"/>
  <c r="N11" i="2" l="1"/>
  <c r="AW204" i="67"/>
  <c r="AX204" i="67" s="1"/>
  <c r="AY204" i="67" s="1"/>
  <c r="AZ204" i="67" s="1"/>
  <c r="BA204" i="67" s="1"/>
  <c r="BB204" i="67" s="1"/>
  <c r="AB14" i="2"/>
  <c r="U14" i="2"/>
  <c r="N14" i="2"/>
  <c r="N13" i="2"/>
  <c r="AB13" i="2"/>
  <c r="U13" i="2"/>
  <c r="N12" i="2"/>
  <c r="U12" i="2"/>
  <c r="AB12" i="2"/>
  <c r="AB11" i="2"/>
  <c r="U11" i="2"/>
  <c r="J226" i="88"/>
  <c r="L202" i="88"/>
  <c r="L222" i="88" s="1"/>
  <c r="L201" i="88"/>
  <c r="L221" i="88" s="1"/>
  <c r="L200" i="88"/>
  <c r="L220" i="88" s="1"/>
  <c r="K206" i="88"/>
  <c r="AW204" i="70"/>
  <c r="AX204" i="70" s="1"/>
  <c r="AY204" i="70" s="1"/>
  <c r="AZ204" i="70" s="1"/>
  <c r="BA204" i="70" s="1"/>
  <c r="BB204" i="70" s="1"/>
  <c r="AW205" i="69"/>
  <c r="AX205" i="69" s="1"/>
  <c r="AY205" i="69" s="1"/>
  <c r="AZ205" i="69" s="1"/>
  <c r="BA205" i="69" s="1"/>
  <c r="BB205" i="69" s="1"/>
  <c r="AW204" i="68"/>
  <c r="AX204" i="68" s="1"/>
  <c r="AY204" i="68" s="1"/>
  <c r="AZ204" i="68" s="1"/>
  <c r="BA204" i="68" s="1"/>
  <c r="BB204" i="68" s="1"/>
  <c r="AW206" i="72"/>
  <c r="AX206" i="72" s="1"/>
  <c r="AY206" i="72" s="1"/>
  <c r="AZ206" i="72" s="1"/>
  <c r="BA206" i="72" s="1"/>
  <c r="BB206" i="72" s="1"/>
  <c r="AW205" i="70"/>
  <c r="AX205" i="70" s="1"/>
  <c r="AY205" i="70" s="1"/>
  <c r="AZ205" i="70" s="1"/>
  <c r="BA205" i="70" s="1"/>
  <c r="BB205" i="70" s="1"/>
  <c r="AW206" i="67"/>
  <c r="AX206" i="67" s="1"/>
  <c r="AY206" i="67" s="1"/>
  <c r="AZ206" i="67" s="1"/>
  <c r="BA206" i="67" s="1"/>
  <c r="BB206" i="67" s="1"/>
  <c r="AW205" i="71"/>
  <c r="AX205" i="71" s="1"/>
  <c r="AY205" i="71" s="1"/>
  <c r="AZ205" i="71" s="1"/>
  <c r="BA205" i="71" s="1"/>
  <c r="BB205" i="71" s="1"/>
  <c r="AW206" i="70"/>
  <c r="AX206" i="70" s="1"/>
  <c r="AY206" i="70" s="1"/>
  <c r="AZ206" i="70" s="1"/>
  <c r="BA206" i="70" s="1"/>
  <c r="BB206" i="70" s="1"/>
  <c r="AW204" i="75"/>
  <c r="AX204" i="75" s="1"/>
  <c r="AY204" i="75" s="1"/>
  <c r="AZ204" i="75" s="1"/>
  <c r="BA204" i="75" s="1"/>
  <c r="BB204" i="75" s="1"/>
  <c r="AW206" i="73"/>
  <c r="AX206" i="73" s="1"/>
  <c r="AY206" i="73" s="1"/>
  <c r="AZ206" i="73" s="1"/>
  <c r="BA206" i="73" s="1"/>
  <c r="BB206" i="73" s="1"/>
  <c r="AW205" i="72"/>
  <c r="AX205" i="72" s="1"/>
  <c r="AY205" i="72" s="1"/>
  <c r="AZ205" i="72" s="1"/>
  <c r="BA205" i="72" s="1"/>
  <c r="BB205" i="72" s="1"/>
  <c r="M135" i="88"/>
  <c r="AW206" i="68"/>
  <c r="AX206" i="68" s="1"/>
  <c r="AY206" i="68" s="1"/>
  <c r="AZ206" i="68" s="1"/>
  <c r="BA206" i="68" s="1"/>
  <c r="BB206" i="68" s="1"/>
  <c r="AW205" i="68"/>
  <c r="AX205" i="68" s="1"/>
  <c r="AY205" i="68" s="1"/>
  <c r="AZ205" i="68" s="1"/>
  <c r="BA205" i="68" s="1"/>
  <c r="BB205" i="68" s="1"/>
  <c r="L210" i="88"/>
  <c r="O129" i="88"/>
  <c r="O131" i="88" s="1"/>
  <c r="N130" i="88"/>
  <c r="N132" i="88" s="1"/>
  <c r="N133" i="88" s="1"/>
  <c r="N190" i="88" s="1"/>
  <c r="AW204" i="73"/>
  <c r="AX204" i="73" s="1"/>
  <c r="AY204" i="73" s="1"/>
  <c r="AZ204" i="73" s="1"/>
  <c r="BA204" i="73" s="1"/>
  <c r="BB204" i="73" s="1"/>
  <c r="AW204" i="71"/>
  <c r="AX204" i="71" s="1"/>
  <c r="AY204" i="71" s="1"/>
  <c r="AZ204" i="71" s="1"/>
  <c r="BA204" i="71" s="1"/>
  <c r="BB204" i="71" s="1"/>
  <c r="AW205" i="67"/>
  <c r="AX205" i="67" s="1"/>
  <c r="AY205" i="67" s="1"/>
  <c r="AZ205" i="67" s="1"/>
  <c r="BA205" i="67" s="1"/>
  <c r="BB205" i="67" s="1"/>
  <c r="AW206" i="75"/>
  <c r="AX206" i="75" s="1"/>
  <c r="AY206" i="75" s="1"/>
  <c r="AZ206" i="75" s="1"/>
  <c r="BA206" i="75" s="1"/>
  <c r="BB206" i="75" s="1"/>
  <c r="AW204" i="69"/>
  <c r="AX204" i="69" s="1"/>
  <c r="AY204" i="69" s="1"/>
  <c r="AZ204" i="69" s="1"/>
  <c r="BA204" i="69" s="1"/>
  <c r="BB204" i="69" s="1"/>
  <c r="AW206" i="69"/>
  <c r="AX206" i="69" s="1"/>
  <c r="AY206" i="69" s="1"/>
  <c r="AZ206" i="69" s="1"/>
  <c r="BA206" i="69" s="1"/>
  <c r="BB206" i="69" s="1"/>
  <c r="AW206" i="71"/>
  <c r="AX206" i="71" s="1"/>
  <c r="AY206" i="71" s="1"/>
  <c r="AZ206" i="71" s="1"/>
  <c r="BA206" i="71" s="1"/>
  <c r="BB206" i="71" s="1"/>
  <c r="AW205" i="73"/>
  <c r="AX205" i="73" s="1"/>
  <c r="AY205" i="73" s="1"/>
  <c r="AZ205" i="73" s="1"/>
  <c r="BA205" i="73" s="1"/>
  <c r="BB205" i="73" s="1"/>
  <c r="K206" i="63"/>
  <c r="J226" i="75"/>
  <c r="J226" i="68"/>
  <c r="J226" i="71"/>
  <c r="J226" i="67"/>
  <c r="J226" i="72"/>
  <c r="J226" i="73"/>
  <c r="J226" i="69"/>
  <c r="J226" i="70"/>
  <c r="K204" i="63"/>
  <c r="J224" i="71"/>
  <c r="J224" i="72"/>
  <c r="J224" i="68"/>
  <c r="J224" i="73"/>
  <c r="J224" i="67"/>
  <c r="J224" i="69"/>
  <c r="J224" i="70"/>
  <c r="J224" i="75"/>
  <c r="M205" i="63"/>
  <c r="D13" i="63" s="1"/>
  <c r="L225" i="67"/>
  <c r="L225" i="71"/>
  <c r="L225" i="72"/>
  <c r="L225" i="75"/>
  <c r="L225" i="70"/>
  <c r="L225" i="73"/>
  <c r="L225" i="68"/>
  <c r="L225" i="69"/>
  <c r="K205" i="88"/>
  <c r="J225" i="88"/>
  <c r="K204" i="88"/>
  <c r="J224" i="88"/>
  <c r="K226" i="88" l="1"/>
  <c r="M202" i="88"/>
  <c r="M222" i="88" s="1"/>
  <c r="M201" i="88"/>
  <c r="M221" i="88" s="1"/>
  <c r="M200" i="88"/>
  <c r="M220" i="88" s="1"/>
  <c r="L206" i="88"/>
  <c r="N135" i="88"/>
  <c r="O130" i="88"/>
  <c r="O132" i="88" s="1"/>
  <c r="O133" i="88" s="1"/>
  <c r="O190" i="88" s="1"/>
  <c r="P129" i="88"/>
  <c r="P131" i="88" s="1"/>
  <c r="M210" i="88"/>
  <c r="N205" i="63"/>
  <c r="M225" i="67"/>
  <c r="M225" i="71"/>
  <c r="M225" i="70"/>
  <c r="M225" i="75"/>
  <c r="M225" i="72"/>
  <c r="M225" i="68"/>
  <c r="M225" i="73"/>
  <c r="M225" i="69"/>
  <c r="L204" i="63"/>
  <c r="K224" i="71"/>
  <c r="K224" i="68"/>
  <c r="K224" i="73"/>
  <c r="K224" i="72"/>
  <c r="K224" i="67"/>
  <c r="K224" i="70"/>
  <c r="K224" i="75"/>
  <c r="K224" i="69"/>
  <c r="L206" i="63"/>
  <c r="K226" i="75"/>
  <c r="K226" i="69"/>
  <c r="K226" i="68"/>
  <c r="K226" i="67"/>
  <c r="K226" i="73"/>
  <c r="K226" i="71"/>
  <c r="K226" i="72"/>
  <c r="K226" i="70"/>
  <c r="L204" i="88"/>
  <c r="K224" i="88"/>
  <c r="L205" i="88"/>
  <c r="K225" i="88"/>
  <c r="P9" i="2" a="1"/>
  <c r="N202" i="88" l="1"/>
  <c r="N222" i="88" s="1"/>
  <c r="N201" i="88"/>
  <c r="N221" i="88" s="1"/>
  <c r="N200" i="88"/>
  <c r="N220" i="88" s="1"/>
  <c r="M206" i="88"/>
  <c r="F13" i="88" s="1"/>
  <c r="P130" i="88"/>
  <c r="P132" i="88" s="1"/>
  <c r="P133" i="88" s="1"/>
  <c r="P190" i="88" s="1"/>
  <c r="Q129" i="88"/>
  <c r="Q131" i="88" s="1"/>
  <c r="O135" i="88"/>
  <c r="N210" i="88"/>
  <c r="P9" i="2"/>
  <c r="M206" i="63"/>
  <c r="F13" i="63" s="1"/>
  <c r="L226" i="67"/>
  <c r="L226" i="68"/>
  <c r="L226" i="69"/>
  <c r="L226" i="75"/>
  <c r="L226" i="73"/>
  <c r="L226" i="72"/>
  <c r="L226" i="71"/>
  <c r="L226" i="70"/>
  <c r="M204" i="63"/>
  <c r="B13" i="63" s="1"/>
  <c r="L224" i="71"/>
  <c r="L224" i="73"/>
  <c r="L224" i="72"/>
  <c r="L224" i="68"/>
  <c r="L224" i="67"/>
  <c r="L224" i="69"/>
  <c r="L224" i="75"/>
  <c r="L224" i="70"/>
  <c r="E13" i="63"/>
  <c r="E13" i="69"/>
  <c r="E13" i="71"/>
  <c r="E13" i="70"/>
  <c r="E13" i="73"/>
  <c r="E13" i="68"/>
  <c r="E13" i="72"/>
  <c r="E13" i="67"/>
  <c r="E13" i="75"/>
  <c r="L226" i="88"/>
  <c r="O205" i="63"/>
  <c r="N225" i="67"/>
  <c r="N225" i="71"/>
  <c r="N225" i="75"/>
  <c r="N225" i="70"/>
  <c r="N225" i="72"/>
  <c r="N225" i="69"/>
  <c r="N225" i="68"/>
  <c r="N225" i="73"/>
  <c r="M205" i="88"/>
  <c r="L225" i="88"/>
  <c r="M204" i="88"/>
  <c r="B13" i="88" s="1"/>
  <c r="L224" i="88"/>
  <c r="I10" i="2" a="1"/>
  <c r="W10" i="2" a="1"/>
  <c r="W10" i="2" l="1"/>
  <c r="I10" i="2"/>
  <c r="O202" i="88"/>
  <c r="O222" i="88" s="1"/>
  <c r="O201" i="88"/>
  <c r="O221" i="88" s="1"/>
  <c r="O200" i="88"/>
  <c r="O220" i="88" s="1"/>
  <c r="D13" i="88"/>
  <c r="M226" i="88"/>
  <c r="N206" i="88"/>
  <c r="O210" i="88"/>
  <c r="R129" i="88"/>
  <c r="R131" i="88" s="1"/>
  <c r="Q130" i="88"/>
  <c r="Q132" i="88" s="1"/>
  <c r="Q133" i="88" s="1"/>
  <c r="Q190" i="88" s="1"/>
  <c r="P135" i="88"/>
  <c r="N204" i="63"/>
  <c r="M224" i="71"/>
  <c r="M224" i="73"/>
  <c r="M224" i="72"/>
  <c r="M224" i="67"/>
  <c r="M224" i="68"/>
  <c r="M224" i="70"/>
  <c r="M224" i="69"/>
  <c r="M224" i="75"/>
  <c r="P205" i="63"/>
  <c r="O225" i="67"/>
  <c r="O225" i="71"/>
  <c r="O225" i="70"/>
  <c r="O225" i="72"/>
  <c r="O225" i="75"/>
  <c r="O225" i="68"/>
  <c r="O225" i="73"/>
  <c r="O225" i="69"/>
  <c r="N206" i="63"/>
  <c r="M226" i="71"/>
  <c r="M226" i="68"/>
  <c r="M226" i="67"/>
  <c r="M226" i="75"/>
  <c r="M226" i="73"/>
  <c r="M226" i="72"/>
  <c r="M226" i="69"/>
  <c r="M226" i="70"/>
  <c r="P33" i="2"/>
  <c r="P32" i="2"/>
  <c r="P30" i="2"/>
  <c r="P31" i="2"/>
  <c r="P26" i="2"/>
  <c r="P34" i="2"/>
  <c r="P28" i="2"/>
  <c r="P29" i="2"/>
  <c r="P27" i="2"/>
  <c r="N204" i="88"/>
  <c r="M224" i="88"/>
  <c r="N205" i="88"/>
  <c r="M225" i="88"/>
  <c r="I9" i="2" a="1"/>
  <c r="P10" i="2" a="1"/>
  <c r="W9" i="2" a="1"/>
  <c r="P10" i="2" l="1"/>
  <c r="P25" i="2" s="1"/>
  <c r="E13" i="88"/>
  <c r="P201" i="88"/>
  <c r="P221" i="88" s="1"/>
  <c r="P200" i="88"/>
  <c r="P220" i="88" s="1"/>
  <c r="P202" i="88"/>
  <c r="P222" i="88" s="1"/>
  <c r="N226" i="88"/>
  <c r="O206" i="88"/>
  <c r="P210" i="88"/>
  <c r="R130" i="88"/>
  <c r="R132" i="88" s="1"/>
  <c r="R133" i="88" s="1"/>
  <c r="R190" i="88" s="1"/>
  <c r="S129" i="88"/>
  <c r="S131" i="88" s="1"/>
  <c r="Q135" i="88"/>
  <c r="W9" i="2"/>
  <c r="I9" i="2"/>
  <c r="G13" i="63"/>
  <c r="G13" i="73"/>
  <c r="G13" i="69"/>
  <c r="G13" i="71"/>
  <c r="G13" i="70"/>
  <c r="G13" i="68"/>
  <c r="G13" i="88"/>
  <c r="G13" i="72"/>
  <c r="G13" i="67"/>
  <c r="G13" i="75"/>
  <c r="O206" i="63"/>
  <c r="N226" i="69"/>
  <c r="N226" i="67"/>
  <c r="N226" i="75"/>
  <c r="N226" i="72"/>
  <c r="N226" i="68"/>
  <c r="N226" i="73"/>
  <c r="N226" i="71"/>
  <c r="N226" i="70"/>
  <c r="Q205" i="63"/>
  <c r="P225" i="67"/>
  <c r="P225" i="71"/>
  <c r="P225" i="75"/>
  <c r="P225" i="72"/>
  <c r="P225" i="70"/>
  <c r="P225" i="69"/>
  <c r="P225" i="73"/>
  <c r="P225" i="68"/>
  <c r="C13" i="68"/>
  <c r="C13" i="63"/>
  <c r="C13" i="70"/>
  <c r="C13" i="88"/>
  <c r="C13" i="67"/>
  <c r="C13" i="72"/>
  <c r="C13" i="69"/>
  <c r="C13" i="71"/>
  <c r="C13" i="73"/>
  <c r="C13" i="75"/>
  <c r="O204" i="63"/>
  <c r="N224" i="71"/>
  <c r="N224" i="72"/>
  <c r="N224" i="67"/>
  <c r="N224" i="73"/>
  <c r="N224" i="68"/>
  <c r="N224" i="75"/>
  <c r="N224" i="69"/>
  <c r="N224" i="70"/>
  <c r="O205" i="88"/>
  <c r="N225" i="88"/>
  <c r="O204" i="88"/>
  <c r="N224" i="88"/>
  <c r="Q201" i="88" l="1"/>
  <c r="Q221" i="88" s="1"/>
  <c r="Q200" i="88"/>
  <c r="Q220" i="88" s="1"/>
  <c r="Q202" i="88"/>
  <c r="Q222" i="88" s="1"/>
  <c r="O226" i="88"/>
  <c r="P206" i="88"/>
  <c r="Q210" i="88"/>
  <c r="S130" i="88"/>
  <c r="S132" i="88" s="1"/>
  <c r="S133" i="88" s="1"/>
  <c r="S190" i="88" s="1"/>
  <c r="T129" i="88"/>
  <c r="T131" i="88" s="1"/>
  <c r="R135" i="88"/>
  <c r="R205" i="63"/>
  <c r="D14" i="63" s="1"/>
  <c r="Q225" i="67"/>
  <c r="Q225" i="71"/>
  <c r="Q225" i="70"/>
  <c r="Q225" i="75"/>
  <c r="Q225" i="72"/>
  <c r="Q225" i="68"/>
  <c r="Q225" i="73"/>
  <c r="Q225" i="69"/>
  <c r="P206" i="63"/>
  <c r="O226" i="72"/>
  <c r="O226" i="67"/>
  <c r="O226" i="75"/>
  <c r="O226" i="73"/>
  <c r="O226" i="69"/>
  <c r="O226" i="68"/>
  <c r="O226" i="71"/>
  <c r="O226" i="70"/>
  <c r="P204" i="63"/>
  <c r="O224" i="71"/>
  <c r="O224" i="72"/>
  <c r="O224" i="67"/>
  <c r="O224" i="68"/>
  <c r="O224" i="73"/>
  <c r="O224" i="70"/>
  <c r="O224" i="69"/>
  <c r="O224" i="75"/>
  <c r="I29" i="2"/>
  <c r="I34" i="2"/>
  <c r="I27" i="2"/>
  <c r="I25" i="2"/>
  <c r="I28" i="2"/>
  <c r="I31" i="2"/>
  <c r="I30" i="2"/>
  <c r="I33" i="2"/>
  <c r="I32" i="2"/>
  <c r="I26" i="2"/>
  <c r="W26" i="2"/>
  <c r="W30" i="2"/>
  <c r="W27" i="2"/>
  <c r="W31" i="2"/>
  <c r="W34" i="2"/>
  <c r="W29" i="2"/>
  <c r="W25" i="2"/>
  <c r="W28" i="2"/>
  <c r="W32" i="2"/>
  <c r="W33" i="2"/>
  <c r="P204" i="88"/>
  <c r="O224" i="88"/>
  <c r="P205" i="88"/>
  <c r="O225" i="88"/>
  <c r="P226" i="88" l="1"/>
  <c r="R200" i="88"/>
  <c r="R220" i="88" s="1"/>
  <c r="R202" i="88"/>
  <c r="R222" i="88" s="1"/>
  <c r="R201" i="88"/>
  <c r="R221" i="88" s="1"/>
  <c r="Q206" i="88"/>
  <c r="R210" i="88"/>
  <c r="U129" i="88"/>
  <c r="U131" i="88" s="1"/>
  <c r="T130" i="88"/>
  <c r="T132" i="88" s="1"/>
  <c r="T133" i="88" s="1"/>
  <c r="T190" i="88" s="1"/>
  <c r="S135" i="88"/>
  <c r="Q204" i="63"/>
  <c r="P224" i="71"/>
  <c r="P224" i="68"/>
  <c r="P224" i="72"/>
  <c r="P224" i="67"/>
  <c r="P224" i="73"/>
  <c r="P224" i="70"/>
  <c r="P224" i="69"/>
  <c r="P224" i="75"/>
  <c r="Q206" i="63"/>
  <c r="P226" i="73"/>
  <c r="P226" i="71"/>
  <c r="P226" i="69"/>
  <c r="P226" i="75"/>
  <c r="P226" i="68"/>
  <c r="P226" i="67"/>
  <c r="P226" i="72"/>
  <c r="P226" i="70"/>
  <c r="S205" i="63"/>
  <c r="R225" i="67"/>
  <c r="R225" i="71"/>
  <c r="R225" i="70"/>
  <c r="R225" i="75"/>
  <c r="R225" i="72"/>
  <c r="R225" i="73"/>
  <c r="R225" i="68"/>
  <c r="R225" i="69"/>
  <c r="Q205" i="88"/>
  <c r="P225" i="88"/>
  <c r="Q204" i="88"/>
  <c r="P224" i="88"/>
  <c r="Q9" i="2" a="1"/>
  <c r="Q226" i="88" l="1"/>
  <c r="S200" i="88"/>
  <c r="S220" i="88" s="1"/>
  <c r="S202" i="88"/>
  <c r="S222" i="88" s="1"/>
  <c r="S201" i="88"/>
  <c r="S221" i="88" s="1"/>
  <c r="R206" i="88"/>
  <c r="F14" i="88" s="1"/>
  <c r="S210" i="88"/>
  <c r="U130" i="88"/>
  <c r="U132" i="88" s="1"/>
  <c r="U133" i="88" s="1"/>
  <c r="U190" i="88" s="1"/>
  <c r="V129" i="88"/>
  <c r="V131" i="88" s="1"/>
  <c r="T135" i="88"/>
  <c r="Q9" i="2"/>
  <c r="E14" i="63"/>
  <c r="E14" i="70"/>
  <c r="E14" i="68"/>
  <c r="E14" i="69"/>
  <c r="E14" i="72"/>
  <c r="E14" i="71"/>
  <c r="E14" i="73"/>
  <c r="E14" i="67"/>
  <c r="E14" i="75"/>
  <c r="T205" i="63"/>
  <c r="S225" i="67"/>
  <c r="S225" i="71"/>
  <c r="S225" i="75"/>
  <c r="S225" i="70"/>
  <c r="S225" i="72"/>
  <c r="S225" i="69"/>
  <c r="S225" i="68"/>
  <c r="S225" i="73"/>
  <c r="R206" i="63"/>
  <c r="F14" i="63" s="1"/>
  <c r="Q226" i="67"/>
  <c r="Q226" i="75"/>
  <c r="Q226" i="73"/>
  <c r="Q226" i="69"/>
  <c r="Q226" i="71"/>
  <c r="Q226" i="68"/>
  <c r="Q226" i="72"/>
  <c r="Q226" i="70"/>
  <c r="R204" i="63"/>
  <c r="B14" i="63" s="1"/>
  <c r="Q224" i="71"/>
  <c r="Q224" i="68"/>
  <c r="Q224" i="67"/>
  <c r="Q224" i="73"/>
  <c r="Q224" i="72"/>
  <c r="Q224" i="75"/>
  <c r="Q224" i="70"/>
  <c r="Q224" i="69"/>
  <c r="R204" i="88"/>
  <c r="B14" i="88" s="1"/>
  <c r="Q224" i="88"/>
  <c r="R205" i="88"/>
  <c r="Q225" i="88"/>
  <c r="X10" i="2" a="1"/>
  <c r="J10" i="2" a="1"/>
  <c r="X10" i="2" l="1"/>
  <c r="J10" i="2"/>
  <c r="T202" i="88"/>
  <c r="T222" i="88" s="1"/>
  <c r="T201" i="88"/>
  <c r="T221" i="88" s="1"/>
  <c r="T200" i="88"/>
  <c r="T220" i="88" s="1"/>
  <c r="D14" i="88"/>
  <c r="T210" i="88"/>
  <c r="W129" i="88"/>
  <c r="W131" i="88" s="1"/>
  <c r="V130" i="88"/>
  <c r="V132" i="88" s="1"/>
  <c r="V133" i="88" s="1"/>
  <c r="V190" i="88" s="1"/>
  <c r="U135" i="88"/>
  <c r="S206" i="88"/>
  <c r="S206" i="63"/>
  <c r="R226" i="73"/>
  <c r="R226" i="68"/>
  <c r="R226" i="71"/>
  <c r="R226" i="72"/>
  <c r="R226" i="69"/>
  <c r="R226" i="75"/>
  <c r="R226" i="67"/>
  <c r="R226" i="70"/>
  <c r="U205" i="63"/>
  <c r="T225" i="67"/>
  <c r="T225" i="71"/>
  <c r="T225" i="70"/>
  <c r="T225" i="75"/>
  <c r="T225" i="72"/>
  <c r="T225" i="68"/>
  <c r="T225" i="73"/>
  <c r="T225" i="69"/>
  <c r="R226" i="88"/>
  <c r="S204" i="63"/>
  <c r="R224" i="71"/>
  <c r="R224" i="73"/>
  <c r="R224" i="68"/>
  <c r="R224" i="72"/>
  <c r="R224" i="67"/>
  <c r="R224" i="69"/>
  <c r="R224" i="75"/>
  <c r="R224" i="70"/>
  <c r="Q32" i="2"/>
  <c r="Q29" i="2"/>
  <c r="Q28" i="2"/>
  <c r="Q31" i="2"/>
  <c r="Q33" i="2"/>
  <c r="Q26" i="2"/>
  <c r="Q34" i="2"/>
  <c r="Q30" i="2"/>
  <c r="Q27" i="2"/>
  <c r="S205" i="88"/>
  <c r="R225" i="88"/>
  <c r="S204" i="88"/>
  <c r="R224" i="88"/>
  <c r="J9" i="2" a="1"/>
  <c r="X9" i="2" a="1"/>
  <c r="Q10" i="2" a="1"/>
  <c r="Q10" i="2" l="1"/>
  <c r="Q25" i="2" s="1"/>
  <c r="E14" i="88"/>
  <c r="S226" i="88"/>
  <c r="U202" i="88"/>
  <c r="U222" i="88" s="1"/>
  <c r="U201" i="88"/>
  <c r="U221" i="88" s="1"/>
  <c r="U200" i="88"/>
  <c r="U220" i="88" s="1"/>
  <c r="T206" i="88"/>
  <c r="V135" i="88"/>
  <c r="X129" i="88"/>
  <c r="X131" i="88" s="1"/>
  <c r="W130" i="88"/>
  <c r="W132" i="88" s="1"/>
  <c r="W133" i="88" s="1"/>
  <c r="W190" i="88" s="1"/>
  <c r="U210" i="88"/>
  <c r="J9" i="2"/>
  <c r="X9" i="2"/>
  <c r="C14" i="68"/>
  <c r="C14" i="72"/>
  <c r="C14" i="63"/>
  <c r="C14" i="73"/>
  <c r="C14" i="88"/>
  <c r="C14" i="70"/>
  <c r="C14" i="67"/>
  <c r="C14" i="69"/>
  <c r="C14" i="71"/>
  <c r="C14" i="75"/>
  <c r="T204" i="63"/>
  <c r="S224" i="71"/>
  <c r="S224" i="67"/>
  <c r="S224" i="72"/>
  <c r="S224" i="68"/>
  <c r="S224" i="73"/>
  <c r="S224" i="70"/>
  <c r="S224" i="69"/>
  <c r="S224" i="75"/>
  <c r="V205" i="63"/>
  <c r="U225" i="67"/>
  <c r="U225" i="71"/>
  <c r="U225" i="75"/>
  <c r="U225" i="70"/>
  <c r="U225" i="72"/>
  <c r="U225" i="68"/>
  <c r="U225" i="73"/>
  <c r="U225" i="69"/>
  <c r="G14" i="63"/>
  <c r="G14" i="70"/>
  <c r="G14" i="72"/>
  <c r="G14" i="73"/>
  <c r="G14" i="71"/>
  <c r="G14" i="69"/>
  <c r="G14" i="67"/>
  <c r="G14" i="88"/>
  <c r="G14" i="68"/>
  <c r="G14" i="75"/>
  <c r="T206" i="63"/>
  <c r="S226" i="72"/>
  <c r="S226" i="69"/>
  <c r="S226" i="73"/>
  <c r="S226" i="75"/>
  <c r="S226" i="71"/>
  <c r="S226" i="67"/>
  <c r="S226" i="68"/>
  <c r="S226" i="70"/>
  <c r="T204" i="88"/>
  <c r="S224" i="88"/>
  <c r="T205" i="88"/>
  <c r="S225" i="88"/>
  <c r="T226" i="88" l="1"/>
  <c r="V202" i="88"/>
  <c r="V222" i="88" s="1"/>
  <c r="V201" i="88"/>
  <c r="V221" i="88" s="1"/>
  <c r="V200" i="88"/>
  <c r="V220" i="88" s="1"/>
  <c r="U206" i="88"/>
  <c r="W135" i="88"/>
  <c r="X130" i="88"/>
  <c r="X132" i="88" s="1"/>
  <c r="X133" i="88" s="1"/>
  <c r="X190" i="88" s="1"/>
  <c r="Y129" i="88"/>
  <c r="Y131" i="88" s="1"/>
  <c r="V210" i="88"/>
  <c r="J32" i="2"/>
  <c r="J34" i="2"/>
  <c r="J28" i="2"/>
  <c r="J26" i="2"/>
  <c r="J30" i="2"/>
  <c r="J31" i="2"/>
  <c r="J33" i="2"/>
  <c r="J25" i="2"/>
  <c r="J29" i="2"/>
  <c r="J27" i="2"/>
  <c r="W205" i="63"/>
  <c r="D15" i="63" s="1"/>
  <c r="V225" i="67"/>
  <c r="V225" i="71"/>
  <c r="V225" i="75"/>
  <c r="V225" i="72"/>
  <c r="V225" i="70"/>
  <c r="V225" i="68"/>
  <c r="V225" i="73"/>
  <c r="V225" i="69"/>
  <c r="U204" i="63"/>
  <c r="T224" i="71"/>
  <c r="T224" i="73"/>
  <c r="T224" i="72"/>
  <c r="T224" i="67"/>
  <c r="T224" i="68"/>
  <c r="T224" i="69"/>
  <c r="T224" i="75"/>
  <c r="T224" i="70"/>
  <c r="U206" i="63"/>
  <c r="T226" i="69"/>
  <c r="T226" i="68"/>
  <c r="T226" i="72"/>
  <c r="T226" i="71"/>
  <c r="T226" i="67"/>
  <c r="T226" i="75"/>
  <c r="T226" i="73"/>
  <c r="T226" i="70"/>
  <c r="X33" i="2"/>
  <c r="X30" i="2"/>
  <c r="X32" i="2"/>
  <c r="X27" i="2"/>
  <c r="X28" i="2"/>
  <c r="X25" i="2"/>
  <c r="X34" i="2"/>
  <c r="X29" i="2"/>
  <c r="X31" i="2"/>
  <c r="X26" i="2"/>
  <c r="U205" i="88"/>
  <c r="T225" i="88"/>
  <c r="U204" i="88"/>
  <c r="T224" i="88"/>
  <c r="U226" i="88" l="1"/>
  <c r="W202" i="88"/>
  <c r="W222" i="88" s="1"/>
  <c r="W201" i="88"/>
  <c r="W221" i="88" s="1"/>
  <c r="W200" i="88"/>
  <c r="W220" i="88" s="1"/>
  <c r="V206" i="88"/>
  <c r="Z129" i="88"/>
  <c r="Z131" i="88" s="1"/>
  <c r="Y130" i="88"/>
  <c r="Y132" i="88" s="1"/>
  <c r="Y133" i="88" s="1"/>
  <c r="Y190" i="88" s="1"/>
  <c r="X135" i="88"/>
  <c r="W210" i="88"/>
  <c r="V206" i="63"/>
  <c r="U226" i="71"/>
  <c r="U226" i="67"/>
  <c r="U226" i="75"/>
  <c r="U226" i="72"/>
  <c r="U226" i="69"/>
  <c r="U226" i="73"/>
  <c r="U226" i="68"/>
  <c r="U226" i="70"/>
  <c r="V204" i="63"/>
  <c r="U224" i="71"/>
  <c r="U224" i="68"/>
  <c r="U224" i="67"/>
  <c r="U224" i="72"/>
  <c r="U224" i="73"/>
  <c r="U224" i="75"/>
  <c r="U224" i="70"/>
  <c r="U224" i="69"/>
  <c r="X205" i="63"/>
  <c r="W225" i="67"/>
  <c r="W225" i="71"/>
  <c r="W225" i="70"/>
  <c r="W225" i="72"/>
  <c r="W225" i="75"/>
  <c r="W225" i="69"/>
  <c r="W225" i="68"/>
  <c r="W225" i="73"/>
  <c r="V204" i="88"/>
  <c r="U224" i="88"/>
  <c r="V205" i="88"/>
  <c r="U225" i="88"/>
  <c r="R9" i="2" a="1"/>
  <c r="X201" i="88" l="1"/>
  <c r="X221" i="88" s="1"/>
  <c r="X202" i="88"/>
  <c r="X222" i="88" s="1"/>
  <c r="X200" i="88"/>
  <c r="X220" i="88" s="1"/>
  <c r="V226" i="88"/>
  <c r="X210" i="88"/>
  <c r="Y135" i="88"/>
  <c r="Z130" i="88"/>
  <c r="Z132" i="88" s="1"/>
  <c r="Z133" i="88" s="1"/>
  <c r="Z190" i="88" s="1"/>
  <c r="AA129" i="88"/>
  <c r="AA131" i="88" s="1"/>
  <c r="W206" i="88"/>
  <c r="F15" i="88" s="1"/>
  <c r="R9" i="2"/>
  <c r="E15" i="68"/>
  <c r="E15" i="63"/>
  <c r="E15" i="72"/>
  <c r="E15" i="70"/>
  <c r="E15" i="71"/>
  <c r="E15" i="73"/>
  <c r="E15" i="67"/>
  <c r="E15" i="69"/>
  <c r="E15" i="75"/>
  <c r="Y205" i="63"/>
  <c r="X225" i="67"/>
  <c r="X225" i="71"/>
  <c r="X225" i="72"/>
  <c r="X225" i="70"/>
  <c r="X225" i="75"/>
  <c r="X225" i="68"/>
  <c r="X225" i="69"/>
  <c r="X225" i="73"/>
  <c r="W206" i="63"/>
  <c r="F15" i="63" s="1"/>
  <c r="V226" i="71"/>
  <c r="V226" i="68"/>
  <c r="V226" i="69"/>
  <c r="V226" i="75"/>
  <c r="V226" i="72"/>
  <c r="V226" i="73"/>
  <c r="V226" i="67"/>
  <c r="V226" i="70"/>
  <c r="W204" i="63"/>
  <c r="B15" i="63" s="1"/>
  <c r="V224" i="71"/>
  <c r="V224" i="68"/>
  <c r="V224" i="73"/>
  <c r="V224" i="72"/>
  <c r="V224" i="67"/>
  <c r="V224" i="75"/>
  <c r="V224" i="70"/>
  <c r="V224" i="69"/>
  <c r="W205" i="88"/>
  <c r="V225" i="88"/>
  <c r="W204" i="88"/>
  <c r="B15" i="88" s="1"/>
  <c r="V224" i="88"/>
  <c r="K10" i="2" a="1"/>
  <c r="Y10" i="2" a="1"/>
  <c r="Y10" i="2" l="1"/>
  <c r="K10" i="2"/>
  <c r="Y201" i="88"/>
  <c r="Y221" i="88" s="1"/>
  <c r="Y200" i="88"/>
  <c r="Y220" i="88" s="1"/>
  <c r="Y202" i="88"/>
  <c r="Y222" i="88" s="1"/>
  <c r="D15" i="88"/>
  <c r="W226" i="88"/>
  <c r="X206" i="88"/>
  <c r="AA130" i="88"/>
  <c r="AA132" i="88" s="1"/>
  <c r="AA133" i="88" s="1"/>
  <c r="AA190" i="88" s="1"/>
  <c r="AB129" i="88"/>
  <c r="AB131" i="88" s="1"/>
  <c r="Z135" i="88"/>
  <c r="Y210" i="88"/>
  <c r="X206" i="63"/>
  <c r="W226" i="72"/>
  <c r="W226" i="69"/>
  <c r="W226" i="68"/>
  <c r="W226" i="75"/>
  <c r="W226" i="71"/>
  <c r="W226" i="73"/>
  <c r="W226" i="67"/>
  <c r="W226" i="70"/>
  <c r="Z205" i="63"/>
  <c r="Y225" i="67"/>
  <c r="Y225" i="71"/>
  <c r="Y225" i="75"/>
  <c r="Y225" i="70"/>
  <c r="Y225" i="72"/>
  <c r="Y225" i="69"/>
  <c r="Y225" i="68"/>
  <c r="Y225" i="73"/>
  <c r="X204" i="63"/>
  <c r="W224" i="71"/>
  <c r="W224" i="68"/>
  <c r="W224" i="73"/>
  <c r="W224" i="72"/>
  <c r="W224" i="67"/>
  <c r="W224" i="69"/>
  <c r="W224" i="70"/>
  <c r="W224" i="75"/>
  <c r="R33" i="2"/>
  <c r="R29" i="2"/>
  <c r="R28" i="2"/>
  <c r="R30" i="2"/>
  <c r="R31" i="2"/>
  <c r="R27" i="2"/>
  <c r="R26" i="2"/>
  <c r="R34" i="2"/>
  <c r="R32" i="2"/>
  <c r="X204" i="88"/>
  <c r="W224" i="88"/>
  <c r="X205" i="88"/>
  <c r="W225" i="88"/>
  <c r="R10" i="2" a="1"/>
  <c r="Y9" i="2" a="1"/>
  <c r="K9" i="2" a="1"/>
  <c r="R10" i="2" l="1"/>
  <c r="R25" i="2" s="1"/>
  <c r="E15" i="88"/>
  <c r="X226" i="88"/>
  <c r="Z200" i="88"/>
  <c r="Z220" i="88" s="1"/>
  <c r="Z201" i="88"/>
  <c r="Z221" i="88" s="1"/>
  <c r="Z202" i="88"/>
  <c r="Z222" i="88" s="1"/>
  <c r="Z210" i="88"/>
  <c r="Y206" i="88"/>
  <c r="AC129" i="88"/>
  <c r="AC131" i="88" s="1"/>
  <c r="AB130" i="88"/>
  <c r="AB132" i="88" s="1"/>
  <c r="AB133" i="88" s="1"/>
  <c r="AB190" i="88" s="1"/>
  <c r="AA135" i="88"/>
  <c r="K9" i="2"/>
  <c r="Y9" i="2"/>
  <c r="C15" i="63"/>
  <c r="C15" i="67"/>
  <c r="C15" i="73"/>
  <c r="C15" i="72"/>
  <c r="C15" i="70"/>
  <c r="C15" i="69"/>
  <c r="C15" i="88"/>
  <c r="C15" i="71"/>
  <c r="C15" i="68"/>
  <c r="C15" i="75"/>
  <c r="AA205" i="63"/>
  <c r="Z225" i="67"/>
  <c r="Z225" i="71"/>
  <c r="Z225" i="75"/>
  <c r="Z225" i="72"/>
  <c r="Z225" i="70"/>
  <c r="Z225" i="68"/>
  <c r="Z225" i="69"/>
  <c r="Z225" i="73"/>
  <c r="Y204" i="63"/>
  <c r="X224" i="71"/>
  <c r="X224" i="73"/>
  <c r="X224" i="68"/>
  <c r="X224" i="67"/>
  <c r="X224" i="72"/>
  <c r="X224" i="69"/>
  <c r="X224" i="75"/>
  <c r="X224" i="70"/>
  <c r="G15" i="68"/>
  <c r="G15" i="63"/>
  <c r="G15" i="70"/>
  <c r="G15" i="88"/>
  <c r="G15" i="67"/>
  <c r="G15" i="69"/>
  <c r="G15" i="71"/>
  <c r="G15" i="72"/>
  <c r="G15" i="73"/>
  <c r="G15" i="75"/>
  <c r="Y206" i="63"/>
  <c r="X226" i="71"/>
  <c r="X226" i="67"/>
  <c r="X226" i="72"/>
  <c r="X226" i="69"/>
  <c r="X226" i="68"/>
  <c r="X226" i="75"/>
  <c r="X226" i="73"/>
  <c r="X226" i="70"/>
  <c r="Y205" i="88"/>
  <c r="X225" i="88"/>
  <c r="Y204" i="88"/>
  <c r="X224" i="88"/>
  <c r="AA200" i="88" l="1"/>
  <c r="AA220" i="88" s="1"/>
  <c r="AA202" i="88"/>
  <c r="AA222" i="88" s="1"/>
  <c r="AA201" i="88"/>
  <c r="AA221" i="88" s="1"/>
  <c r="Y226" i="88"/>
  <c r="Z206" i="88"/>
  <c r="AB135" i="88"/>
  <c r="AD129" i="88"/>
  <c r="AD131" i="88" s="1"/>
  <c r="AC130" i="88"/>
  <c r="AC132" i="88" s="1"/>
  <c r="AC133" i="88" s="1"/>
  <c r="AC190" i="88" s="1"/>
  <c r="AA210" i="88"/>
  <c r="Z204" i="63"/>
  <c r="Y224" i="71"/>
  <c r="Y224" i="73"/>
  <c r="Y224" i="68"/>
  <c r="Y224" i="72"/>
  <c r="Y224" i="67"/>
  <c r="Y224" i="70"/>
  <c r="Y224" i="69"/>
  <c r="Y224" i="75"/>
  <c r="Z206" i="63"/>
  <c r="Y226" i="69"/>
  <c r="Y226" i="67"/>
  <c r="Y226" i="72"/>
  <c r="Y226" i="71"/>
  <c r="Y226" i="75"/>
  <c r="Y226" i="73"/>
  <c r="Y226" i="68"/>
  <c r="Y226" i="70"/>
  <c r="AB205" i="63"/>
  <c r="D16" i="63" s="1"/>
  <c r="AA225" i="67"/>
  <c r="AA225" i="71"/>
  <c r="AA225" i="75"/>
  <c r="AA225" i="72"/>
  <c r="AA225" i="70"/>
  <c r="AA225" i="69"/>
  <c r="AA225" i="68"/>
  <c r="AA225" i="73"/>
  <c r="Y28" i="2"/>
  <c r="Y25" i="2"/>
  <c r="Y26" i="2"/>
  <c r="Y27" i="2"/>
  <c r="Y34" i="2"/>
  <c r="Y29" i="2"/>
  <c r="Y32" i="2"/>
  <c r="Y31" i="2"/>
  <c r="Y33" i="2"/>
  <c r="Y30" i="2"/>
  <c r="K27" i="2"/>
  <c r="K34" i="2"/>
  <c r="K25" i="2"/>
  <c r="K33" i="2"/>
  <c r="K29" i="2"/>
  <c r="K26" i="2"/>
  <c r="K28" i="2"/>
  <c r="K30" i="2"/>
  <c r="K31" i="2"/>
  <c r="K32" i="2"/>
  <c r="Z204" i="88"/>
  <c r="Y224" i="88"/>
  <c r="Z205" i="88"/>
  <c r="Y225" i="88"/>
  <c r="Z226" i="88" l="1"/>
  <c r="AB202" i="88"/>
  <c r="AB222" i="88" s="1"/>
  <c r="AB201" i="88"/>
  <c r="AB221" i="88" s="1"/>
  <c r="AB200" i="88"/>
  <c r="AB220" i="88" s="1"/>
  <c r="AA206" i="88"/>
  <c r="AC135" i="88"/>
  <c r="AE129" i="88"/>
  <c r="AE131" i="88" s="1"/>
  <c r="AD130" i="88"/>
  <c r="AD132" i="88" s="1"/>
  <c r="AD133" i="88" s="1"/>
  <c r="AD190" i="88" s="1"/>
  <c r="AB210" i="88"/>
  <c r="AC205" i="63"/>
  <c r="AB225" i="67"/>
  <c r="AB225" i="71"/>
  <c r="AB225" i="70"/>
  <c r="AB225" i="72"/>
  <c r="AB225" i="75"/>
  <c r="AB225" i="68"/>
  <c r="AB225" i="69"/>
  <c r="AB225" i="73"/>
  <c r="AA206" i="63"/>
  <c r="Z226" i="73"/>
  <c r="Z226" i="75"/>
  <c r="Z226" i="69"/>
  <c r="Z226" i="68"/>
  <c r="Z226" i="67"/>
  <c r="Z226" i="71"/>
  <c r="Z226" i="72"/>
  <c r="Z226" i="70"/>
  <c r="AA204" i="63"/>
  <c r="Z224" i="71"/>
  <c r="Z224" i="67"/>
  <c r="Z224" i="72"/>
  <c r="Z224" i="68"/>
  <c r="Z224" i="73"/>
  <c r="Z224" i="70"/>
  <c r="Z224" i="69"/>
  <c r="Z224" i="75"/>
  <c r="AA205" i="88"/>
  <c r="Z225" i="88"/>
  <c r="AA204" i="88"/>
  <c r="Z224" i="88"/>
  <c r="S9" i="2" a="1"/>
  <c r="AC202" i="88" l="1"/>
  <c r="AC222" i="88" s="1"/>
  <c r="AC201" i="88"/>
  <c r="AC221" i="88" s="1"/>
  <c r="AC200" i="88"/>
  <c r="AC220" i="88" s="1"/>
  <c r="AA226" i="88"/>
  <c r="AB206" i="88"/>
  <c r="F16" i="88" s="1"/>
  <c r="AD135" i="88"/>
  <c r="AF129" i="88"/>
  <c r="AF131" i="88" s="1"/>
  <c r="AE130" i="88"/>
  <c r="AE132" i="88" s="1"/>
  <c r="AE133" i="88" s="1"/>
  <c r="AE190" i="88" s="1"/>
  <c r="AC210" i="88"/>
  <c r="S9" i="2"/>
  <c r="AB206" i="63"/>
  <c r="AA226" i="71"/>
  <c r="AA226" i="69"/>
  <c r="AA226" i="72"/>
  <c r="AA226" i="67"/>
  <c r="AA226" i="75"/>
  <c r="AA226" i="68"/>
  <c r="AA226" i="73"/>
  <c r="AA226" i="70"/>
  <c r="AB204" i="63"/>
  <c r="B16" i="63" s="1"/>
  <c r="AA224" i="71"/>
  <c r="AA224" i="73"/>
  <c r="AA224" i="67"/>
  <c r="AA224" i="68"/>
  <c r="AA224" i="72"/>
  <c r="AA224" i="75"/>
  <c r="AA224" i="69"/>
  <c r="AA224" i="70"/>
  <c r="E16" i="63"/>
  <c r="E16" i="70"/>
  <c r="E16" i="67"/>
  <c r="E16" i="68"/>
  <c r="E16" i="69"/>
  <c r="E16" i="71"/>
  <c r="E16" i="72"/>
  <c r="E16" i="73"/>
  <c r="E16" i="75"/>
  <c r="AD205" i="63"/>
  <c r="AC225" i="67"/>
  <c r="AC225" i="71"/>
  <c r="AC225" i="75"/>
  <c r="AC225" i="72"/>
  <c r="AC225" i="70"/>
  <c r="AC225" i="69"/>
  <c r="AC225" i="68"/>
  <c r="AC225" i="73"/>
  <c r="AB204" i="88"/>
  <c r="B16" i="88" s="1"/>
  <c r="AA224" i="88"/>
  <c r="AB205" i="88"/>
  <c r="AA225" i="88"/>
  <c r="L10" i="2" a="1"/>
  <c r="Z10" i="2" a="1"/>
  <c r="Z10" i="2" l="1"/>
  <c r="L10" i="2"/>
  <c r="AD202" i="88"/>
  <c r="AD222" i="88" s="1"/>
  <c r="AD201" i="88"/>
  <c r="AD221" i="88" s="1"/>
  <c r="AD200" i="88"/>
  <c r="AD220" i="88" s="1"/>
  <c r="D16" i="88"/>
  <c r="AB226" i="88"/>
  <c r="F16" i="63"/>
  <c r="AE135" i="88"/>
  <c r="AG129" i="88"/>
  <c r="AG131" i="88" s="1"/>
  <c r="AF130" i="88"/>
  <c r="AF132" i="88" s="1"/>
  <c r="AF133" i="88" s="1"/>
  <c r="AF190" i="88" s="1"/>
  <c r="AC206" i="88"/>
  <c r="AD210" i="88"/>
  <c r="AC204" i="63"/>
  <c r="AB224" i="71"/>
  <c r="AB224" i="72"/>
  <c r="AB224" i="68"/>
  <c r="AB224" i="67"/>
  <c r="AB224" i="73"/>
  <c r="AB224" i="70"/>
  <c r="AB224" i="69"/>
  <c r="AB224" i="75"/>
  <c r="AC206" i="63"/>
  <c r="AB226" i="75"/>
  <c r="AB226" i="73"/>
  <c r="AB226" i="71"/>
  <c r="AB226" i="67"/>
  <c r="AB226" i="72"/>
  <c r="AB226" i="69"/>
  <c r="AB226" i="68"/>
  <c r="AB226" i="70"/>
  <c r="AE205" i="63"/>
  <c r="AD225" i="67"/>
  <c r="AD225" i="71"/>
  <c r="AD225" i="72"/>
  <c r="AD225" i="75"/>
  <c r="AD225" i="70"/>
  <c r="AD225" i="73"/>
  <c r="AD225" i="68"/>
  <c r="AD225" i="69"/>
  <c r="S27" i="2"/>
  <c r="S33" i="2"/>
  <c r="S28" i="2"/>
  <c r="S34" i="2"/>
  <c r="S29" i="2"/>
  <c r="S32" i="2"/>
  <c r="S30" i="2"/>
  <c r="S31" i="2"/>
  <c r="S26" i="2"/>
  <c r="AC205" i="88"/>
  <c r="AB225" i="88"/>
  <c r="AC204" i="88"/>
  <c r="AB224" i="88"/>
  <c r="Z9" i="2" a="1"/>
  <c r="S10" i="2" a="1"/>
  <c r="L9" i="2" a="1"/>
  <c r="S10" i="2" l="1"/>
  <c r="S25" i="2" s="1"/>
  <c r="E16" i="88"/>
  <c r="AE202" i="88"/>
  <c r="AE222" i="88" s="1"/>
  <c r="AE201" i="88"/>
  <c r="AE221" i="88" s="1"/>
  <c r="AE200" i="88"/>
  <c r="AE220" i="88" s="1"/>
  <c r="AC226" i="88"/>
  <c r="AD206" i="88"/>
  <c r="AF135" i="88"/>
  <c r="AH129" i="88"/>
  <c r="AH131" i="88" s="1"/>
  <c r="AG130" i="88"/>
  <c r="AG132" i="88" s="1"/>
  <c r="AG133" i="88" s="1"/>
  <c r="AG190" i="88" s="1"/>
  <c r="AE210" i="88"/>
  <c r="Z9" i="2"/>
  <c r="L9" i="2"/>
  <c r="AF205" i="63"/>
  <c r="AE225" i="67"/>
  <c r="AE225" i="71"/>
  <c r="AE225" i="75"/>
  <c r="AE225" i="70"/>
  <c r="AE225" i="72"/>
  <c r="AE225" i="69"/>
  <c r="AE225" i="68"/>
  <c r="AE225" i="73"/>
  <c r="G16" i="72"/>
  <c r="G16" i="68"/>
  <c r="G16" i="63"/>
  <c r="G16" i="71"/>
  <c r="G16" i="73"/>
  <c r="G16" i="88"/>
  <c r="G16" i="67"/>
  <c r="G16" i="70"/>
  <c r="G16" i="69"/>
  <c r="G16" i="75"/>
  <c r="AD206" i="63"/>
  <c r="AC226" i="75"/>
  <c r="AC226" i="72"/>
  <c r="AC226" i="67"/>
  <c r="AC226" i="71"/>
  <c r="AC226" i="69"/>
  <c r="AC226" i="73"/>
  <c r="AC226" i="68"/>
  <c r="AC226" i="70"/>
  <c r="C16" i="63"/>
  <c r="C16" i="70"/>
  <c r="C16" i="68"/>
  <c r="C16" i="72"/>
  <c r="C16" i="69"/>
  <c r="C16" i="73"/>
  <c r="C16" i="71"/>
  <c r="C16" i="88"/>
  <c r="C16" i="67"/>
  <c r="C16" i="75"/>
  <c r="AD204" i="63"/>
  <c r="AC224" i="71"/>
  <c r="AC224" i="73"/>
  <c r="AC224" i="67"/>
  <c r="AC224" i="72"/>
  <c r="AC224" i="68"/>
  <c r="AC224" i="75"/>
  <c r="AC224" i="70"/>
  <c r="AC224" i="69"/>
  <c r="AD204" i="88"/>
  <c r="AC224" i="88"/>
  <c r="AD205" i="88"/>
  <c r="AC225" i="88"/>
  <c r="AF201" i="88" l="1"/>
  <c r="AF221" i="88" s="1"/>
  <c r="AF200" i="88"/>
  <c r="AF220" i="88" s="1"/>
  <c r="AF202" i="88"/>
  <c r="AF222" i="88" s="1"/>
  <c r="AD226" i="88"/>
  <c r="AE206" i="88"/>
  <c r="AG135" i="88"/>
  <c r="AH130" i="88"/>
  <c r="AH132" i="88" s="1"/>
  <c r="AH133" i="88" s="1"/>
  <c r="AH190" i="88" s="1"/>
  <c r="AI129" i="88"/>
  <c r="AI131" i="88" s="1"/>
  <c r="AF210" i="88"/>
  <c r="AE206" i="63"/>
  <c r="AD226" i="73"/>
  <c r="AD226" i="68"/>
  <c r="AD226" i="71"/>
  <c r="AD226" i="67"/>
  <c r="AD226" i="72"/>
  <c r="AD226" i="75"/>
  <c r="AD226" i="69"/>
  <c r="AD226" i="70"/>
  <c r="AG205" i="63"/>
  <c r="AF225" i="67"/>
  <c r="AF225" i="71"/>
  <c r="AF225" i="75"/>
  <c r="AF225" i="70"/>
  <c r="AF225" i="72"/>
  <c r="AF225" i="73"/>
  <c r="AF225" i="68"/>
  <c r="AF225" i="69"/>
  <c r="AE204" i="63"/>
  <c r="AD224" i="71"/>
  <c r="AD224" i="67"/>
  <c r="AD224" i="73"/>
  <c r="AD224" i="72"/>
  <c r="AD224" i="68"/>
  <c r="AD224" i="70"/>
  <c r="AD224" i="69"/>
  <c r="AD224" i="75"/>
  <c r="L29" i="2"/>
  <c r="L30" i="2"/>
  <c r="L27" i="2"/>
  <c r="L33" i="2"/>
  <c r="L26" i="2"/>
  <c r="L25" i="2"/>
  <c r="L31" i="2"/>
  <c r="L32" i="2"/>
  <c r="L34" i="2"/>
  <c r="L28" i="2"/>
  <c r="Z30" i="2"/>
  <c r="Z27" i="2"/>
  <c r="Z31" i="2"/>
  <c r="Z32" i="2"/>
  <c r="Z25" i="2"/>
  <c r="Z28" i="2"/>
  <c r="Z29" i="2"/>
  <c r="Z33" i="2"/>
  <c r="Z26" i="2"/>
  <c r="Z34" i="2"/>
  <c r="AE205" i="88"/>
  <c r="AD225" i="88"/>
  <c r="AE204" i="88"/>
  <c r="AD224" i="88"/>
  <c r="AG201" i="88" l="1"/>
  <c r="AG221" i="88" s="1"/>
  <c r="AG200" i="88"/>
  <c r="AG220" i="88" s="1"/>
  <c r="AG202" i="88"/>
  <c r="AG222" i="88" s="1"/>
  <c r="AE226" i="88"/>
  <c r="AF206" i="88"/>
  <c r="AI130" i="88"/>
  <c r="AI132" i="88" s="1"/>
  <c r="AI133" i="88" s="1"/>
  <c r="AI190" i="88" s="1"/>
  <c r="AJ129" i="88"/>
  <c r="AJ131" i="88" s="1"/>
  <c r="AH135" i="88"/>
  <c r="AG210" i="88"/>
  <c r="AF204" i="63"/>
  <c r="AE224" i="71"/>
  <c r="AE224" i="68"/>
  <c r="AE224" i="73"/>
  <c r="AE224" i="72"/>
  <c r="AE224" i="67"/>
  <c r="AE224" i="70"/>
  <c r="AE224" i="69"/>
  <c r="AE224" i="75"/>
  <c r="AH205" i="63"/>
  <c r="AG225" i="67"/>
  <c r="AG225" i="71"/>
  <c r="AG225" i="72"/>
  <c r="AG225" i="70"/>
  <c r="AG225" i="75"/>
  <c r="AG225" i="69"/>
  <c r="AG225" i="68"/>
  <c r="AG225" i="73"/>
  <c r="AF206" i="63"/>
  <c r="AE226" i="71"/>
  <c r="AE226" i="67"/>
  <c r="AE226" i="75"/>
  <c r="AE226" i="68"/>
  <c r="AE226" i="73"/>
  <c r="AE226" i="72"/>
  <c r="AE226" i="69"/>
  <c r="AE226" i="70"/>
  <c r="AF204" i="88"/>
  <c r="AE224" i="88"/>
  <c r="AF205" i="88"/>
  <c r="AE225" i="88"/>
  <c r="AH200" i="88" l="1"/>
  <c r="AH220" i="88" s="1"/>
  <c r="AH202" i="88"/>
  <c r="AH222" i="88" s="1"/>
  <c r="AH201" i="88"/>
  <c r="AH221" i="88" s="1"/>
  <c r="AF226" i="88"/>
  <c r="AG206" i="88"/>
  <c r="AH210" i="88"/>
  <c r="AK129" i="88"/>
  <c r="AK131" i="88" s="1"/>
  <c r="AJ130" i="88"/>
  <c r="AJ132" i="88" s="1"/>
  <c r="AJ133" i="88" s="1"/>
  <c r="AJ190" i="88" s="1"/>
  <c r="AI135" i="88"/>
  <c r="AG206" i="63"/>
  <c r="AF226" i="67"/>
  <c r="AF226" i="75"/>
  <c r="AF226" i="72"/>
  <c r="AF226" i="68"/>
  <c r="AF226" i="71"/>
  <c r="AF226" i="73"/>
  <c r="AF226" i="69"/>
  <c r="AF226" i="70"/>
  <c r="AI205" i="63"/>
  <c r="AH225" i="67"/>
  <c r="AH225" i="71"/>
  <c r="AH225" i="70"/>
  <c r="AH225" i="75"/>
  <c r="AH225" i="72"/>
  <c r="AH225" i="69"/>
  <c r="AH225" i="73"/>
  <c r="AH225" i="68"/>
  <c r="AG204" i="63"/>
  <c r="AF224" i="71"/>
  <c r="AF224" i="73"/>
  <c r="AF224" i="67"/>
  <c r="AF224" i="72"/>
  <c r="AF224" i="68"/>
  <c r="AF224" i="75"/>
  <c r="AF224" i="70"/>
  <c r="AF224" i="69"/>
  <c r="AG205" i="88"/>
  <c r="AF225" i="88"/>
  <c r="AG204" i="88"/>
  <c r="AF224" i="88"/>
  <c r="AI200" i="88" l="1"/>
  <c r="AI220" i="88" s="1"/>
  <c r="AI202" i="88"/>
  <c r="AI222" i="88" s="1"/>
  <c r="AI201" i="88"/>
  <c r="AI221" i="88" s="1"/>
  <c r="AG226" i="88"/>
  <c r="AH206" i="88"/>
  <c r="AI210" i="88"/>
  <c r="AL129" i="88"/>
  <c r="AL131" i="88" s="1"/>
  <c r="AK130" i="88"/>
  <c r="AK132" i="88" s="1"/>
  <c r="AK133" i="88" s="1"/>
  <c r="AK190" i="88" s="1"/>
  <c r="AJ135" i="88"/>
  <c r="AH204" i="63"/>
  <c r="AG224" i="71"/>
  <c r="AG224" i="67"/>
  <c r="AG224" i="68"/>
  <c r="AG224" i="72"/>
  <c r="AG224" i="73"/>
  <c r="AG224" i="75"/>
  <c r="AG224" i="70"/>
  <c r="AG224" i="69"/>
  <c r="AJ205" i="63"/>
  <c r="AI225" i="67"/>
  <c r="AI225" i="71"/>
  <c r="AI225" i="70"/>
  <c r="AI225" i="75"/>
  <c r="AI225" i="72"/>
  <c r="AI225" i="73"/>
  <c r="AI225" i="69"/>
  <c r="AI225" i="68"/>
  <c r="AH206" i="63"/>
  <c r="AG226" i="67"/>
  <c r="AG226" i="71"/>
  <c r="AG226" i="75"/>
  <c r="AG226" i="68"/>
  <c r="AG226" i="72"/>
  <c r="AG226" i="73"/>
  <c r="AG226" i="69"/>
  <c r="AG226" i="70"/>
  <c r="AH204" i="88"/>
  <c r="AG224" i="88"/>
  <c r="AH205" i="88"/>
  <c r="AG225" i="88"/>
  <c r="AJ202" i="88" l="1"/>
  <c r="AJ222" i="88" s="1"/>
  <c r="AJ201" i="88"/>
  <c r="AJ221" i="88" s="1"/>
  <c r="AJ200" i="88"/>
  <c r="AJ220" i="88" s="1"/>
  <c r="AH226" i="88"/>
  <c r="AI206" i="88"/>
  <c r="AK135" i="88"/>
  <c r="AL130" i="88"/>
  <c r="AL132" i="88" s="1"/>
  <c r="AL133" i="88" s="1"/>
  <c r="AL190" i="88" s="1"/>
  <c r="AM129" i="88"/>
  <c r="AM131" i="88" s="1"/>
  <c r="AJ210" i="88"/>
  <c r="AI206" i="63"/>
  <c r="AH226" i="73"/>
  <c r="AH226" i="67"/>
  <c r="AH226" i="69"/>
  <c r="AH226" i="75"/>
  <c r="AH226" i="71"/>
  <c r="AH226" i="68"/>
  <c r="AH226" i="72"/>
  <c r="AH226" i="70"/>
  <c r="AK205" i="63"/>
  <c r="AJ225" i="67"/>
  <c r="AJ225" i="71"/>
  <c r="AJ225" i="70"/>
  <c r="AJ225" i="72"/>
  <c r="AJ225" i="75"/>
  <c r="AJ225" i="69"/>
  <c r="AJ225" i="68"/>
  <c r="AJ225" i="73"/>
  <c r="AI204" i="63"/>
  <c r="AH224" i="71"/>
  <c r="AH224" i="67"/>
  <c r="AH224" i="72"/>
  <c r="AH224" i="73"/>
  <c r="AH224" i="68"/>
  <c r="AH224" i="69"/>
  <c r="AH224" i="70"/>
  <c r="AH224" i="75"/>
  <c r="AI205" i="88"/>
  <c r="AH225" i="88"/>
  <c r="AI204" i="88"/>
  <c r="AH224" i="88"/>
  <c r="AK202" i="88" l="1"/>
  <c r="AK222" i="88" s="1"/>
  <c r="AK201" i="88"/>
  <c r="AK221" i="88" s="1"/>
  <c r="AK200" i="88"/>
  <c r="AK220" i="88" s="1"/>
  <c r="AI226" i="88"/>
  <c r="AN129" i="88"/>
  <c r="AN131" i="88" s="1"/>
  <c r="AM130" i="88"/>
  <c r="AM132" i="88" s="1"/>
  <c r="AM133" i="88" s="1"/>
  <c r="AM190" i="88" s="1"/>
  <c r="AL135" i="88"/>
  <c r="AJ206" i="88"/>
  <c r="AK210" i="88"/>
  <c r="AJ204" i="63"/>
  <c r="AI224" i="71"/>
  <c r="AI224" i="73"/>
  <c r="AI224" i="68"/>
  <c r="AI224" i="67"/>
  <c r="AI224" i="72"/>
  <c r="AI224" i="75"/>
  <c r="AI224" i="69"/>
  <c r="AI224" i="70"/>
  <c r="AL205" i="63"/>
  <c r="D17" i="63" s="1"/>
  <c r="AK225" i="67"/>
  <c r="AK225" i="71"/>
  <c r="AK225" i="75"/>
  <c r="AK225" i="72"/>
  <c r="AK225" i="70"/>
  <c r="AK225" i="73"/>
  <c r="AK225" i="69"/>
  <c r="AK225" i="68"/>
  <c r="AJ206" i="63"/>
  <c r="AI226" i="75"/>
  <c r="AI226" i="72"/>
  <c r="AI226" i="67"/>
  <c r="AI226" i="71"/>
  <c r="AI226" i="68"/>
  <c r="AI226" i="73"/>
  <c r="AI226" i="69"/>
  <c r="AI226" i="70"/>
  <c r="AJ204" i="88"/>
  <c r="AI224" i="88"/>
  <c r="AJ205" i="88"/>
  <c r="AI225" i="88"/>
  <c r="AL202" i="88" l="1"/>
  <c r="AL222" i="88" s="1"/>
  <c r="AL201" i="88"/>
  <c r="AL221" i="88" s="1"/>
  <c r="AL200" i="88"/>
  <c r="AL220" i="88" s="1"/>
  <c r="AJ226" i="88"/>
  <c r="AK206" i="88"/>
  <c r="AL210" i="88"/>
  <c r="AM135" i="88"/>
  <c r="AO129" i="88"/>
  <c r="AO131" i="88" s="1"/>
  <c r="AN130" i="88"/>
  <c r="AN132" i="88" s="1"/>
  <c r="AN133" i="88" s="1"/>
  <c r="AN190" i="88" s="1"/>
  <c r="AM205" i="63"/>
  <c r="AL225" i="67"/>
  <c r="AL225" i="71"/>
  <c r="AL225" i="70"/>
  <c r="AL225" i="75"/>
  <c r="AL225" i="72"/>
  <c r="AL225" i="73"/>
  <c r="AL225" i="69"/>
  <c r="AL225" i="68"/>
  <c r="AK206" i="63"/>
  <c r="AJ226" i="75"/>
  <c r="AJ226" i="67"/>
  <c r="AJ226" i="68"/>
  <c r="AJ226" i="69"/>
  <c r="AJ226" i="72"/>
  <c r="AJ226" i="73"/>
  <c r="AJ226" i="71"/>
  <c r="AJ226" i="70"/>
  <c r="AK204" i="63"/>
  <c r="AJ224" i="71"/>
  <c r="AJ224" i="67"/>
  <c r="AJ224" i="72"/>
  <c r="AJ224" i="68"/>
  <c r="AJ224" i="73"/>
  <c r="AJ224" i="70"/>
  <c r="AJ224" i="69"/>
  <c r="AJ224" i="75"/>
  <c r="AK205" i="88"/>
  <c r="AJ225" i="88"/>
  <c r="AK204" i="88"/>
  <c r="AJ224" i="88"/>
  <c r="T9" i="2" a="1"/>
  <c r="AM202" i="88" l="1"/>
  <c r="AM222" i="88" s="1"/>
  <c r="AM201" i="88"/>
  <c r="AM221" i="88" s="1"/>
  <c r="AM200" i="88"/>
  <c r="AM220" i="88" s="1"/>
  <c r="AK226" i="88"/>
  <c r="AL206" i="88"/>
  <c r="F17" i="88" s="1"/>
  <c r="AN135" i="88"/>
  <c r="AP129" i="88"/>
  <c r="AP131" i="88" s="1"/>
  <c r="AO130" i="88"/>
  <c r="AO132" i="88" s="1"/>
  <c r="AO133" i="88" s="1"/>
  <c r="AO190" i="88" s="1"/>
  <c r="AM210" i="88"/>
  <c r="T9" i="2"/>
  <c r="E17" i="63"/>
  <c r="E17" i="72"/>
  <c r="E17" i="69"/>
  <c r="E17" i="71"/>
  <c r="E17" i="67"/>
  <c r="E17" i="68"/>
  <c r="E17" i="70"/>
  <c r="E17" i="73"/>
  <c r="E17" i="75"/>
  <c r="AL204" i="63"/>
  <c r="B17" i="63" s="1"/>
  <c r="AK224" i="71"/>
  <c r="AK224" i="68"/>
  <c r="AK224" i="67"/>
  <c r="AK224" i="72"/>
  <c r="AK224" i="73"/>
  <c r="AK224" i="70"/>
  <c r="AK224" i="75"/>
  <c r="AK224" i="69"/>
  <c r="AL206" i="63"/>
  <c r="F17" i="63" s="1"/>
  <c r="AK226" i="75"/>
  <c r="AK226" i="73"/>
  <c r="AK226" i="71"/>
  <c r="AK226" i="72"/>
  <c r="AK226" i="67"/>
  <c r="AK226" i="69"/>
  <c r="AK226" i="68"/>
  <c r="AK226" i="70"/>
  <c r="AN205" i="63"/>
  <c r="AM225" i="67"/>
  <c r="AM225" i="71"/>
  <c r="AM225" i="70"/>
  <c r="AM225" i="75"/>
  <c r="AM225" i="72"/>
  <c r="AM225" i="73"/>
  <c r="AM225" i="68"/>
  <c r="AM225" i="69"/>
  <c r="AL204" i="88"/>
  <c r="B17" i="88" s="1"/>
  <c r="AK224" i="88"/>
  <c r="AL205" i="88"/>
  <c r="AK225" i="88"/>
  <c r="M10" i="2" a="1"/>
  <c r="AA10" i="2" a="1"/>
  <c r="AA10" i="2" l="1"/>
  <c r="M10" i="2"/>
  <c r="AN201" i="88"/>
  <c r="AN221" i="88" s="1"/>
  <c r="AN200" i="88"/>
  <c r="AN220" i="88" s="1"/>
  <c r="AN202" i="88"/>
  <c r="AN222" i="88" s="1"/>
  <c r="D17" i="88"/>
  <c r="AO135" i="88"/>
  <c r="AQ129" i="88"/>
  <c r="AQ131" i="88" s="1"/>
  <c r="AP130" i="88"/>
  <c r="AP132" i="88" s="1"/>
  <c r="AP133" i="88" s="1"/>
  <c r="AP190" i="88" s="1"/>
  <c r="AM206" i="88"/>
  <c r="AN210" i="88"/>
  <c r="AM206" i="63"/>
  <c r="AL226" i="75"/>
  <c r="AL226" i="67"/>
  <c r="AL226" i="71"/>
  <c r="AL226" i="69"/>
  <c r="AL226" i="72"/>
  <c r="AL226" i="68"/>
  <c r="AL226" i="73"/>
  <c r="AL226" i="70"/>
  <c r="AM204" i="63"/>
  <c r="AL224" i="71"/>
  <c r="AL224" i="67"/>
  <c r="AL224" i="72"/>
  <c r="AL224" i="68"/>
  <c r="AL224" i="73"/>
  <c r="AL224" i="69"/>
  <c r="AL224" i="70"/>
  <c r="AL224" i="75"/>
  <c r="AL226" i="88"/>
  <c r="AO205" i="63"/>
  <c r="AN225" i="67"/>
  <c r="AN225" i="71"/>
  <c r="AN225" i="72"/>
  <c r="AN225" i="75"/>
  <c r="AN225" i="70"/>
  <c r="AN225" i="68"/>
  <c r="AN225" i="73"/>
  <c r="AN225" i="69"/>
  <c r="T33" i="2"/>
  <c r="T29" i="2"/>
  <c r="T32" i="2"/>
  <c r="T27" i="2"/>
  <c r="T26" i="2"/>
  <c r="T30" i="2"/>
  <c r="T34" i="2"/>
  <c r="T31" i="2"/>
  <c r="T28" i="2"/>
  <c r="AM205" i="88"/>
  <c r="AL225" i="88"/>
  <c r="AM204" i="88"/>
  <c r="AL224" i="88"/>
  <c r="M9" i="2" a="1"/>
  <c r="AA9" i="2" a="1"/>
  <c r="T10" i="2" a="1"/>
  <c r="T10" i="2" l="1"/>
  <c r="T25" i="2" s="1"/>
  <c r="E17" i="88"/>
  <c r="AO201" i="88"/>
  <c r="AO221" i="88" s="1"/>
  <c r="AO200" i="88"/>
  <c r="AO220" i="88" s="1"/>
  <c r="AO202" i="88"/>
  <c r="AO222" i="88" s="1"/>
  <c r="AM226" i="88"/>
  <c r="AP135" i="88"/>
  <c r="AQ130" i="88"/>
  <c r="AQ132" i="88" s="1"/>
  <c r="AQ133" i="88" s="1"/>
  <c r="AQ190" i="88" s="1"/>
  <c r="AR129" i="88"/>
  <c r="AR131" i="88" s="1"/>
  <c r="AN206" i="88"/>
  <c r="AO210" i="88"/>
  <c r="M9" i="2"/>
  <c r="AA9" i="2"/>
  <c r="AP205" i="63"/>
  <c r="AO225" i="67"/>
  <c r="AO225" i="71"/>
  <c r="AO225" i="75"/>
  <c r="AO225" i="70"/>
  <c r="AO225" i="72"/>
  <c r="AO225" i="73"/>
  <c r="AO225" i="69"/>
  <c r="AO225" i="68"/>
  <c r="C17" i="70"/>
  <c r="C17" i="63"/>
  <c r="C17" i="68"/>
  <c r="C17" i="67"/>
  <c r="C17" i="71"/>
  <c r="C17" i="69"/>
  <c r="C17" i="72"/>
  <c r="C17" i="73"/>
  <c r="C17" i="88"/>
  <c r="C17" i="75"/>
  <c r="AN204" i="63"/>
  <c r="AM224" i="71"/>
  <c r="AM224" i="72"/>
  <c r="AM224" i="67"/>
  <c r="AM224" i="68"/>
  <c r="AM224" i="73"/>
  <c r="AM224" i="75"/>
  <c r="AM224" i="70"/>
  <c r="AM224" i="69"/>
  <c r="G17" i="63"/>
  <c r="G17" i="70"/>
  <c r="G17" i="68"/>
  <c r="G17" i="67"/>
  <c r="G17" i="69"/>
  <c r="G17" i="88"/>
  <c r="G17" i="73"/>
  <c r="G17" i="72"/>
  <c r="G17" i="71"/>
  <c r="G17" i="75"/>
  <c r="AN206" i="63"/>
  <c r="AM226" i="75"/>
  <c r="AM226" i="73"/>
  <c r="AM226" i="71"/>
  <c r="AM226" i="68"/>
  <c r="AM226" i="67"/>
  <c r="AM226" i="72"/>
  <c r="AM226" i="69"/>
  <c r="AM226" i="70"/>
  <c r="AN204" i="88"/>
  <c r="AM224" i="88"/>
  <c r="AN205" i="88"/>
  <c r="AM225" i="88"/>
  <c r="AP200" i="88" l="1"/>
  <c r="AP220" i="88" s="1"/>
  <c r="AP202" i="88"/>
  <c r="AP222" i="88" s="1"/>
  <c r="AP201" i="88"/>
  <c r="AP221" i="88" s="1"/>
  <c r="AO206" i="88"/>
  <c r="AN226" i="88"/>
  <c r="AS129" i="88"/>
  <c r="AS131" i="88" s="1"/>
  <c r="AR130" i="88"/>
  <c r="AR132" i="88" s="1"/>
  <c r="AR133" i="88" s="1"/>
  <c r="AR190" i="88" s="1"/>
  <c r="AQ135" i="88"/>
  <c r="AP210" i="88"/>
  <c r="AO204" i="63"/>
  <c r="AN224" i="71"/>
  <c r="AN224" i="67"/>
  <c r="AN224" i="68"/>
  <c r="AN224" i="73"/>
  <c r="AN224" i="72"/>
  <c r="AN224" i="70"/>
  <c r="AN224" i="75"/>
  <c r="AN224" i="69"/>
  <c r="AO206" i="63"/>
  <c r="AN226" i="69"/>
  <c r="AN226" i="72"/>
  <c r="AN226" i="67"/>
  <c r="AN226" i="75"/>
  <c r="AN226" i="68"/>
  <c r="AN226" i="73"/>
  <c r="AN226" i="71"/>
  <c r="AN226" i="70"/>
  <c r="AQ205" i="63"/>
  <c r="AP225" i="67"/>
  <c r="AP225" i="71"/>
  <c r="AP225" i="75"/>
  <c r="AP225" i="72"/>
  <c r="AP225" i="70"/>
  <c r="AP225" i="68"/>
  <c r="AP225" i="73"/>
  <c r="AP225" i="69"/>
  <c r="AA34" i="2"/>
  <c r="AA25" i="2"/>
  <c r="AA33" i="2"/>
  <c r="AA26" i="2"/>
  <c r="AA32" i="2"/>
  <c r="AA27" i="2"/>
  <c r="AA28" i="2"/>
  <c r="AA29" i="2"/>
  <c r="AA31" i="2"/>
  <c r="AA30" i="2"/>
  <c r="M32" i="2"/>
  <c r="M28" i="2"/>
  <c r="M30" i="2"/>
  <c r="M25" i="2"/>
  <c r="M31" i="2"/>
  <c r="M27" i="2"/>
  <c r="M29" i="2"/>
  <c r="M34" i="2"/>
  <c r="M26" i="2"/>
  <c r="M33" i="2"/>
  <c r="AO205" i="88"/>
  <c r="AN225" i="88"/>
  <c r="AO204" i="88"/>
  <c r="AN224" i="88"/>
  <c r="AQ200" i="88" l="1"/>
  <c r="AQ220" i="88" s="1"/>
  <c r="AQ202" i="88"/>
  <c r="AQ222" i="88" s="1"/>
  <c r="AQ201" i="88"/>
  <c r="AQ221" i="88" s="1"/>
  <c r="AO226" i="88"/>
  <c r="AP206" i="88"/>
  <c r="AQ210" i="88"/>
  <c r="AR135" i="88"/>
  <c r="AS130" i="88"/>
  <c r="AS132" i="88" s="1"/>
  <c r="AS133" i="88" s="1"/>
  <c r="AS190" i="88" s="1"/>
  <c r="AT129" i="88"/>
  <c r="AT131" i="88" s="1"/>
  <c r="AR205" i="63"/>
  <c r="AQ225" i="67"/>
  <c r="AQ225" i="71"/>
  <c r="AQ225" i="70"/>
  <c r="AQ225" i="72"/>
  <c r="AQ225" i="75"/>
  <c r="AQ225" i="69"/>
  <c r="AQ225" i="68"/>
  <c r="AQ225" i="73"/>
  <c r="AP206" i="63"/>
  <c r="AO226" i="75"/>
  <c r="AO226" i="73"/>
  <c r="AO226" i="71"/>
  <c r="AO226" i="67"/>
  <c r="AO226" i="72"/>
  <c r="AO226" i="68"/>
  <c r="AO226" i="69"/>
  <c r="AO226" i="70"/>
  <c r="AP204" i="63"/>
  <c r="AO224" i="71"/>
  <c r="AO224" i="72"/>
  <c r="AO224" i="67"/>
  <c r="AO224" i="73"/>
  <c r="AO224" i="68"/>
  <c r="AO224" i="75"/>
  <c r="AO224" i="70"/>
  <c r="AO224" i="69"/>
  <c r="AP204" i="88"/>
  <c r="AO224" i="88"/>
  <c r="AP205" i="88"/>
  <c r="AO225" i="88"/>
  <c r="AR202" i="88" l="1"/>
  <c r="AR222" i="88" s="1"/>
  <c r="AR201" i="88"/>
  <c r="AR221" i="88" s="1"/>
  <c r="AR200" i="88"/>
  <c r="AR220" i="88" s="1"/>
  <c r="AP226" i="88"/>
  <c r="AQ206" i="88"/>
  <c r="AS135" i="88"/>
  <c r="AR210" i="88"/>
  <c r="AT130" i="88"/>
  <c r="AT132" i="88" s="1"/>
  <c r="AT133" i="88" s="1"/>
  <c r="AT190" i="88" s="1"/>
  <c r="AU129" i="88"/>
  <c r="AU131" i="88" s="1"/>
  <c r="AQ204" i="63"/>
  <c r="AP224" i="71"/>
  <c r="AP224" i="67"/>
  <c r="AP224" i="73"/>
  <c r="AP224" i="72"/>
  <c r="AP224" i="68"/>
  <c r="AP224" i="75"/>
  <c r="AP224" i="69"/>
  <c r="AP224" i="70"/>
  <c r="AQ206" i="63"/>
  <c r="AP226" i="69"/>
  <c r="AP226" i="71"/>
  <c r="AP226" i="67"/>
  <c r="AP226" i="72"/>
  <c r="AP226" i="75"/>
  <c r="AP226" i="73"/>
  <c r="AP226" i="68"/>
  <c r="AP226" i="70"/>
  <c r="AS205" i="63"/>
  <c r="AR225" i="67"/>
  <c r="AR225" i="71"/>
  <c r="AR225" i="70"/>
  <c r="AR225" i="72"/>
  <c r="AR225" i="75"/>
  <c r="AR225" i="69"/>
  <c r="AR225" i="68"/>
  <c r="AR225" i="73"/>
  <c r="AQ205" i="88"/>
  <c r="AP225" i="88"/>
  <c r="AQ204" i="88"/>
  <c r="AP224" i="88"/>
  <c r="AS202" i="88" l="1"/>
  <c r="AS222" i="88" s="1"/>
  <c r="AS201" i="88"/>
  <c r="AS221" i="88" s="1"/>
  <c r="AS200" i="88"/>
  <c r="AS220" i="88" s="1"/>
  <c r="AQ226" i="88"/>
  <c r="AR206" i="88"/>
  <c r="AU130" i="88"/>
  <c r="AU132" i="88" s="1"/>
  <c r="AU133" i="88" s="1"/>
  <c r="AU190" i="88" s="1"/>
  <c r="AV129" i="88"/>
  <c r="AV131" i="88" s="1"/>
  <c r="AT135" i="88"/>
  <c r="AS210" i="88"/>
  <c r="AT205" i="63"/>
  <c r="AS225" i="67"/>
  <c r="AS225" i="71"/>
  <c r="AS225" i="72"/>
  <c r="AS225" i="70"/>
  <c r="AS225" i="75"/>
  <c r="AS225" i="68"/>
  <c r="AS225" i="69"/>
  <c r="AS225" i="73"/>
  <c r="AR206" i="63"/>
  <c r="AQ226" i="71"/>
  <c r="AQ226" i="67"/>
  <c r="AQ226" i="75"/>
  <c r="AQ226" i="72"/>
  <c r="AQ226" i="68"/>
  <c r="AQ226" i="69"/>
  <c r="AQ226" i="73"/>
  <c r="AQ226" i="70"/>
  <c r="AR204" i="63"/>
  <c r="AQ224" i="71"/>
  <c r="AQ224" i="73"/>
  <c r="AQ224" i="67"/>
  <c r="AQ224" i="68"/>
  <c r="AQ224" i="72"/>
  <c r="AQ224" i="75"/>
  <c r="AQ224" i="69"/>
  <c r="AQ224" i="70"/>
  <c r="AR204" i="88"/>
  <c r="AQ224" i="88"/>
  <c r="AR205" i="88"/>
  <c r="AQ225" i="88"/>
  <c r="AR226" i="88" l="1"/>
  <c r="AT202" i="88"/>
  <c r="AT222" i="88" s="1"/>
  <c r="AT201" i="88"/>
  <c r="AT221" i="88" s="1"/>
  <c r="AT200" i="88"/>
  <c r="AT220" i="88" s="1"/>
  <c r="AS206" i="88"/>
  <c r="AT210" i="88"/>
  <c r="AW129" i="88"/>
  <c r="AW131" i="88" s="1"/>
  <c r="AV130" i="88"/>
  <c r="AV132" i="88" s="1"/>
  <c r="AV133" i="88" s="1"/>
  <c r="AV190" i="88" s="1"/>
  <c r="AU135" i="88"/>
  <c r="AS206" i="63"/>
  <c r="AR226" i="73"/>
  <c r="AR226" i="69"/>
  <c r="AR226" i="67"/>
  <c r="AR226" i="71"/>
  <c r="AR226" i="75"/>
  <c r="AR226" i="72"/>
  <c r="AR226" i="68"/>
  <c r="AR226" i="70"/>
  <c r="AS204" i="63"/>
  <c r="AR224" i="71"/>
  <c r="AR224" i="67"/>
  <c r="AR224" i="72"/>
  <c r="AR224" i="68"/>
  <c r="AR224" i="73"/>
  <c r="AR224" i="70"/>
  <c r="AR224" i="75"/>
  <c r="AR224" i="69"/>
  <c r="AU205" i="63"/>
  <c r="AT225" i="67"/>
  <c r="AT225" i="71"/>
  <c r="AT225" i="75"/>
  <c r="AT225" i="72"/>
  <c r="AT225" i="70"/>
  <c r="AT225" i="73"/>
  <c r="AT225" i="69"/>
  <c r="AT225" i="68"/>
  <c r="AS205" i="88"/>
  <c r="AR225" i="88"/>
  <c r="AS204" i="88"/>
  <c r="AR224" i="88"/>
  <c r="AU202" i="88" l="1"/>
  <c r="AU201" i="88"/>
  <c r="AU221" i="88" s="1"/>
  <c r="AU200" i="88"/>
  <c r="AU220" i="88" s="1"/>
  <c r="AS226" i="88"/>
  <c r="AT206" i="88"/>
  <c r="AW130" i="88"/>
  <c r="AW132" i="88" s="1"/>
  <c r="AW133" i="88" s="1"/>
  <c r="AW190" i="88" s="1"/>
  <c r="AX129" i="88"/>
  <c r="AX131" i="88" s="1"/>
  <c r="AU210" i="88"/>
  <c r="AU222" i="88"/>
  <c r="AV135" i="88"/>
  <c r="AT204" i="63"/>
  <c r="AS224" i="71"/>
  <c r="AS224" i="73"/>
  <c r="AS224" i="72"/>
  <c r="AS224" i="68"/>
  <c r="AS224" i="67"/>
  <c r="AS224" i="70"/>
  <c r="AS224" i="69"/>
  <c r="AS224" i="75"/>
  <c r="AV205" i="63"/>
  <c r="D18" i="63" s="1"/>
  <c r="AU225" i="67"/>
  <c r="AU225" i="71"/>
  <c r="AU225" i="75"/>
  <c r="AU225" i="72"/>
  <c r="AU225" i="70"/>
  <c r="AU225" i="68"/>
  <c r="AU225" i="69"/>
  <c r="AU225" i="73"/>
  <c r="AT206" i="63"/>
  <c r="AS226" i="75"/>
  <c r="AS226" i="71"/>
  <c r="AS226" i="69"/>
  <c r="AS226" i="67"/>
  <c r="AS226" i="68"/>
  <c r="AS226" i="72"/>
  <c r="AS226" i="73"/>
  <c r="AS226" i="70"/>
  <c r="AT204" i="88"/>
  <c r="AS224" i="88"/>
  <c r="AT205" i="88"/>
  <c r="AS225" i="88"/>
  <c r="AV201" i="88" l="1"/>
  <c r="AV200" i="88"/>
  <c r="AV202" i="88"/>
  <c r="AV222" i="88" s="1"/>
  <c r="AT226" i="88"/>
  <c r="AU206" i="88"/>
  <c r="AV210" i="88"/>
  <c r="AV220" i="88"/>
  <c r="AV221" i="88"/>
  <c r="AY129" i="88"/>
  <c r="AY131" i="88" s="1"/>
  <c r="AX130" i="88"/>
  <c r="AX132" i="88" s="1"/>
  <c r="AX133" i="88" s="1"/>
  <c r="AX190" i="88" s="1"/>
  <c r="AW135" i="88"/>
  <c r="AU206" i="63"/>
  <c r="AT226" i="73"/>
  <c r="AT226" i="71"/>
  <c r="AT226" i="75"/>
  <c r="AT226" i="72"/>
  <c r="AT226" i="69"/>
  <c r="AT226" i="67"/>
  <c r="AT226" i="68"/>
  <c r="AT226" i="70"/>
  <c r="AW205" i="63"/>
  <c r="AV225" i="67"/>
  <c r="AV225" i="71"/>
  <c r="AV225" i="75"/>
  <c r="AV225" i="70"/>
  <c r="AV225" i="72"/>
  <c r="AV225" i="68"/>
  <c r="AV225" i="73"/>
  <c r="AV225" i="69"/>
  <c r="AU204" i="63"/>
  <c r="AT224" i="71"/>
  <c r="AT224" i="67"/>
  <c r="AT224" i="68"/>
  <c r="AT224" i="73"/>
  <c r="AT224" i="72"/>
  <c r="AT224" i="70"/>
  <c r="AT224" i="75"/>
  <c r="AT224" i="69"/>
  <c r="AU205" i="88"/>
  <c r="AT225" i="88"/>
  <c r="AU204" i="88"/>
  <c r="AT224" i="88"/>
  <c r="U9" i="2" a="1"/>
  <c r="AW201" i="88" l="1"/>
  <c r="AW200" i="88"/>
  <c r="AW220" i="88" s="1"/>
  <c r="AW202" i="88"/>
  <c r="AW222" i="88" s="1"/>
  <c r="AU226" i="88"/>
  <c r="AV206" i="88"/>
  <c r="F18" i="88" s="1"/>
  <c r="AY130" i="88"/>
  <c r="AY132" i="88" s="1"/>
  <c r="AY133" i="88" s="1"/>
  <c r="AY190" i="88" s="1"/>
  <c r="AZ129" i="88"/>
  <c r="AZ131" i="88" s="1"/>
  <c r="AW210" i="88"/>
  <c r="AW221" i="88"/>
  <c r="AX135" i="88"/>
  <c r="U9" i="2"/>
  <c r="E18" i="68"/>
  <c r="E18" i="63"/>
  <c r="E18" i="70"/>
  <c r="E18" i="72"/>
  <c r="E18" i="71"/>
  <c r="E18" i="73"/>
  <c r="E18" i="67"/>
  <c r="E18" i="69"/>
  <c r="E18" i="75"/>
  <c r="AX205" i="63"/>
  <c r="AW225" i="67"/>
  <c r="AW225" i="71"/>
  <c r="AW225" i="72"/>
  <c r="AW225" i="70"/>
  <c r="AW225" i="75"/>
  <c r="AW225" i="73"/>
  <c r="AW225" i="68"/>
  <c r="AW225" i="69"/>
  <c r="AV204" i="63"/>
  <c r="B18" i="63" s="1"/>
  <c r="AU224" i="71"/>
  <c r="AU224" i="67"/>
  <c r="AU224" i="72"/>
  <c r="AU224" i="68"/>
  <c r="AU224" i="73"/>
  <c r="AU224" i="69"/>
  <c r="AU224" i="75"/>
  <c r="AU224" i="70"/>
  <c r="AV206" i="63"/>
  <c r="F18" i="63" s="1"/>
  <c r="AU226" i="71"/>
  <c r="AU226" i="69"/>
  <c r="AU226" i="72"/>
  <c r="AU226" i="68"/>
  <c r="AU226" i="67"/>
  <c r="AU226" i="75"/>
  <c r="AU226" i="73"/>
  <c r="AU226" i="70"/>
  <c r="AV204" i="88"/>
  <c r="B18" i="88" s="1"/>
  <c r="AU224" i="88"/>
  <c r="AV205" i="88"/>
  <c r="AU225" i="88"/>
  <c r="AB10" i="2" a="1"/>
  <c r="N10" i="2" a="1"/>
  <c r="AB10" i="2" l="1"/>
  <c r="N10" i="2"/>
  <c r="AX200" i="88"/>
  <c r="AX220" i="88" s="1"/>
  <c r="AX201" i="88"/>
  <c r="AX221" i="88" s="1"/>
  <c r="AX202" i="88"/>
  <c r="AX222" i="88" s="1"/>
  <c r="D18" i="88"/>
  <c r="AV226" i="88"/>
  <c r="AW206" i="88"/>
  <c r="AZ130" i="88"/>
  <c r="AZ132" i="88" s="1"/>
  <c r="AZ133" i="88" s="1"/>
  <c r="AZ190" i="88" s="1"/>
  <c r="BA129" i="88"/>
  <c r="BA131" i="88" s="1"/>
  <c r="AX210" i="88"/>
  <c r="AY135" i="88"/>
  <c r="AW204" i="63"/>
  <c r="AV224" i="71"/>
  <c r="AV224" i="68"/>
  <c r="AV224" i="67"/>
  <c r="AV224" i="72"/>
  <c r="AV224" i="73"/>
  <c r="AV224" i="75"/>
  <c r="AV224" i="70"/>
  <c r="AV224" i="69"/>
  <c r="AY205" i="63"/>
  <c r="AX225" i="67"/>
  <c r="AX225" i="71"/>
  <c r="AX225" i="75"/>
  <c r="AX225" i="70"/>
  <c r="AX225" i="72"/>
  <c r="AX225" i="68"/>
  <c r="AX225" i="73"/>
  <c r="AX225" i="69"/>
  <c r="AW206" i="63"/>
  <c r="AV226" i="73"/>
  <c r="AV226" i="67"/>
  <c r="AV226" i="72"/>
  <c r="AV226" i="69"/>
  <c r="AV226" i="75"/>
  <c r="AV226" i="71"/>
  <c r="AV226" i="68"/>
  <c r="AV226" i="70"/>
  <c r="U31" i="2"/>
  <c r="U32" i="2"/>
  <c r="U29" i="2"/>
  <c r="U27" i="2"/>
  <c r="U26" i="2"/>
  <c r="U28" i="2"/>
  <c r="U34" i="2"/>
  <c r="U33" i="2"/>
  <c r="U30" i="2"/>
  <c r="AW205" i="88"/>
  <c r="AV225" i="88"/>
  <c r="AW204" i="88"/>
  <c r="AV224" i="88"/>
  <c r="U10" i="2" a="1"/>
  <c r="N9" i="2" a="1"/>
  <c r="AB9" i="2" a="1"/>
  <c r="U10" i="2" l="1"/>
  <c r="U25" i="2" s="1"/>
  <c r="E18" i="88"/>
  <c r="AY200" i="88"/>
  <c r="AY220" i="88" s="1"/>
  <c r="AY202" i="88"/>
  <c r="AY222" i="88" s="1"/>
  <c r="AY201" i="88"/>
  <c r="AY221" i="88" s="1"/>
  <c r="AW226" i="88"/>
  <c r="AX206" i="88"/>
  <c r="AY210" i="88"/>
  <c r="BA130" i="88"/>
  <c r="BA132" i="88" s="1"/>
  <c r="BA133" i="88" s="1"/>
  <c r="BA190" i="88" s="1"/>
  <c r="BB129" i="88"/>
  <c r="BB131" i="88" s="1"/>
  <c r="BB130" i="88" s="1"/>
  <c r="BB132" i="88" s="1"/>
  <c r="BB133" i="88" s="1"/>
  <c r="BB190" i="88" s="1"/>
  <c r="AZ135" i="88"/>
  <c r="AB9" i="2"/>
  <c r="N9" i="2"/>
  <c r="AX206" i="63"/>
  <c r="AW226" i="71"/>
  <c r="AW226" i="69"/>
  <c r="AW226" i="72"/>
  <c r="AW226" i="73"/>
  <c r="AW226" i="75"/>
  <c r="AW226" i="67"/>
  <c r="AW226" i="68"/>
  <c r="AW226" i="70"/>
  <c r="G18" i="63"/>
  <c r="G18" i="73"/>
  <c r="G18" i="69"/>
  <c r="G18" i="88"/>
  <c r="G18" i="67"/>
  <c r="G18" i="70"/>
  <c r="G18" i="68"/>
  <c r="G18" i="71"/>
  <c r="G18" i="72"/>
  <c r="G18" i="75"/>
  <c r="AZ205" i="63"/>
  <c r="AY225" i="67"/>
  <c r="AY225" i="71"/>
  <c r="AY225" i="72"/>
  <c r="AY225" i="75"/>
  <c r="AY225" i="70"/>
  <c r="AY225" i="73"/>
  <c r="AY225" i="68"/>
  <c r="AY225" i="69"/>
  <c r="C18" i="68"/>
  <c r="C18" i="63"/>
  <c r="C18" i="72"/>
  <c r="C18" i="88"/>
  <c r="C18" i="71"/>
  <c r="C18" i="73"/>
  <c r="C18" i="67"/>
  <c r="C18" i="70"/>
  <c r="C18" i="69"/>
  <c r="C18" i="75"/>
  <c r="AX204" i="63"/>
  <c r="AW224" i="71"/>
  <c r="AW224" i="73"/>
  <c r="AW224" i="67"/>
  <c r="AW224" i="68"/>
  <c r="AW224" i="72"/>
  <c r="AW224" i="69"/>
  <c r="AW224" i="70"/>
  <c r="AW224" i="75"/>
  <c r="AX204" i="88"/>
  <c r="AW224" i="88"/>
  <c r="AX205" i="88"/>
  <c r="AW225" i="88"/>
  <c r="AX226" i="88" l="1"/>
  <c r="AZ202" i="88"/>
  <c r="AZ222" i="88" s="1"/>
  <c r="AZ201" i="88"/>
  <c r="AZ221" i="88" s="1"/>
  <c r="AZ200" i="88"/>
  <c r="AZ220" i="88" s="1"/>
  <c r="AY206" i="88"/>
  <c r="BB135" i="88"/>
  <c r="BA135" i="88"/>
  <c r="AZ210" i="88"/>
  <c r="AY204" i="63"/>
  <c r="AX224" i="71"/>
  <c r="AX224" i="67"/>
  <c r="AX224" i="72"/>
  <c r="AX224" i="68"/>
  <c r="AX224" i="73"/>
  <c r="AX224" i="75"/>
  <c r="AX224" i="70"/>
  <c r="AX224" i="69"/>
  <c r="AY206" i="63"/>
  <c r="AX226" i="67"/>
  <c r="AX226" i="73"/>
  <c r="AX226" i="75"/>
  <c r="AX226" i="68"/>
  <c r="AX226" i="71"/>
  <c r="AX226" i="72"/>
  <c r="AX226" i="69"/>
  <c r="AX226" i="70"/>
  <c r="BA205" i="63"/>
  <c r="AZ225" i="67"/>
  <c r="AZ225" i="71"/>
  <c r="AZ225" i="75"/>
  <c r="AZ225" i="70"/>
  <c r="AZ225" i="72"/>
  <c r="AZ225" i="73"/>
  <c r="AZ225" i="68"/>
  <c r="AZ225" i="69"/>
  <c r="N29" i="2"/>
  <c r="N28" i="2"/>
  <c r="N26" i="2"/>
  <c r="N31" i="2"/>
  <c r="N33" i="2"/>
  <c r="N30" i="2"/>
  <c r="N25" i="2"/>
  <c r="N32" i="2"/>
  <c r="N34" i="2"/>
  <c r="N27" i="2"/>
  <c r="AB26" i="2"/>
  <c r="AB25" i="2"/>
  <c r="AB28" i="2"/>
  <c r="AB31" i="2"/>
  <c r="AB27" i="2"/>
  <c r="AB30" i="2"/>
  <c r="AB32" i="2"/>
  <c r="AB34" i="2"/>
  <c r="AB29" i="2"/>
  <c r="AB33" i="2"/>
  <c r="AY205" i="88"/>
  <c r="AX225" i="88"/>
  <c r="AY204" i="88"/>
  <c r="AX224" i="88"/>
  <c r="BA202" i="88" l="1"/>
  <c r="BA222" i="88" s="1"/>
  <c r="BA201" i="88"/>
  <c r="BA221" i="88" s="1"/>
  <c r="BA200" i="88"/>
  <c r="BA220" i="88" s="1"/>
  <c r="BB202" i="88"/>
  <c r="BB222" i="88" s="1"/>
  <c r="BB201" i="88"/>
  <c r="BB221" i="88" s="1"/>
  <c r="BB200" i="88"/>
  <c r="BB220" i="88" s="1"/>
  <c r="AY226" i="88"/>
  <c r="AZ206" i="88"/>
  <c r="BA210" i="88"/>
  <c r="BB210" i="88"/>
  <c r="BB205" i="63"/>
  <c r="BA225" i="67"/>
  <c r="BA225" i="71"/>
  <c r="BA225" i="75"/>
  <c r="BA225" i="70"/>
  <c r="BA225" i="72"/>
  <c r="BA225" i="68"/>
  <c r="BA225" i="69"/>
  <c r="BA225" i="73"/>
  <c r="AZ206" i="63"/>
  <c r="AY226" i="71"/>
  <c r="AY226" i="69"/>
  <c r="AY226" i="72"/>
  <c r="AY226" i="67"/>
  <c r="AY226" i="73"/>
  <c r="AY226" i="75"/>
  <c r="AY226" i="68"/>
  <c r="AY226" i="70"/>
  <c r="AZ204" i="63"/>
  <c r="AY224" i="71"/>
  <c r="AY224" i="72"/>
  <c r="AY224" i="73"/>
  <c r="AY224" i="67"/>
  <c r="AY224" i="68"/>
  <c r="AY224" i="69"/>
  <c r="AY224" i="70"/>
  <c r="AY224" i="75"/>
  <c r="AZ204" i="88"/>
  <c r="AY224" i="88"/>
  <c r="AZ205" i="88"/>
  <c r="AY225" i="88"/>
  <c r="BA206" i="88" l="1"/>
  <c r="BB206" i="88" s="1"/>
  <c r="AZ226" i="88"/>
  <c r="BA204" i="63"/>
  <c r="AZ224" i="71"/>
  <c r="AZ224" i="68"/>
  <c r="AZ224" i="72"/>
  <c r="AZ224" i="67"/>
  <c r="AZ224" i="73"/>
  <c r="AZ224" i="69"/>
  <c r="AZ224" i="75"/>
  <c r="AZ224" i="70"/>
  <c r="BA206" i="63"/>
  <c r="AZ226" i="67"/>
  <c r="AZ226" i="72"/>
  <c r="AZ226" i="71"/>
  <c r="AZ226" i="68"/>
  <c r="AZ226" i="75"/>
  <c r="AZ226" i="69"/>
  <c r="AZ226" i="73"/>
  <c r="AZ226" i="70"/>
  <c r="BB225" i="67"/>
  <c r="BB225" i="71"/>
  <c r="BB225" i="72"/>
  <c r="BB225" i="70"/>
  <c r="BB225" i="75"/>
  <c r="BB225" i="73"/>
  <c r="BB225" i="69"/>
  <c r="BB225" i="68"/>
  <c r="BA205" i="88"/>
  <c r="AZ225" i="88"/>
  <c r="BA204" i="88"/>
  <c r="AZ224" i="88"/>
  <c r="BA226" i="88" l="1"/>
  <c r="BB206" i="63"/>
  <c r="BB226" i="88" s="1"/>
  <c r="BA226" i="67"/>
  <c r="BA226" i="71"/>
  <c r="BA226" i="72"/>
  <c r="BA226" i="68"/>
  <c r="BA226" i="73"/>
  <c r="BA226" i="75"/>
  <c r="BA226" i="69"/>
  <c r="BA226" i="70"/>
  <c r="BB204" i="63"/>
  <c r="BA224" i="71"/>
  <c r="BA224" i="72"/>
  <c r="BA224" i="67"/>
  <c r="BA224" i="68"/>
  <c r="BA224" i="73"/>
  <c r="BA224" i="70"/>
  <c r="BA224" i="69"/>
  <c r="BA224" i="75"/>
  <c r="BB204" i="88"/>
  <c r="BA224" i="88"/>
  <c r="BB205" i="88"/>
  <c r="BB225" i="88" s="1"/>
  <c r="BA225" i="88"/>
  <c r="BB224" i="88" l="1"/>
  <c r="BB224" i="71"/>
  <c r="BB224" i="67"/>
  <c r="BB224" i="72"/>
  <c r="BB224" i="68"/>
  <c r="BB224" i="73"/>
  <c r="BB224" i="75"/>
  <c r="BB224" i="69"/>
  <c r="BB224" i="70"/>
  <c r="BB226" i="75"/>
  <c r="BB226" i="69"/>
  <c r="BB226" i="71"/>
  <c r="BB226" i="73"/>
  <c r="BB226" i="67"/>
  <c r="BB226" i="72"/>
  <c r="BB226" i="68"/>
  <c r="BB226" i="70"/>
  <c r="L75" i="74"/>
  <c r="L77" i="74" s="1"/>
  <c r="AB75" i="74"/>
  <c r="AB77" i="74" s="1"/>
  <c r="AJ75" i="74"/>
  <c r="AJ77" i="74" s="1"/>
  <c r="AJ134" i="74" s="1"/>
  <c r="AJ135" i="74" s="1"/>
  <c r="T75" i="74"/>
  <c r="T77" i="74"/>
  <c r="F75" i="74"/>
  <c r="F77" i="74" s="1"/>
  <c r="C27" i="74" s="1"/>
  <c r="N75" i="74"/>
  <c r="N77" i="74" s="1"/>
  <c r="V75" i="74"/>
  <c r="V77" i="74" s="1"/>
  <c r="AD75" i="74"/>
  <c r="AD77" i="74"/>
  <c r="AD134" i="74" s="1"/>
  <c r="AD135" i="74" s="1"/>
  <c r="AL75" i="74"/>
  <c r="AL77" i="74" s="1"/>
  <c r="G75" i="74"/>
  <c r="G77" i="74" s="1"/>
  <c r="O75" i="74"/>
  <c r="O77" i="74"/>
  <c r="O134" i="74"/>
  <c r="O135" i="74" s="1"/>
  <c r="W75" i="74"/>
  <c r="W77" i="74"/>
  <c r="AE75" i="74"/>
  <c r="AE77" i="74" s="1"/>
  <c r="AM75" i="74"/>
  <c r="AM77" i="74" s="1"/>
  <c r="AU75" i="74"/>
  <c r="AU77" i="74" s="1"/>
  <c r="H75" i="74"/>
  <c r="H77" i="74"/>
  <c r="H134" i="74"/>
  <c r="H135" i="74" s="1"/>
  <c r="P75" i="74"/>
  <c r="P77" i="74" s="1"/>
  <c r="X75" i="74"/>
  <c r="X77" i="74" s="1"/>
  <c r="AF75" i="74"/>
  <c r="AF77" i="74"/>
  <c r="AF134" i="74" s="1"/>
  <c r="AF135" i="74" s="1"/>
  <c r="AN75" i="74"/>
  <c r="AN77" i="74"/>
  <c r="AV75" i="74"/>
  <c r="AV77" i="74" s="1"/>
  <c r="J75" i="74"/>
  <c r="J77" i="74" s="1"/>
  <c r="R75" i="74"/>
  <c r="R77" i="74" s="1"/>
  <c r="Z75" i="74"/>
  <c r="Z77" i="74" s="1"/>
  <c r="Z134" i="74" s="1"/>
  <c r="Z135" i="74" s="1"/>
  <c r="AH75" i="74"/>
  <c r="AH77" i="74" s="1"/>
  <c r="AP75" i="74"/>
  <c r="AP77" i="74" s="1"/>
  <c r="AX75" i="74"/>
  <c r="AX77" i="74" s="1"/>
  <c r="AX134" i="74" s="1"/>
  <c r="AX135" i="74" s="1"/>
  <c r="I75" i="74"/>
  <c r="I77" i="74" s="1"/>
  <c r="Q75" i="74"/>
  <c r="Q77" i="74" s="1"/>
  <c r="Y75" i="74"/>
  <c r="Y77" i="74" s="1"/>
  <c r="AG75" i="74"/>
  <c r="AG77" i="74" s="1"/>
  <c r="AO75" i="74"/>
  <c r="AO77" i="74" s="1"/>
  <c r="AO134" i="74" s="1"/>
  <c r="AO135" i="74" s="1"/>
  <c r="AW75" i="74"/>
  <c r="AW77" i="74" s="1"/>
  <c r="AR75" i="74"/>
  <c r="AR77" i="74" s="1"/>
  <c r="AZ77" i="74"/>
  <c r="AZ134" i="74" s="1"/>
  <c r="AZ135" i="74" s="1"/>
  <c r="K75" i="74"/>
  <c r="K77" i="74"/>
  <c r="S75" i="74"/>
  <c r="S77" i="74" s="1"/>
  <c r="AA75" i="74"/>
  <c r="AA77" i="74"/>
  <c r="AI75" i="74"/>
  <c r="AI77" i="74" s="1"/>
  <c r="AQ75" i="74"/>
  <c r="AQ77" i="74"/>
  <c r="AQ134" i="74"/>
  <c r="AQ135" i="74" s="1"/>
  <c r="AY75" i="74"/>
  <c r="AY77" i="74" s="1"/>
  <c r="E75" i="74"/>
  <c r="E77" i="74" s="1"/>
  <c r="E192" i="74" s="1"/>
  <c r="M75" i="74"/>
  <c r="M77" i="74" s="1"/>
  <c r="U75" i="74"/>
  <c r="U77" i="74"/>
  <c r="AC75" i="74"/>
  <c r="AC77" i="74" s="1"/>
  <c r="AK75" i="74"/>
  <c r="AK77" i="74"/>
  <c r="AS75" i="74"/>
  <c r="AS77" i="74" s="1"/>
  <c r="BA77" i="74"/>
  <c r="AT75" i="74"/>
  <c r="AT77" i="74" s="1"/>
  <c r="BB77" i="74"/>
  <c r="E202" i="74" l="1"/>
  <c r="E201" i="74"/>
  <c r="E200" i="74"/>
  <c r="BA192" i="74"/>
  <c r="BA212" i="74"/>
  <c r="BA134" i="74"/>
  <c r="BA135" i="74" s="1"/>
  <c r="AP134" i="74"/>
  <c r="AP135" i="74" s="1"/>
  <c r="AP192" i="74"/>
  <c r="AP212" i="74"/>
  <c r="AM134" i="74"/>
  <c r="AM135" i="74" s="1"/>
  <c r="AM192" i="74"/>
  <c r="AM212" i="74"/>
  <c r="G134" i="74"/>
  <c r="G135" i="74" s="1"/>
  <c r="G192" i="74"/>
  <c r="G212" i="74"/>
  <c r="D27" i="74"/>
  <c r="AL192" i="74"/>
  <c r="AL212" i="74"/>
  <c r="AB212" i="74"/>
  <c r="AB192" i="74"/>
  <c r="Y212" i="74"/>
  <c r="Y192" i="74"/>
  <c r="M192" i="74"/>
  <c r="M212" i="74"/>
  <c r="M134" i="74"/>
  <c r="M135" i="74" s="1"/>
  <c r="N212" i="74"/>
  <c r="N192" i="74"/>
  <c r="S212" i="74"/>
  <c r="S192" i="74"/>
  <c r="AC192" i="74"/>
  <c r="AC212" i="74"/>
  <c r="P212" i="74"/>
  <c r="P192" i="74"/>
  <c r="AY192" i="74"/>
  <c r="AY212" i="74"/>
  <c r="AF212" i="74"/>
  <c r="AF192" i="74"/>
  <c r="AU192" i="74"/>
  <c r="AU212" i="74"/>
  <c r="V212" i="74"/>
  <c r="V192" i="74"/>
  <c r="AJ212" i="74"/>
  <c r="AJ192" i="74"/>
  <c r="AS192" i="74"/>
  <c r="AS212" i="74"/>
  <c r="AR134" i="74"/>
  <c r="AR135" i="74" s="1"/>
  <c r="AR212" i="74"/>
  <c r="AR192" i="74"/>
  <c r="W192" i="74"/>
  <c r="W212" i="74"/>
  <c r="AK134" i="74"/>
  <c r="AK135" i="74" s="1"/>
  <c r="AK192" i="74"/>
  <c r="AK212" i="74"/>
  <c r="AH212" i="74"/>
  <c r="AH192" i="74"/>
  <c r="T212" i="74"/>
  <c r="T192" i="74"/>
  <c r="BB192" i="74"/>
  <c r="BB212" i="74"/>
  <c r="I192" i="74"/>
  <c r="I212" i="74"/>
  <c r="K212" i="74"/>
  <c r="K192" i="74"/>
  <c r="Z212" i="74"/>
  <c r="Z192" i="74"/>
  <c r="O212" i="74"/>
  <c r="O192" i="74"/>
  <c r="U212" i="74"/>
  <c r="U192" i="74"/>
  <c r="AX212" i="74"/>
  <c r="AX192" i="74"/>
  <c r="R212" i="74"/>
  <c r="R192" i="74"/>
  <c r="AV192" i="74"/>
  <c r="AV212" i="74"/>
  <c r="F212" i="74"/>
  <c r="F192" i="74"/>
  <c r="E212" i="74"/>
  <c r="Q212" i="74"/>
  <c r="Q192" i="74"/>
  <c r="AZ192" i="74"/>
  <c r="AZ212" i="74"/>
  <c r="AG212" i="74"/>
  <c r="AG192" i="74"/>
  <c r="J192" i="74"/>
  <c r="J212" i="74"/>
  <c r="X134" i="74"/>
  <c r="X135" i="74" s="1"/>
  <c r="X212" i="74"/>
  <c r="X192" i="74"/>
  <c r="AA212" i="74"/>
  <c r="AA192" i="74"/>
  <c r="AN192" i="74"/>
  <c r="AN212" i="74"/>
  <c r="AW212" i="74"/>
  <c r="AW192" i="74"/>
  <c r="H212" i="74"/>
  <c r="H192" i="74"/>
  <c r="AD192" i="74"/>
  <c r="AD212" i="74"/>
  <c r="AT192" i="74"/>
  <c r="AT212" i="74"/>
  <c r="AO212" i="74"/>
  <c r="AO192" i="74"/>
  <c r="AQ212" i="74"/>
  <c r="AQ192" i="74"/>
  <c r="AI192" i="74"/>
  <c r="AI212" i="74"/>
  <c r="AE212" i="74"/>
  <c r="AE192" i="74"/>
  <c r="F134" i="74"/>
  <c r="F135" i="74" s="1"/>
  <c r="L212" i="74"/>
  <c r="L192" i="74"/>
  <c r="L134" i="74"/>
  <c r="L135" i="74" s="1"/>
  <c r="AC134" i="74"/>
  <c r="AC135" i="74" s="1"/>
  <c r="AY134" i="74"/>
  <c r="AY135" i="74" s="1"/>
  <c r="S134" i="74"/>
  <c r="S135" i="74" s="1"/>
  <c r="R134" i="74"/>
  <c r="R135" i="74" s="1"/>
  <c r="AT134" i="74"/>
  <c r="AT135" i="74" s="1"/>
  <c r="AE134" i="74"/>
  <c r="AE135" i="74" s="1"/>
  <c r="AU134" i="74"/>
  <c r="AU135" i="74" s="1"/>
  <c r="AS134" i="74"/>
  <c r="AS135" i="74" s="1"/>
  <c r="P134" i="74"/>
  <c r="P135" i="74" s="1"/>
  <c r="AW134" i="74"/>
  <c r="AW135" i="74" s="1"/>
  <c r="AG134" i="74"/>
  <c r="AG135" i="74" s="1"/>
  <c r="AI134" i="74"/>
  <c r="AI135" i="74" s="1"/>
  <c r="AV134" i="74"/>
  <c r="AV135" i="74" s="1"/>
  <c r="Q134" i="74"/>
  <c r="Q135" i="74" s="1"/>
  <c r="AH134" i="74"/>
  <c r="AH135" i="74" s="1"/>
  <c r="AA134" i="74"/>
  <c r="AA135" i="74" s="1"/>
  <c r="Y134" i="74"/>
  <c r="Y135" i="74" s="1"/>
  <c r="J134" i="74"/>
  <c r="J135" i="74" s="1"/>
  <c r="AL134" i="74"/>
  <c r="AL135" i="74" s="1"/>
  <c r="N134" i="74"/>
  <c r="N135" i="74" s="1"/>
  <c r="G27" i="74"/>
  <c r="T134" i="74"/>
  <c r="T135" i="74" s="1"/>
  <c r="E27" i="74"/>
  <c r="AB134" i="74"/>
  <c r="AB135" i="74" s="1"/>
  <c r="B27" i="74"/>
  <c r="BB134" i="74"/>
  <c r="BB135" i="74" s="1"/>
  <c r="E134" i="74"/>
  <c r="E135" i="74" s="1"/>
  <c r="F27" i="74"/>
  <c r="U134" i="74"/>
  <c r="U135" i="74" s="1"/>
  <c r="K134" i="74"/>
  <c r="K135" i="74" s="1"/>
  <c r="I134" i="74"/>
  <c r="I135" i="74" s="1"/>
  <c r="AN134" i="74"/>
  <c r="AN135" i="74" s="1"/>
  <c r="W134" i="74"/>
  <c r="W135" i="74" s="1"/>
  <c r="V134" i="74"/>
  <c r="V135" i="74" s="1"/>
  <c r="P200" i="74" l="1"/>
  <c r="P201" i="74"/>
  <c r="P221" i="74" s="1"/>
  <c r="P202" i="74"/>
  <c r="P222" i="74" s="1"/>
  <c r="Q202" i="74"/>
  <c r="Q222" i="74" s="1"/>
  <c r="Q201" i="74"/>
  <c r="Q221" i="74" s="1"/>
  <c r="Q200" i="74"/>
  <c r="AR202" i="74"/>
  <c r="AR222" i="74" s="1"/>
  <c r="AR201" i="74"/>
  <c r="AR221" i="74" s="1"/>
  <c r="AR200" i="74"/>
  <c r="AP202" i="74"/>
  <c r="AP222" i="74" s="1"/>
  <c r="AP201" i="74"/>
  <c r="AP221" i="74" s="1"/>
  <c r="AP200" i="74"/>
  <c r="AO202" i="74"/>
  <c r="AO222" i="74" s="1"/>
  <c r="AO200" i="74"/>
  <c r="AO201" i="74"/>
  <c r="AO221" i="74" s="1"/>
  <c r="AW202" i="74"/>
  <c r="AW201" i="74"/>
  <c r="AW200" i="74"/>
  <c r="AX202" i="74"/>
  <c r="AX222" i="74" s="1"/>
  <c r="AX201" i="74"/>
  <c r="AX221" i="74" s="1"/>
  <c r="AX200" i="74"/>
  <c r="K202" i="74"/>
  <c r="K222" i="74" s="1"/>
  <c r="K201" i="74"/>
  <c r="K221" i="74" s="1"/>
  <c r="K200" i="74"/>
  <c r="K220" i="74" s="1"/>
  <c r="AH202" i="74"/>
  <c r="AH222" i="74" s="1"/>
  <c r="AH201" i="74"/>
  <c r="AH221" i="74" s="1"/>
  <c r="AH200" i="74"/>
  <c r="M201" i="74"/>
  <c r="M221" i="74" s="1"/>
  <c r="M202" i="74"/>
  <c r="M222" i="74" s="1"/>
  <c r="M200" i="74"/>
  <c r="AQ202" i="74"/>
  <c r="AQ222" i="74" s="1"/>
  <c r="AQ200" i="74"/>
  <c r="AQ220" i="74" s="1"/>
  <c r="AQ201" i="74"/>
  <c r="AQ221" i="74" s="1"/>
  <c r="Z202" i="74"/>
  <c r="Z222" i="74" s="1"/>
  <c r="Z200" i="74"/>
  <c r="Z201" i="74"/>
  <c r="Z221" i="74" s="1"/>
  <c r="AU200" i="74"/>
  <c r="AU201" i="74"/>
  <c r="AU221" i="74" s="1"/>
  <c r="AU202" i="74"/>
  <c r="AU222" i="74" s="1"/>
  <c r="AC201" i="74"/>
  <c r="AC200" i="74"/>
  <c r="AC202" i="74"/>
  <c r="Y202" i="74"/>
  <c r="Y222" i="74" s="1"/>
  <c r="Y201" i="74"/>
  <c r="Y221" i="74" s="1"/>
  <c r="Y200" i="74"/>
  <c r="G200" i="74"/>
  <c r="G201" i="74"/>
  <c r="G221" i="74" s="1"/>
  <c r="G202" i="74"/>
  <c r="G222" i="74" s="1"/>
  <c r="H200" i="74"/>
  <c r="H202" i="74"/>
  <c r="H222" i="74" s="1"/>
  <c r="H201" i="74"/>
  <c r="H221" i="74" s="1"/>
  <c r="T202" i="74"/>
  <c r="T222" i="74" s="1"/>
  <c r="T201" i="74"/>
  <c r="T221" i="74" s="1"/>
  <c r="T200" i="74"/>
  <c r="AE200" i="74"/>
  <c r="AE220" i="74" s="1"/>
  <c r="AE202" i="74"/>
  <c r="AE222" i="74" s="1"/>
  <c r="AE201" i="74"/>
  <c r="AE221" i="74" s="1"/>
  <c r="J202" i="74"/>
  <c r="J222" i="74" s="1"/>
  <c r="J201" i="74"/>
  <c r="J221" i="74" s="1"/>
  <c r="J200" i="74"/>
  <c r="J220" i="74" s="1"/>
  <c r="F201" i="74"/>
  <c r="F202" i="74"/>
  <c r="F200" i="74"/>
  <c r="F220" i="74" s="1"/>
  <c r="U201" i="74"/>
  <c r="U221" i="74" s="1"/>
  <c r="U200" i="74"/>
  <c r="U202" i="74"/>
  <c r="U222" i="74" s="1"/>
  <c r="AF200" i="74"/>
  <c r="AF201" i="74"/>
  <c r="AF221" i="74" s="1"/>
  <c r="AF202" i="74"/>
  <c r="AF222" i="74" s="1"/>
  <c r="S202" i="74"/>
  <c r="S201" i="74"/>
  <c r="S200" i="74"/>
  <c r="S220" i="74" s="1"/>
  <c r="V201" i="74"/>
  <c r="V221" i="74" s="1"/>
  <c r="V200" i="74"/>
  <c r="V202" i="74"/>
  <c r="V222" i="74" s="1"/>
  <c r="AT201" i="74"/>
  <c r="AT221" i="74" s="1"/>
  <c r="AT200" i="74"/>
  <c r="AT202" i="74"/>
  <c r="AT222" i="74" s="1"/>
  <c r="AN200" i="74"/>
  <c r="AN201" i="74"/>
  <c r="AN221" i="74" s="1"/>
  <c r="AN202" i="74"/>
  <c r="AN222" i="74" s="1"/>
  <c r="AG202" i="74"/>
  <c r="AG222" i="74" s="1"/>
  <c r="AG201" i="74"/>
  <c r="AG221" i="74" s="1"/>
  <c r="AG200" i="74"/>
  <c r="AG220" i="74" s="1"/>
  <c r="I202" i="74"/>
  <c r="I222" i="74" s="1"/>
  <c r="I200" i="74"/>
  <c r="I201" i="74"/>
  <c r="I221" i="74" s="1"/>
  <c r="AK201" i="74"/>
  <c r="AK221" i="74" s="1"/>
  <c r="AK200" i="74"/>
  <c r="AK202" i="74"/>
  <c r="AK222" i="74" s="1"/>
  <c r="AS201" i="74"/>
  <c r="AS221" i="74" s="1"/>
  <c r="AS200" i="74"/>
  <c r="AS202" i="74"/>
  <c r="AS222" i="74" s="1"/>
  <c r="AB202" i="74"/>
  <c r="AB222" i="74" s="1"/>
  <c r="AB201" i="74"/>
  <c r="AB221" i="74" s="1"/>
  <c r="AB200" i="74"/>
  <c r="AB220" i="74" s="1"/>
  <c r="X200" i="74"/>
  <c r="X201" i="74"/>
  <c r="X202" i="74"/>
  <c r="R202" i="74"/>
  <c r="R222" i="74" s="1"/>
  <c r="R201" i="74"/>
  <c r="R221" i="74" s="1"/>
  <c r="R200" i="74"/>
  <c r="L202" i="74"/>
  <c r="L222" i="74" s="1"/>
  <c r="L201" i="74"/>
  <c r="L221" i="74" s="1"/>
  <c r="L200" i="74"/>
  <c r="L220" i="74" s="1"/>
  <c r="AA202" i="74"/>
  <c r="AA222" i="74" s="1"/>
  <c r="AA201" i="74"/>
  <c r="AA221" i="74" s="1"/>
  <c r="AA200" i="74"/>
  <c r="AA220" i="74" s="1"/>
  <c r="O200" i="74"/>
  <c r="O202" i="74"/>
  <c r="O222" i="74" s="1"/>
  <c r="O201" i="74"/>
  <c r="O221" i="74" s="1"/>
  <c r="AJ202" i="74"/>
  <c r="AJ222" i="74" s="1"/>
  <c r="AJ201" i="74"/>
  <c r="AJ221" i="74" s="1"/>
  <c r="AJ200" i="74"/>
  <c r="N201" i="74"/>
  <c r="N202" i="74"/>
  <c r="N200" i="74"/>
  <c r="N220" i="74" s="1"/>
  <c r="AM200" i="74"/>
  <c r="AM202" i="74"/>
  <c r="AM201" i="74"/>
  <c r="W200" i="74"/>
  <c r="W202" i="74"/>
  <c r="W222" i="74" s="1"/>
  <c r="W201" i="74"/>
  <c r="W221" i="74" s="1"/>
  <c r="AI202" i="74"/>
  <c r="AI222" i="74" s="1"/>
  <c r="AI201" i="74"/>
  <c r="AI221" i="74" s="1"/>
  <c r="AI200" i="74"/>
  <c r="AD201" i="74"/>
  <c r="AD221" i="74" s="1"/>
  <c r="AD202" i="74"/>
  <c r="AD222" i="74" s="1"/>
  <c r="AD200" i="74"/>
  <c r="AD220" i="74" s="1"/>
  <c r="AV200" i="74"/>
  <c r="AV202" i="74"/>
  <c r="AV222" i="74" s="1"/>
  <c r="AV201" i="74"/>
  <c r="AV221" i="74" s="1"/>
  <c r="AY202" i="74"/>
  <c r="AY222" i="74" s="1"/>
  <c r="AY201" i="74"/>
  <c r="AY221" i="74" s="1"/>
  <c r="AY200" i="74"/>
  <c r="AY220" i="74" s="1"/>
  <c r="E205" i="74"/>
  <c r="E225" i="74" s="1"/>
  <c r="E221" i="74"/>
  <c r="AL201" i="74"/>
  <c r="AL221" i="74" s="1"/>
  <c r="AL200" i="74"/>
  <c r="AL220" i="74" s="1"/>
  <c r="AL202" i="74"/>
  <c r="AL222" i="74" s="1"/>
  <c r="E206" i="74"/>
  <c r="E226" i="74" s="1"/>
  <c r="E222" i="74"/>
  <c r="BB201" i="74"/>
  <c r="BB221" i="74" s="1"/>
  <c r="BB202" i="74"/>
  <c r="BB222" i="74" s="1"/>
  <c r="BB200" i="74"/>
  <c r="AZ202" i="74"/>
  <c r="AZ201" i="74"/>
  <c r="AZ200" i="74"/>
  <c r="AZ220" i="74" s="1"/>
  <c r="BA201" i="74"/>
  <c r="BA221" i="74" s="1"/>
  <c r="BA202" i="74"/>
  <c r="BA222" i="74" s="1"/>
  <c r="BA200" i="74"/>
  <c r="BA220" i="74" s="1"/>
  <c r="AM220" i="74"/>
  <c r="P220" i="74"/>
  <c r="AW220" i="74"/>
  <c r="AR220" i="74"/>
  <c r="AP220" i="74"/>
  <c r="O220" i="74"/>
  <c r="Z220" i="74"/>
  <c r="AH220" i="74"/>
  <c r="M220" i="74"/>
  <c r="AJ220" i="74"/>
  <c r="AV220" i="74"/>
  <c r="W220" i="74"/>
  <c r="AO220" i="74"/>
  <c r="AX220" i="74"/>
  <c r="AU220" i="74"/>
  <c r="AC220" i="74"/>
  <c r="Y220" i="74"/>
  <c r="G220" i="74"/>
  <c r="AI220" i="74"/>
  <c r="H220" i="74"/>
  <c r="BB220" i="74"/>
  <c r="Q220" i="74"/>
  <c r="T220" i="74"/>
  <c r="E204" i="74"/>
  <c r="E224" i="74" s="1"/>
  <c r="E220" i="74"/>
  <c r="AT220" i="74"/>
  <c r="AN220" i="74"/>
  <c r="U220" i="74"/>
  <c r="AF220" i="74"/>
  <c r="X220" i="74"/>
  <c r="R220" i="74"/>
  <c r="V220" i="74"/>
  <c r="I220" i="74"/>
  <c r="AK220" i="74"/>
  <c r="AS220" i="74"/>
  <c r="AM222" i="74" l="1"/>
  <c r="S221" i="74"/>
  <c r="AW222" i="74"/>
  <c r="S222" i="74"/>
  <c r="F222" i="74"/>
  <c r="F206" i="74"/>
  <c r="F221" i="74"/>
  <c r="F205" i="74"/>
  <c r="N222" i="74"/>
  <c r="N221" i="74"/>
  <c r="X222" i="74"/>
  <c r="X221" i="74"/>
  <c r="AC222" i="74"/>
  <c r="AM221" i="74"/>
  <c r="AC221" i="74"/>
  <c r="AW221" i="74"/>
  <c r="AZ222" i="74"/>
  <c r="AZ221" i="74"/>
  <c r="F204" i="74"/>
  <c r="G205" i="74" l="1"/>
  <c r="F225" i="74"/>
  <c r="G206" i="74"/>
  <c r="F226" i="74"/>
  <c r="F224" i="74"/>
  <c r="G204" i="74"/>
  <c r="H206" i="74" l="1"/>
  <c r="G226" i="74"/>
  <c r="H205" i="74"/>
  <c r="G225" i="74"/>
  <c r="G224" i="74"/>
  <c r="H204" i="74"/>
  <c r="I205" i="74" l="1"/>
  <c r="H225" i="74"/>
  <c r="I206" i="74"/>
  <c r="H226" i="74"/>
  <c r="H224" i="74"/>
  <c r="I204" i="74"/>
  <c r="J206" i="74" l="1"/>
  <c r="I226" i="74"/>
  <c r="J205" i="74"/>
  <c r="I225" i="74"/>
  <c r="I224" i="74"/>
  <c r="J204" i="74"/>
  <c r="K205" i="74" l="1"/>
  <c r="J225" i="74"/>
  <c r="K206" i="74"/>
  <c r="J226" i="74"/>
  <c r="J224" i="74"/>
  <c r="K204" i="74"/>
  <c r="L206" i="74" l="1"/>
  <c r="K226" i="74"/>
  <c r="L205" i="74"/>
  <c r="K225" i="74"/>
  <c r="K224" i="74"/>
  <c r="L204" i="74"/>
  <c r="M205" i="74" l="1"/>
  <c r="L225" i="74"/>
  <c r="M206" i="74"/>
  <c r="L226" i="74"/>
  <c r="L224" i="74"/>
  <c r="M204" i="74"/>
  <c r="B13" i="74" s="1"/>
  <c r="F13" i="74" l="1"/>
  <c r="G13" i="74" s="1"/>
  <c r="M226" i="74"/>
  <c r="N206" i="74"/>
  <c r="D13" i="74"/>
  <c r="E13" i="74" s="1"/>
  <c r="M225" i="74"/>
  <c r="N205" i="74"/>
  <c r="C13" i="74"/>
  <c r="M224" i="74"/>
  <c r="N204" i="74"/>
  <c r="O205" i="74" l="1"/>
  <c r="N225" i="74"/>
  <c r="O206" i="74"/>
  <c r="N226" i="74"/>
  <c r="N224" i="74"/>
  <c r="O204" i="74"/>
  <c r="P206" i="74" l="1"/>
  <c r="O226" i="74"/>
  <c r="P205" i="74"/>
  <c r="O225" i="74"/>
  <c r="O224" i="74"/>
  <c r="P204" i="74"/>
  <c r="Q205" i="74" l="1"/>
  <c r="P225" i="74"/>
  <c r="Q206" i="74"/>
  <c r="P226" i="74"/>
  <c r="P224" i="74"/>
  <c r="Q204" i="74"/>
  <c r="R206" i="74" l="1"/>
  <c r="Q226" i="74"/>
  <c r="R205" i="74"/>
  <c r="Q225" i="74"/>
  <c r="Q224" i="74"/>
  <c r="R204" i="74"/>
  <c r="B14" i="74" s="1"/>
  <c r="D14" i="74" l="1"/>
  <c r="E14" i="74" s="1"/>
  <c r="R225" i="74"/>
  <c r="S205" i="74"/>
  <c r="F14" i="74"/>
  <c r="G14" i="74" s="1"/>
  <c r="R226" i="74"/>
  <c r="S206" i="74"/>
  <c r="C14" i="74"/>
  <c r="R224" i="74"/>
  <c r="S204" i="74"/>
  <c r="T206" i="74" l="1"/>
  <c r="S226" i="74"/>
  <c r="T205" i="74"/>
  <c r="S225" i="74"/>
  <c r="S224" i="74"/>
  <c r="T204" i="74"/>
  <c r="U205" i="74" l="1"/>
  <c r="T225" i="74"/>
  <c r="U206" i="74"/>
  <c r="T226" i="74"/>
  <c r="T224" i="74"/>
  <c r="U204" i="74"/>
  <c r="V206" i="74" l="1"/>
  <c r="U226" i="74"/>
  <c r="V205" i="74"/>
  <c r="U225" i="74"/>
  <c r="U224" i="74"/>
  <c r="V204" i="74"/>
  <c r="W205" i="74" l="1"/>
  <c r="V225" i="74"/>
  <c r="W206" i="74"/>
  <c r="V226" i="74"/>
  <c r="V224" i="74"/>
  <c r="W204" i="74"/>
  <c r="B15" i="74" s="1"/>
  <c r="F15" i="74" l="1"/>
  <c r="G15" i="74" s="1"/>
  <c r="W226" i="74"/>
  <c r="X206" i="74"/>
  <c r="D15" i="74"/>
  <c r="E15" i="74" s="1"/>
  <c r="W225" i="74"/>
  <c r="X205" i="74"/>
  <c r="C15" i="74"/>
  <c r="W224" i="74"/>
  <c r="X204" i="74"/>
  <c r="Y205" i="74" l="1"/>
  <c r="X225" i="74"/>
  <c r="Y206" i="74"/>
  <c r="X226" i="74"/>
  <c r="X224" i="74"/>
  <c r="Y204" i="74"/>
  <c r="Z206" i="74" l="1"/>
  <c r="Y226" i="74"/>
  <c r="Z205" i="74"/>
  <c r="Y225" i="74"/>
  <c r="Y224" i="74"/>
  <c r="Z204" i="74"/>
  <c r="AA205" i="74" l="1"/>
  <c r="Z225" i="74"/>
  <c r="AA206" i="74"/>
  <c r="Z226" i="74"/>
  <c r="Z224" i="74"/>
  <c r="AA204" i="74"/>
  <c r="AB206" i="74" l="1"/>
  <c r="AA226" i="74"/>
  <c r="AB205" i="74"/>
  <c r="AA225" i="74"/>
  <c r="AA224" i="74"/>
  <c r="AB204" i="74"/>
  <c r="B16" i="74" s="1"/>
  <c r="D16" i="74" l="1"/>
  <c r="E16" i="74" s="1"/>
  <c r="AB225" i="74"/>
  <c r="AC205" i="74"/>
  <c r="F16" i="74"/>
  <c r="G16" i="74" s="1"/>
  <c r="AB226" i="74"/>
  <c r="AC206" i="74"/>
  <c r="C16" i="74"/>
  <c r="AB224" i="74"/>
  <c r="AC204" i="74"/>
  <c r="AD205" i="74" l="1"/>
  <c r="AC225" i="74"/>
  <c r="AD206" i="74"/>
  <c r="AC226" i="74"/>
  <c r="AC224" i="74"/>
  <c r="AD204" i="74"/>
  <c r="AE206" i="74" l="1"/>
  <c r="AD226" i="74"/>
  <c r="AE205" i="74"/>
  <c r="AD225" i="74"/>
  <c r="AD224" i="74"/>
  <c r="AE204" i="74"/>
  <c r="AF205" i="74" l="1"/>
  <c r="AE225" i="74"/>
  <c r="AF206" i="74"/>
  <c r="AE226" i="74"/>
  <c r="AE224" i="74"/>
  <c r="AF204" i="74"/>
  <c r="AG206" i="74" l="1"/>
  <c r="AF226" i="74"/>
  <c r="AG205" i="74"/>
  <c r="AF225" i="74"/>
  <c r="AF224" i="74"/>
  <c r="AG204" i="74"/>
  <c r="AH205" i="74" l="1"/>
  <c r="AG225" i="74"/>
  <c r="AH206" i="74"/>
  <c r="AG226" i="74"/>
  <c r="AG224" i="74"/>
  <c r="AH204" i="74"/>
  <c r="AI206" i="74" l="1"/>
  <c r="AH226" i="74"/>
  <c r="AI205" i="74"/>
  <c r="AH225" i="74"/>
  <c r="AH224" i="74"/>
  <c r="AI204" i="74"/>
  <c r="AJ205" i="74" l="1"/>
  <c r="AI225" i="74"/>
  <c r="AJ206" i="74"/>
  <c r="AI226" i="74"/>
  <c r="AI224" i="74"/>
  <c r="AJ204" i="74"/>
  <c r="AK206" i="74" l="1"/>
  <c r="AJ226" i="74"/>
  <c r="AK205" i="74"/>
  <c r="AJ225" i="74"/>
  <c r="AJ224" i="74"/>
  <c r="AK204" i="74"/>
  <c r="AL205" i="74" l="1"/>
  <c r="AK225" i="74"/>
  <c r="AL206" i="74"/>
  <c r="AK226" i="74"/>
  <c r="AK224" i="74"/>
  <c r="AL204" i="74"/>
  <c r="B17" i="74" s="1"/>
  <c r="F17" i="74" l="1"/>
  <c r="G17" i="74" s="1"/>
  <c r="AL226" i="74"/>
  <c r="AM206" i="74"/>
  <c r="D17" i="74"/>
  <c r="E17" i="74" s="1"/>
  <c r="AL225" i="74"/>
  <c r="AM205" i="74"/>
  <c r="C17" i="74"/>
  <c r="AL224" i="74"/>
  <c r="AM204" i="74"/>
  <c r="AN206" i="74" l="1"/>
  <c r="AM226" i="74"/>
  <c r="AN205" i="74"/>
  <c r="AM225" i="74"/>
  <c r="AM224" i="74"/>
  <c r="AN204" i="74"/>
  <c r="AO205" i="74" l="1"/>
  <c r="AN225" i="74"/>
  <c r="AO206" i="74"/>
  <c r="AN226" i="74"/>
  <c r="AN224" i="74"/>
  <c r="AO204" i="74"/>
  <c r="AP206" i="74" l="1"/>
  <c r="AO226" i="74"/>
  <c r="AP205" i="74"/>
  <c r="AO225" i="74"/>
  <c r="AO224" i="74"/>
  <c r="AP204" i="74"/>
  <c r="AQ205" i="74" l="1"/>
  <c r="AP225" i="74"/>
  <c r="AQ206" i="74"/>
  <c r="AP226" i="74"/>
  <c r="AP224" i="74"/>
  <c r="AQ204" i="74"/>
  <c r="AR206" i="74" l="1"/>
  <c r="AQ226" i="74"/>
  <c r="AR205" i="74"/>
  <c r="AQ225" i="74"/>
  <c r="AQ224" i="74"/>
  <c r="AR204" i="74"/>
  <c r="AS205" i="74" l="1"/>
  <c r="AR225" i="74"/>
  <c r="AS206" i="74"/>
  <c r="AR226" i="74"/>
  <c r="AR224" i="74"/>
  <c r="AS204" i="74"/>
  <c r="AT206" i="74" l="1"/>
  <c r="AS226" i="74"/>
  <c r="AT205" i="74"/>
  <c r="AS225" i="74"/>
  <c r="AS224" i="74"/>
  <c r="AT204" i="74"/>
  <c r="AU205" i="74" l="1"/>
  <c r="AT225" i="74"/>
  <c r="AU206" i="74"/>
  <c r="AT226" i="74"/>
  <c r="AT224" i="74"/>
  <c r="AU204" i="74"/>
  <c r="AV206" i="74" l="1"/>
  <c r="AU226" i="74"/>
  <c r="AV205" i="74"/>
  <c r="AU225" i="74"/>
  <c r="AU224" i="74"/>
  <c r="AV204" i="74"/>
  <c r="B18" i="74" s="1"/>
  <c r="D18" i="74" l="1"/>
  <c r="E18" i="74" s="1"/>
  <c r="AV225" i="74"/>
  <c r="AW205" i="74"/>
  <c r="F18" i="74"/>
  <c r="G18" i="74" s="1"/>
  <c r="AV226" i="74"/>
  <c r="AW206" i="74"/>
  <c r="C18" i="74"/>
  <c r="AV224" i="74"/>
  <c r="AW204" i="74"/>
  <c r="AX206" i="74" l="1"/>
  <c r="AW226" i="74"/>
  <c r="AX205" i="74"/>
  <c r="AW225" i="74"/>
  <c r="AW224" i="74"/>
  <c r="AX204" i="74"/>
  <c r="AY205" i="74" l="1"/>
  <c r="AX225" i="74"/>
  <c r="AY206" i="74"/>
  <c r="AX226" i="74"/>
  <c r="AX224" i="74"/>
  <c r="AY204" i="74"/>
  <c r="AY226" i="74" l="1"/>
  <c r="AZ206" i="74"/>
  <c r="AY225" i="74"/>
  <c r="AZ205" i="74"/>
  <c r="AY224" i="74"/>
  <c r="AZ204" i="74"/>
  <c r="BA205" i="74" l="1"/>
  <c r="AZ225" i="74"/>
  <c r="BA206" i="74"/>
  <c r="AZ226" i="74"/>
  <c r="AZ224" i="74"/>
  <c r="BA204" i="74"/>
  <c r="BB206" i="74" l="1"/>
  <c r="BB226" i="74" s="1"/>
  <c r="BA226" i="74"/>
  <c r="BB205" i="74"/>
  <c r="BB225" i="74" s="1"/>
  <c r="BA225" i="74"/>
  <c r="BA224" i="74"/>
  <c r="BB204" i="74"/>
  <c r="BB224" i="7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00000000-0006-0000-0C00-000001000000}">
      <text>
        <r>
          <rPr>
            <b/>
            <sz val="9"/>
            <color indexed="81"/>
            <rFont val="Tahoma"/>
            <family val="2"/>
          </rPr>
          <t>Ofgem:</t>
        </r>
        <r>
          <rPr>
            <sz val="9"/>
            <color indexed="81"/>
            <rFont val="Tahoma"/>
            <family val="2"/>
          </rPr>
          <t xml:space="preserve">
Enter as year (eg 2027)
</t>
        </r>
      </text>
    </comment>
    <comment ref="C158" authorId="1" shapeId="0" xr:uid="{A711075D-BB83-487F-9149-68F54728F31A}">
      <text>
        <r>
          <rPr>
            <b/>
            <sz val="9"/>
            <color indexed="81"/>
            <rFont val="Tahoma"/>
            <family val="2"/>
          </rPr>
          <t>Duncan Innes:GT/GD</t>
        </r>
      </text>
    </comment>
    <comment ref="C161" authorId="1" shapeId="0" xr:uid="{87E845FB-C088-4677-8CA2-198BB7561556}">
      <text>
        <r>
          <rPr>
            <b/>
            <sz val="9"/>
            <color indexed="81"/>
            <rFont val="Tahoma"/>
            <family val="2"/>
          </rPr>
          <t>Duncan Innes:</t>
        </r>
        <r>
          <rPr>
            <sz val="9"/>
            <color indexed="81"/>
            <rFont val="Tahoma"/>
            <family val="2"/>
          </rPr>
          <t xml:space="preserve">
All sectors</t>
        </r>
      </text>
    </comment>
    <comment ref="C162" authorId="1" shapeId="0" xr:uid="{8B1FF8E4-4988-43B4-AC7E-1D54EEAE4745}">
      <text>
        <r>
          <rPr>
            <b/>
            <sz val="9"/>
            <color indexed="81"/>
            <rFont val="Tahoma"/>
            <family val="2"/>
          </rPr>
          <t>Duncan Innes:</t>
        </r>
        <r>
          <rPr>
            <sz val="9"/>
            <color indexed="81"/>
            <rFont val="Tahoma"/>
            <family val="2"/>
          </rPr>
          <t xml:space="preserve">
All sectors</t>
        </r>
      </text>
    </comment>
    <comment ref="B209" authorId="0" shapeId="0" xr:uid="{9407A467-1CDF-434A-A992-30A9A9FB22BF}">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96629CCB-0E02-4898-AFD8-4B8755164BD4}">
      <text>
        <r>
          <rPr>
            <b/>
            <sz val="9"/>
            <color indexed="81"/>
            <rFont val="Tahoma"/>
            <family val="2"/>
          </rPr>
          <t>Ofgem:</t>
        </r>
        <r>
          <rPr>
            <sz val="9"/>
            <color indexed="81"/>
            <rFont val="Tahoma"/>
            <family val="2"/>
          </rPr>
          <t xml:space="preserve">
Enter as year (eg 2027)
</t>
        </r>
      </text>
    </comment>
    <comment ref="C158" authorId="1" shapeId="0" xr:uid="{16E95D20-DBBA-4781-AF2D-6BEE6CB7D5B1}">
      <text>
        <r>
          <rPr>
            <b/>
            <sz val="9"/>
            <color indexed="81"/>
            <rFont val="Tahoma"/>
            <family val="2"/>
          </rPr>
          <t>Duncan Innes:GT/GD</t>
        </r>
      </text>
    </comment>
    <comment ref="C161" authorId="1" shapeId="0" xr:uid="{5F818CF5-D8D5-462D-BC00-F1E1D4436198}">
      <text>
        <r>
          <rPr>
            <b/>
            <sz val="9"/>
            <color indexed="81"/>
            <rFont val="Tahoma"/>
            <family val="2"/>
          </rPr>
          <t>Duncan Innes:</t>
        </r>
        <r>
          <rPr>
            <sz val="9"/>
            <color indexed="81"/>
            <rFont val="Tahoma"/>
            <family val="2"/>
          </rPr>
          <t xml:space="preserve">
All sectors</t>
        </r>
      </text>
    </comment>
    <comment ref="C162" authorId="1" shapeId="0" xr:uid="{4C264993-C20D-4726-82E6-8D0AFD86B6C3}">
      <text>
        <r>
          <rPr>
            <b/>
            <sz val="9"/>
            <color indexed="81"/>
            <rFont val="Tahoma"/>
            <family val="2"/>
          </rPr>
          <t>Duncan Innes:</t>
        </r>
        <r>
          <rPr>
            <sz val="9"/>
            <color indexed="81"/>
            <rFont val="Tahoma"/>
            <family val="2"/>
          </rPr>
          <t xml:space="preserve">
All sectors</t>
        </r>
      </text>
    </comment>
    <comment ref="B229" authorId="0" shapeId="0" xr:uid="{E1125252-2BA8-4CE8-BF85-C3BD298A2128}">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B240E67F-A3A1-4AC6-B58D-C7AAEBB40EF9}">
      <text>
        <r>
          <rPr>
            <b/>
            <sz val="9"/>
            <color indexed="81"/>
            <rFont val="Tahoma"/>
            <family val="2"/>
          </rPr>
          <t>Ofgem:</t>
        </r>
        <r>
          <rPr>
            <sz val="9"/>
            <color indexed="81"/>
            <rFont val="Tahoma"/>
            <family val="2"/>
          </rPr>
          <t xml:space="preserve">
Enter as year (i.e. 2027)
</t>
        </r>
      </text>
    </comment>
    <comment ref="C158" authorId="1" shapeId="0" xr:uid="{DF0FA28E-E109-462E-90E9-CF4D1A83F8E3}">
      <text>
        <r>
          <rPr>
            <b/>
            <sz val="9"/>
            <color indexed="81"/>
            <rFont val="Tahoma"/>
            <family val="2"/>
          </rPr>
          <t>Duncan Innes:GT/GD</t>
        </r>
      </text>
    </comment>
    <comment ref="C161" authorId="1" shapeId="0" xr:uid="{81BAD9A3-AAAC-4784-831D-0A497ACC5F3D}">
      <text>
        <r>
          <rPr>
            <b/>
            <sz val="9"/>
            <color indexed="81"/>
            <rFont val="Tahoma"/>
            <family val="2"/>
          </rPr>
          <t>Duncan Innes:</t>
        </r>
        <r>
          <rPr>
            <sz val="9"/>
            <color indexed="81"/>
            <rFont val="Tahoma"/>
            <family val="2"/>
          </rPr>
          <t xml:space="preserve">
All sectors</t>
        </r>
      </text>
    </comment>
    <comment ref="C162" authorId="1" shapeId="0" xr:uid="{BB13BF83-D2B7-43A0-A069-5766D5CA0390}">
      <text>
        <r>
          <rPr>
            <b/>
            <sz val="9"/>
            <color indexed="81"/>
            <rFont val="Tahoma"/>
            <family val="2"/>
          </rPr>
          <t>Duncan Innes:</t>
        </r>
        <r>
          <rPr>
            <sz val="9"/>
            <color indexed="81"/>
            <rFont val="Tahoma"/>
            <family val="2"/>
          </rPr>
          <t xml:space="preserve">
All sectors</t>
        </r>
      </text>
    </comment>
    <comment ref="B229" authorId="0" shapeId="0" xr:uid="{39C5B56E-4EC4-4B80-9A9C-31859CF0228A}">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AF657643-E38A-4C23-B392-323F543768F8}">
      <text>
        <r>
          <rPr>
            <b/>
            <sz val="9"/>
            <color indexed="81"/>
            <rFont val="Tahoma"/>
            <family val="2"/>
          </rPr>
          <t>Ofgem:</t>
        </r>
        <r>
          <rPr>
            <sz val="9"/>
            <color indexed="81"/>
            <rFont val="Tahoma"/>
            <family val="2"/>
          </rPr>
          <t xml:space="preserve">
Enter as year (eg 2027)
</t>
        </r>
      </text>
    </comment>
    <comment ref="C158" authorId="1" shapeId="0" xr:uid="{02710AAF-09F4-455F-817C-FE7FB9BDD441}">
      <text>
        <r>
          <rPr>
            <b/>
            <sz val="9"/>
            <color indexed="81"/>
            <rFont val="Tahoma"/>
            <family val="2"/>
          </rPr>
          <t>Duncan Innes:GT/GD</t>
        </r>
      </text>
    </comment>
    <comment ref="C161" authorId="1" shapeId="0" xr:uid="{E20A84E7-95AC-441C-A1F0-CDE57C0789B6}">
      <text>
        <r>
          <rPr>
            <b/>
            <sz val="9"/>
            <color indexed="81"/>
            <rFont val="Tahoma"/>
            <family val="2"/>
          </rPr>
          <t>Duncan Innes:</t>
        </r>
        <r>
          <rPr>
            <sz val="9"/>
            <color indexed="81"/>
            <rFont val="Tahoma"/>
            <family val="2"/>
          </rPr>
          <t xml:space="preserve">
All sectors</t>
        </r>
      </text>
    </comment>
    <comment ref="C162" authorId="1" shapeId="0" xr:uid="{D915AA72-D773-47C0-8103-BD4779474C9D}">
      <text>
        <r>
          <rPr>
            <b/>
            <sz val="9"/>
            <color indexed="81"/>
            <rFont val="Tahoma"/>
            <family val="2"/>
          </rPr>
          <t>Duncan Innes:</t>
        </r>
        <r>
          <rPr>
            <sz val="9"/>
            <color indexed="81"/>
            <rFont val="Tahoma"/>
            <family val="2"/>
          </rPr>
          <t xml:space="preserve">
All sectors</t>
        </r>
      </text>
    </comment>
    <comment ref="B229" authorId="0" shapeId="0" xr:uid="{65D72BD5-1BFC-475E-A656-16F49160D49F}">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A27B5927-4909-48C7-99C5-C6E6820375DC}">
      <text>
        <r>
          <rPr>
            <b/>
            <sz val="9"/>
            <color indexed="81"/>
            <rFont val="Tahoma"/>
            <family val="2"/>
          </rPr>
          <t>Ofgem:</t>
        </r>
        <r>
          <rPr>
            <sz val="9"/>
            <color indexed="81"/>
            <rFont val="Tahoma"/>
            <family val="2"/>
          </rPr>
          <t xml:space="preserve">
Enter as year (eg 2027)
</t>
        </r>
      </text>
    </comment>
    <comment ref="C158" authorId="1" shapeId="0" xr:uid="{824C2138-C15B-460B-AF3C-D536DCD4DECD}">
      <text>
        <r>
          <rPr>
            <b/>
            <sz val="9"/>
            <color indexed="81"/>
            <rFont val="Tahoma"/>
            <family val="2"/>
          </rPr>
          <t>Duncan Innes:GT/GD</t>
        </r>
      </text>
    </comment>
    <comment ref="C161" authorId="1" shapeId="0" xr:uid="{F08C223E-5B99-4807-9920-4B54C8464499}">
      <text>
        <r>
          <rPr>
            <b/>
            <sz val="9"/>
            <color indexed="81"/>
            <rFont val="Tahoma"/>
            <family val="2"/>
          </rPr>
          <t>Duncan Innes:</t>
        </r>
        <r>
          <rPr>
            <sz val="9"/>
            <color indexed="81"/>
            <rFont val="Tahoma"/>
            <family val="2"/>
          </rPr>
          <t xml:space="preserve">
All sectors</t>
        </r>
      </text>
    </comment>
    <comment ref="C162" authorId="1" shapeId="0" xr:uid="{A00FFA34-83BA-4D64-9105-FCF131B95DEC}">
      <text>
        <r>
          <rPr>
            <b/>
            <sz val="9"/>
            <color indexed="81"/>
            <rFont val="Tahoma"/>
            <family val="2"/>
          </rPr>
          <t>Duncan Innes:</t>
        </r>
        <r>
          <rPr>
            <sz val="9"/>
            <color indexed="81"/>
            <rFont val="Tahoma"/>
            <family val="2"/>
          </rPr>
          <t xml:space="preserve">
All sectors</t>
        </r>
      </text>
    </comment>
    <comment ref="B229" authorId="0" shapeId="0" xr:uid="{ED24D2EE-1EDD-4B21-AF6C-9FC503A099DC}">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B3968DF0-7177-48C1-9C48-239A4604C13D}">
      <text>
        <r>
          <rPr>
            <b/>
            <sz val="9"/>
            <color indexed="81"/>
            <rFont val="Tahoma"/>
            <family val="2"/>
          </rPr>
          <t>Ofgem:</t>
        </r>
        <r>
          <rPr>
            <sz val="9"/>
            <color indexed="81"/>
            <rFont val="Tahoma"/>
            <family val="2"/>
          </rPr>
          <t xml:space="preserve">
Enter as year (eg 2027)
</t>
        </r>
      </text>
    </comment>
    <comment ref="C158" authorId="1" shapeId="0" xr:uid="{BED2D0BD-D07D-4A50-8ADF-AEC86E5081B4}">
      <text>
        <r>
          <rPr>
            <b/>
            <sz val="9"/>
            <color indexed="81"/>
            <rFont val="Tahoma"/>
            <family val="2"/>
          </rPr>
          <t>Duncan Innes:GT/GD</t>
        </r>
      </text>
    </comment>
    <comment ref="C161" authorId="1" shapeId="0" xr:uid="{2ACE8C83-1FBA-4DC7-ACE6-505E21DE9C53}">
      <text>
        <r>
          <rPr>
            <b/>
            <sz val="9"/>
            <color indexed="81"/>
            <rFont val="Tahoma"/>
            <family val="2"/>
          </rPr>
          <t>Duncan Innes:</t>
        </r>
        <r>
          <rPr>
            <sz val="9"/>
            <color indexed="81"/>
            <rFont val="Tahoma"/>
            <family val="2"/>
          </rPr>
          <t xml:space="preserve">
All sectors</t>
        </r>
      </text>
    </comment>
    <comment ref="C162" authorId="1" shapeId="0" xr:uid="{2C1912FA-421B-4AFF-A902-424C6D945328}">
      <text>
        <r>
          <rPr>
            <b/>
            <sz val="9"/>
            <color indexed="81"/>
            <rFont val="Tahoma"/>
            <family val="2"/>
          </rPr>
          <t>Duncan Innes:</t>
        </r>
        <r>
          <rPr>
            <sz val="9"/>
            <color indexed="81"/>
            <rFont val="Tahoma"/>
            <family val="2"/>
          </rPr>
          <t xml:space="preserve">
All sectors</t>
        </r>
      </text>
    </comment>
    <comment ref="B229" authorId="0" shapeId="0" xr:uid="{8BC9C68C-3F9C-4A7A-9F4E-B753518A47EF}">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FF20A605-DD3D-4034-A1C2-5199B15A7F01}">
      <text>
        <r>
          <rPr>
            <b/>
            <sz val="9"/>
            <color indexed="81"/>
            <rFont val="Tahoma"/>
            <family val="2"/>
          </rPr>
          <t>Ofgem:</t>
        </r>
        <r>
          <rPr>
            <sz val="9"/>
            <color indexed="81"/>
            <rFont val="Tahoma"/>
            <family val="2"/>
          </rPr>
          <t xml:space="preserve">
Enter as year (eg 2027)
</t>
        </r>
      </text>
    </comment>
    <comment ref="C158" authorId="1" shapeId="0" xr:uid="{8F443888-38C2-496A-A82C-DFA8AB7F5D76}">
      <text>
        <r>
          <rPr>
            <b/>
            <sz val="9"/>
            <color indexed="81"/>
            <rFont val="Tahoma"/>
            <family val="2"/>
          </rPr>
          <t>Duncan Innes:GT/GD</t>
        </r>
      </text>
    </comment>
    <comment ref="C161" authorId="1" shapeId="0" xr:uid="{1D8982DF-D286-46AA-B96F-21834E8364F4}">
      <text>
        <r>
          <rPr>
            <b/>
            <sz val="9"/>
            <color indexed="81"/>
            <rFont val="Tahoma"/>
            <family val="2"/>
          </rPr>
          <t>Duncan Innes:</t>
        </r>
        <r>
          <rPr>
            <sz val="9"/>
            <color indexed="81"/>
            <rFont val="Tahoma"/>
            <family val="2"/>
          </rPr>
          <t xml:space="preserve">
All sectors</t>
        </r>
      </text>
    </comment>
    <comment ref="C162" authorId="1" shapeId="0" xr:uid="{3B275F3D-C07D-41CE-8B15-D6BBFEEBCCA9}">
      <text>
        <r>
          <rPr>
            <b/>
            <sz val="9"/>
            <color indexed="81"/>
            <rFont val="Tahoma"/>
            <family val="2"/>
          </rPr>
          <t>Duncan Innes:</t>
        </r>
        <r>
          <rPr>
            <sz val="9"/>
            <color indexed="81"/>
            <rFont val="Tahoma"/>
            <family val="2"/>
          </rPr>
          <t xml:space="preserve">
All sectors</t>
        </r>
      </text>
    </comment>
    <comment ref="B229" authorId="0" shapeId="0" xr:uid="{3BA3F6F1-4BDF-41E4-B7A4-D21BB2AD8BDD}">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EE68E8B0-C70E-4738-8A5C-221028260281}">
      <text>
        <r>
          <rPr>
            <b/>
            <sz val="9"/>
            <color indexed="81"/>
            <rFont val="Tahoma"/>
            <family val="2"/>
          </rPr>
          <t>Ofgem:</t>
        </r>
        <r>
          <rPr>
            <sz val="9"/>
            <color indexed="81"/>
            <rFont val="Tahoma"/>
            <family val="2"/>
          </rPr>
          <t xml:space="preserve">
Enter as year (eg 2027)
</t>
        </r>
      </text>
    </comment>
    <comment ref="C158" authorId="1" shapeId="0" xr:uid="{3E7C8AB1-C807-42DB-8B72-0E04E8BD05A7}">
      <text>
        <r>
          <rPr>
            <b/>
            <sz val="9"/>
            <color indexed="81"/>
            <rFont val="Tahoma"/>
            <family val="2"/>
          </rPr>
          <t>Duncan Innes:GT/GD</t>
        </r>
      </text>
    </comment>
    <comment ref="C161" authorId="1" shapeId="0" xr:uid="{AC4424DF-030C-4B36-9169-85C91FA390C6}">
      <text>
        <r>
          <rPr>
            <b/>
            <sz val="9"/>
            <color indexed="81"/>
            <rFont val="Tahoma"/>
            <family val="2"/>
          </rPr>
          <t>Duncan Innes:</t>
        </r>
        <r>
          <rPr>
            <sz val="9"/>
            <color indexed="81"/>
            <rFont val="Tahoma"/>
            <family val="2"/>
          </rPr>
          <t xml:space="preserve">
All sectors</t>
        </r>
      </text>
    </comment>
    <comment ref="C162" authorId="1" shapeId="0" xr:uid="{E02172EB-F81C-42AB-ADF4-DCE2B1A96352}">
      <text>
        <r>
          <rPr>
            <b/>
            <sz val="9"/>
            <color indexed="81"/>
            <rFont val="Tahoma"/>
            <family val="2"/>
          </rPr>
          <t>Duncan Innes:</t>
        </r>
        <r>
          <rPr>
            <sz val="9"/>
            <color indexed="81"/>
            <rFont val="Tahoma"/>
            <family val="2"/>
          </rPr>
          <t xml:space="preserve">
All sectors</t>
        </r>
      </text>
    </comment>
    <comment ref="B229" authorId="0" shapeId="0" xr:uid="{BA10A367-C3EC-4B50-9DB0-304E1D3975FC}">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96D4A037-92EC-47DE-BF72-E025FF8871EB}">
      <text>
        <r>
          <rPr>
            <b/>
            <sz val="9"/>
            <color indexed="81"/>
            <rFont val="Tahoma"/>
            <family val="2"/>
          </rPr>
          <t>Ofgem:</t>
        </r>
        <r>
          <rPr>
            <sz val="9"/>
            <color indexed="81"/>
            <rFont val="Tahoma"/>
            <family val="2"/>
          </rPr>
          <t xml:space="preserve">
Enter as year (eg 2027)
</t>
        </r>
      </text>
    </comment>
    <comment ref="C158" authorId="1" shapeId="0" xr:uid="{632CB992-EDD6-434F-9142-65A71D045429}">
      <text>
        <r>
          <rPr>
            <b/>
            <sz val="9"/>
            <color indexed="81"/>
            <rFont val="Tahoma"/>
            <family val="2"/>
          </rPr>
          <t>Duncan Innes:GT/GD</t>
        </r>
      </text>
    </comment>
    <comment ref="C161" authorId="1" shapeId="0" xr:uid="{D9AB8655-4BAD-4CCC-B3E3-8379DA62E693}">
      <text>
        <r>
          <rPr>
            <b/>
            <sz val="9"/>
            <color indexed="81"/>
            <rFont val="Tahoma"/>
            <family val="2"/>
          </rPr>
          <t>Duncan Innes:</t>
        </r>
        <r>
          <rPr>
            <sz val="9"/>
            <color indexed="81"/>
            <rFont val="Tahoma"/>
            <family val="2"/>
          </rPr>
          <t xml:space="preserve">
All sectors</t>
        </r>
      </text>
    </comment>
    <comment ref="C162" authorId="1" shapeId="0" xr:uid="{DED499B4-049E-4E09-8B9B-D82BB624AC08}">
      <text>
        <r>
          <rPr>
            <b/>
            <sz val="9"/>
            <color indexed="81"/>
            <rFont val="Tahoma"/>
            <family val="2"/>
          </rPr>
          <t>Duncan Innes:</t>
        </r>
        <r>
          <rPr>
            <sz val="9"/>
            <color indexed="81"/>
            <rFont val="Tahoma"/>
            <family val="2"/>
          </rPr>
          <t xml:space="preserve">
All sectors</t>
        </r>
      </text>
    </comment>
    <comment ref="B229" authorId="0" shapeId="0" xr:uid="{5C7F7A17-3A97-4785-B216-2BE0E63C9FD2}">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1B678A04-D3BC-4F25-B6D6-3ED19D02DAD2}">
      <text>
        <r>
          <rPr>
            <b/>
            <sz val="9"/>
            <color indexed="81"/>
            <rFont val="Tahoma"/>
            <family val="2"/>
          </rPr>
          <t>Ofgem:</t>
        </r>
        <r>
          <rPr>
            <sz val="9"/>
            <color indexed="81"/>
            <rFont val="Tahoma"/>
            <family val="2"/>
          </rPr>
          <t xml:space="preserve">
Enter as year (eg 2027)
</t>
        </r>
      </text>
    </comment>
    <comment ref="C158" authorId="1" shapeId="0" xr:uid="{E2C79054-42FA-4884-BDBA-6B72C501FC84}">
      <text>
        <r>
          <rPr>
            <b/>
            <sz val="9"/>
            <color indexed="81"/>
            <rFont val="Tahoma"/>
            <family val="2"/>
          </rPr>
          <t>Duncan Innes:GT/GD</t>
        </r>
      </text>
    </comment>
    <comment ref="C161" authorId="1" shapeId="0" xr:uid="{A7CD8F11-C890-40ED-8EE8-16A92A3F0395}">
      <text>
        <r>
          <rPr>
            <b/>
            <sz val="9"/>
            <color indexed="81"/>
            <rFont val="Tahoma"/>
            <family val="2"/>
          </rPr>
          <t>Duncan Innes:</t>
        </r>
        <r>
          <rPr>
            <sz val="9"/>
            <color indexed="81"/>
            <rFont val="Tahoma"/>
            <family val="2"/>
          </rPr>
          <t xml:space="preserve">
All sectors</t>
        </r>
      </text>
    </comment>
    <comment ref="C162" authorId="1" shapeId="0" xr:uid="{B7A7448A-FAAD-4EA5-A6E4-62F8CDABFA40}">
      <text>
        <r>
          <rPr>
            <b/>
            <sz val="9"/>
            <color indexed="81"/>
            <rFont val="Tahoma"/>
            <family val="2"/>
          </rPr>
          <t>Duncan Innes:</t>
        </r>
        <r>
          <rPr>
            <sz val="9"/>
            <color indexed="81"/>
            <rFont val="Tahoma"/>
            <family val="2"/>
          </rPr>
          <t xml:space="preserve">
All sectors</t>
        </r>
      </text>
    </comment>
    <comment ref="B229" authorId="0" shapeId="0" xr:uid="{0F0A22B7-1E7E-4EBC-94BE-05F1046EC0B3}">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6B68C4B9-9F2E-4A92-903B-024CA1BC6252}">
      <text>
        <r>
          <rPr>
            <b/>
            <sz val="9"/>
            <color indexed="81"/>
            <rFont val="Tahoma"/>
            <family val="2"/>
          </rPr>
          <t>Ofgem:</t>
        </r>
        <r>
          <rPr>
            <sz val="9"/>
            <color indexed="81"/>
            <rFont val="Tahoma"/>
            <family val="2"/>
          </rPr>
          <t xml:space="preserve">
Enter as year (eg 2027)
</t>
        </r>
      </text>
    </comment>
    <comment ref="C158" authorId="1" shapeId="0" xr:uid="{1AE78018-2AF6-4F38-9DE7-2C7DBD0F3F5D}">
      <text>
        <r>
          <rPr>
            <b/>
            <sz val="9"/>
            <color indexed="81"/>
            <rFont val="Tahoma"/>
            <family val="2"/>
          </rPr>
          <t>Duncan Innes:GT/GD</t>
        </r>
      </text>
    </comment>
    <comment ref="C161" authorId="1" shapeId="0" xr:uid="{84CF88CA-78E3-4231-9527-89C57BE8454B}">
      <text>
        <r>
          <rPr>
            <b/>
            <sz val="9"/>
            <color indexed="81"/>
            <rFont val="Tahoma"/>
            <family val="2"/>
          </rPr>
          <t>Duncan Innes:</t>
        </r>
        <r>
          <rPr>
            <sz val="9"/>
            <color indexed="81"/>
            <rFont val="Tahoma"/>
            <family val="2"/>
          </rPr>
          <t xml:space="preserve">
All sectors</t>
        </r>
      </text>
    </comment>
    <comment ref="C162" authorId="1" shapeId="0" xr:uid="{47C55983-7F4D-4803-8FD4-EA7769FC506F}">
      <text>
        <r>
          <rPr>
            <b/>
            <sz val="9"/>
            <color indexed="81"/>
            <rFont val="Tahoma"/>
            <family val="2"/>
          </rPr>
          <t>Duncan Innes:</t>
        </r>
        <r>
          <rPr>
            <sz val="9"/>
            <color indexed="81"/>
            <rFont val="Tahoma"/>
            <family val="2"/>
          </rPr>
          <t xml:space="preserve">
All sectors</t>
        </r>
      </text>
    </comment>
    <comment ref="B229" authorId="0" shapeId="0" xr:uid="{F6C62201-F747-4A13-8D04-501C62A7A212}">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<sst xmlns="http://schemas.openxmlformats.org/spreadsheetml/2006/main" count="5821" uniqueCount="606">
  <si>
    <t>RIIO-GD3 Cost Benefit Analysis template</t>
  </si>
  <si>
    <t xml:space="preserve">
Publication date:</t>
  </si>
  <si>
    <t>Contact:</t>
  </si>
  <si>
    <t>Team:</t>
  </si>
  <si>
    <t>Gas Distribution Cost Assessment</t>
  </si>
  <si>
    <t>Tel:</t>
  </si>
  <si>
    <t>Email:</t>
  </si>
  <si>
    <t>CBA Version</t>
  </si>
  <si>
    <t>Sheet name</t>
  </si>
  <si>
    <t>Cell reference</t>
  </si>
  <si>
    <t>Changes made in the CBA template</t>
  </si>
  <si>
    <t>Change made by</t>
  </si>
  <si>
    <t>v2</t>
  </si>
  <si>
    <t>Fixed Data</t>
  </si>
  <si>
    <t>B10</t>
  </si>
  <si>
    <t>Safety disproportion factor revised to 10</t>
  </si>
  <si>
    <t>Duncan Innes</t>
  </si>
  <si>
    <t>Baseline/Option</t>
  </si>
  <si>
    <t>Row 146-147</t>
  </si>
  <si>
    <t>Safety disproportion factor added to calculations</t>
  </si>
  <si>
    <t>Row 75</t>
  </si>
  <si>
    <t>Calculation corrected from column F onwards (value now divides by 100)</t>
  </si>
  <si>
    <t>Row 143-154 &amp; 172-178</t>
  </si>
  <si>
    <t>Cell formatting corrected to reflect which cells contain formulae and which are user inputs</t>
  </si>
  <si>
    <t>Rows 196-197</t>
  </si>
  <si>
    <t>Sumif formulae corrected</t>
  </si>
  <si>
    <t>Rows 190-214</t>
  </si>
  <si>
    <t>Corrections for consistency: rows for pass through costs and financial cost/benefits now appear in all tabs</t>
  </si>
  <si>
    <t>v3</t>
  </si>
  <si>
    <t>Baseline/Options tabs</t>
  </si>
  <si>
    <t>Rows 211:219</t>
  </si>
  <si>
    <t>Corrections made to include both Pass-through totals and Financial totals on all tabs</t>
  </si>
  <si>
    <t>Rows 221:227</t>
  </si>
  <si>
    <t>Existing rows relabelled as Annual Totals and additional rows provided for Net Present Value</t>
  </si>
  <si>
    <t>B7</t>
  </si>
  <si>
    <t>Dropdown option added</t>
  </si>
  <si>
    <t>BF42:BH42</t>
  </si>
  <si>
    <t xml:space="preserve">Data added in </t>
  </si>
  <si>
    <t>Row 31</t>
  </si>
  <si>
    <t>Circular reference corrected</t>
  </si>
  <si>
    <t>Row 192</t>
  </si>
  <si>
    <t>Correct formula added in</t>
  </si>
  <si>
    <t>E195 &amp; E208</t>
  </si>
  <si>
    <t>Formulae corrected</t>
  </si>
  <si>
    <t>Column BI</t>
  </si>
  <si>
    <t>Fixed data extended out to 2076 to match Baseline/Options sheets</t>
  </si>
  <si>
    <t>v4</t>
  </si>
  <si>
    <t>B18:19</t>
  </si>
  <si>
    <t>RIIO3 and subsequent period Depreciation Acceleration Factors added in</t>
  </si>
  <si>
    <t>Rows 84:127</t>
  </si>
  <si>
    <t>Depreciation calculations amended to allow for Acceleration Factors. Depreciation calculations for post-2050 investments removed</t>
  </si>
  <si>
    <t xml:space="preserve">Annual Total  Low and High formula references incorrect cells </t>
  </si>
  <si>
    <t>lines 209 and 210  =SUM(E198:E200,E202,E204:E206)</t>
  </si>
  <si>
    <t>Francisco Moraiz</t>
  </si>
  <si>
    <t>Baseline/Option tabs</t>
  </si>
  <si>
    <t>B13:g18</t>
  </si>
  <si>
    <t>$E$53:$AW$53 replace with $E$53:$bb$53</t>
  </si>
  <si>
    <t>Depreciation calculation not working (F84:BB106)</t>
  </si>
  <si>
    <t>modify the formula</t>
  </si>
  <si>
    <t>v5</t>
  </si>
  <si>
    <t>Option tabs 4-10</t>
  </si>
  <si>
    <t>AZ75:BB75</t>
  </si>
  <si>
    <t>Formulae corrected to include 10^2 factor</t>
  </si>
  <si>
    <t>Summary tab</t>
  </si>
  <si>
    <t>F9:G19</t>
  </si>
  <si>
    <t>Formulae corrected to only include RIIO3 expenditure</t>
  </si>
  <si>
    <t>Rows 84:107</t>
  </si>
  <si>
    <t>Formulae corrected to reflect fact that costs should be entered as negative numbers</t>
  </si>
  <si>
    <t>Row 81</t>
  </si>
  <si>
    <t>Capitalisation rates set to 0 from 2050 onwards</t>
  </si>
  <si>
    <t>A29:G40</t>
  </si>
  <si>
    <t>Outputs table restored and instruction added to Guidance</t>
  </si>
  <si>
    <t>v6</t>
  </si>
  <si>
    <t>Row 190</t>
  </si>
  <si>
    <t>Capex formula corrected to include expensed investment</t>
  </si>
  <si>
    <t>Rows 186:187</t>
  </si>
  <si>
    <t>Discount formula corrected</t>
  </si>
  <si>
    <t>Tab Name</t>
  </si>
  <si>
    <t>Brief Description</t>
  </si>
  <si>
    <t>Instructions</t>
  </si>
  <si>
    <t>Summary</t>
  </si>
  <si>
    <t>Presents summary tables, showing the present value (PV) and net present value (NPV) of each option at different points in time and under different carbon pricing scenarios</t>
  </si>
  <si>
    <t>All cells in the summary table are automatically calculated. Please note, an Option name must be entered into cell B6 for Baseline and Option sheets in order for the summary table to populate. 
There are summary boxes provided to restate the key points from the Engineering Justification Paper, Stakeholder and GDN views that support the underlying justification for the preferred option.</t>
  </si>
  <si>
    <t>Full Opt. Considered</t>
  </si>
  <si>
    <t>A tab providing a full summary list of options considered &amp; rejected before full costing for the investment decision. Stated aim should reflect a brief summary of engineering justification.</t>
  </si>
  <si>
    <r>
      <t xml:space="preserve">Provide a description of the stated aim of the investment decision &amp; also include options that have been considered, including those which have been rejected, before full costing.
</t>
    </r>
    <r>
      <rPr>
        <b/>
        <sz val="10"/>
        <color theme="1"/>
        <rFont val="Verdana"/>
        <family val="2"/>
      </rPr>
      <t xml:space="preserve">Please </t>
    </r>
    <r>
      <rPr>
        <sz val="10"/>
        <color theme="1"/>
        <rFont val="Verdana"/>
        <family val="2"/>
      </rPr>
      <t>use the drop down list (Y/N), to select if the option is included in the CBA. 
If the option has been included, then please clarify which tab it is corresponding to. 
Each option within the short list of those options that have been considered and costed, should provide a brief description &amp; a clear rationale for including/excluding them in the comment section.</t>
    </r>
  </si>
  <si>
    <t>A tab containing all key sources of data &amp; relevant static data points. This tab also contains the depreciation calculation reference, and lists of the Investment and Output types that can be used in the Baseline/Options tabs</t>
  </si>
  <si>
    <r>
      <t xml:space="preserve">This tab contains all fixed data points and drop-down menu lists required for the CBA to function.  
</t>
    </r>
    <r>
      <rPr>
        <b/>
        <sz val="10"/>
        <color theme="1"/>
        <rFont val="Verdana"/>
        <family val="2"/>
      </rPr>
      <t xml:space="preserve">Please enter </t>
    </r>
    <r>
      <rPr>
        <sz val="10"/>
        <color theme="1"/>
        <rFont val="Verdana"/>
        <family val="2"/>
      </rPr>
      <t>pre-tax WACC consistent with your business plan in this tab.
Depreciation Acceleration Factors (as described in the SSMD Finance Annex p180-181) have been included for RIIO3 and subsequent price controls to enable users to test out the potential impact should these be applied</t>
    </r>
  </si>
  <si>
    <t>Risk Register</t>
  </si>
  <si>
    <t>A tab for documenting risks associated with the chosen investment decision, and actions to manage each risk.</t>
  </si>
  <si>
    <r>
      <t xml:space="preserve">Please fill in this tab </t>
    </r>
    <r>
      <rPr>
        <b/>
        <u/>
        <sz val="10"/>
        <color theme="1"/>
        <rFont val="Verdana"/>
        <family val="2"/>
      </rPr>
      <t>only</t>
    </r>
    <r>
      <rPr>
        <b/>
        <sz val="10"/>
        <color theme="1"/>
        <rFont val="Verdana"/>
        <family val="2"/>
      </rPr>
      <t xml:space="preserve"> </t>
    </r>
    <r>
      <rPr>
        <sz val="10"/>
        <color theme="1"/>
        <rFont val="Verdana"/>
        <family val="2"/>
      </rPr>
      <t xml:space="preserve">for the preferred option; details should be provided for all risk(s) affecting the following areas: 
(i) Delivery timeframe; (ii) Distinct variance in original forecast cost; &amp; 
(iii) Criteria which may result in the scheme being cancelled or significantly delayed. 
</t>
    </r>
    <r>
      <rPr>
        <b/>
        <sz val="10"/>
        <color theme="1"/>
        <rFont val="Verdana"/>
        <family val="2"/>
      </rPr>
      <t xml:space="preserve">Each row </t>
    </r>
    <r>
      <rPr>
        <sz val="10"/>
        <color theme="1"/>
        <rFont val="Verdana"/>
        <family val="2"/>
      </rPr>
      <t>should be treated as a single risk entry, the expectation is for relevant information on the: 
Risk Description; 
Impact; 
Liklihood; 
Mitigation/Controls 
&amp; any relevant commentary would be included as supporting evidence.</t>
    </r>
  </si>
  <si>
    <t>Baseline sheets</t>
  </si>
  <si>
    <r>
      <t xml:space="preserve">A tab which captures &amp; quantifies the Baseline approach </t>
    </r>
    <r>
      <rPr>
        <i/>
        <sz val="10"/>
        <color theme="1"/>
        <rFont val="Verdana"/>
        <family val="2"/>
      </rPr>
      <t xml:space="preserve">(your 'do minimum' or 'reference scenario' e.g. do nothing, ongoing maintenance of existing asset or the option which requires the minimim investment) </t>
    </r>
    <r>
      <rPr>
        <sz val="10"/>
        <color theme="1"/>
        <rFont val="Verdana"/>
        <family val="2"/>
      </rPr>
      <t>&amp; feeds this information back to the Summary tab.</t>
    </r>
  </si>
  <si>
    <r>
      <t xml:space="preserve">Baseline should represent your 'do minimum' or 'reference scenario' </t>
    </r>
    <r>
      <rPr>
        <i/>
        <sz val="10"/>
        <color theme="1"/>
        <rFont val="Verdana"/>
        <family val="2"/>
      </rPr>
      <t>(e.g. do nothing, ongoing maintenance of existing asset or the option which requires the minimim investment)</t>
    </r>
    <r>
      <rPr>
        <sz val="10"/>
        <color theme="1"/>
        <rFont val="Verdana"/>
        <family val="2"/>
      </rPr>
      <t xml:space="preserve">.
Rows 39-58 should capture the ongoing maintenance &amp; repair costs associated with the 'do minimum' scenario. For asset health expenditure, this should cover the whole of the asset population. 
</t>
    </r>
    <r>
      <rPr>
        <b/>
        <sz val="10"/>
        <color theme="1"/>
        <rFont val="Verdana"/>
        <family val="2"/>
      </rPr>
      <t xml:space="preserve">Please </t>
    </r>
    <r>
      <rPr>
        <sz val="10"/>
        <color theme="1"/>
        <rFont val="Verdana"/>
        <family val="2"/>
      </rPr>
      <t xml:space="preserve">refer to guidance on completing </t>
    </r>
    <r>
      <rPr>
        <i/>
        <sz val="10"/>
        <color theme="1"/>
        <rFont val="Verdana"/>
        <family val="2"/>
      </rPr>
      <t>'Option sheet'.</t>
    </r>
  </si>
  <si>
    <t>Baseline workings sheet</t>
  </si>
  <si>
    <t>A tab providing additional detail on the values entered for the Baseline</t>
  </si>
  <si>
    <t>Option sheets</t>
  </si>
  <si>
    <t>A tab which captures &amp; quantifies each potential option for investment &amp; feeds this information back to the Summary tab.</t>
  </si>
  <si>
    <r>
      <t>The user should populate the yellow cells. All other cells are either fixed or auto-populated.
Enter costs / benefits in 2023/24 prices (£m).  Expenditure and costs should be entered as negative values. Benefits should be entered as positive values. Technical inputs (e.g. GWh leakage) should be entered as positive values.  
Costs entered for the preferred option should broadly correspond to values set out in company Business Plans (i.e. should exclude RPEs and include ongoing efficiencies consistent with assumptions contained in your Business Plan submission), with any differences explained in the Company View box.
Enter costs</t>
    </r>
    <r>
      <rPr>
        <b/>
        <sz val="10"/>
        <color theme="1"/>
        <rFont val="Verdana"/>
        <family val="2"/>
      </rPr>
      <t xml:space="preserve"> </t>
    </r>
    <r>
      <rPr>
        <sz val="10"/>
        <color theme="1"/>
        <rFont val="Verdana"/>
        <family val="2"/>
      </rPr>
      <t>and benefits asociated with the option.</t>
    </r>
    <r>
      <rPr>
        <sz val="10"/>
        <color theme="1"/>
        <rFont val="Verdana"/>
        <family val="2"/>
      </rPr>
      <t xml:space="preserve">
Enter the Option Name, a Scheme Reference ID, and an Engineering Justification Reference consistent with that used in the EJP; define the Expenditure Type (consistent with the type of EJP structure used) and then use the drop down in B9 to indicate if this is the preferred option. 
The Option Description box should be used to enable Ofgem to quickly recognise the work being described, and to link it to the relevant sections of the EJP and the Business Plan. The level of detail required will vary according to the nature of the option. Please also provide a brief description of the: (i) Engineering Description; (ii) Stakeholder feedback &amp; (iii) Company view of the option.
The capitalisation rate applies only to capitalised costs and should therefore normally be set at 100%. The same capitalisation rate should be used for the baseline and each of the options. 
Enter the first year in which investment occurs. This should be the first year in which capex/repex spend occurs.
Completion of the Outputs table is optional but can be used where non-financial outputs of the proposed investment can be usefully quantified
Expenditure section: Please select the Asset Class and Intervention Type from the drop-down lists &amp; enter the corresponding volume/units. Use column C to enter any additional descriptive information, should it be required.  Enter any categories of opex spending and passthrough costs where one or more options will differ from the baseline. 
Other Costs/Benefits section: Please enter figures for the defined categories in the Inputs table, and the Calculated Values table will populate automatically. For any other relevant costs or benefits, add the value of these in the Calculated Values table, choosing an appropriate Category in column B. If useful, values may also be added to the Inputs table.  
For the Baseline and the preferred Option, enter the Monetised Risk score of the option, as calculated by your company's NARM model.
Please then highlight your chosen option by colouring the worksheet tab </t>
    </r>
    <r>
      <rPr>
        <b/>
        <sz val="10"/>
        <color theme="1"/>
        <rFont val="Verdana"/>
        <family val="2"/>
      </rPr>
      <t>yellow.</t>
    </r>
  </si>
  <si>
    <t>Option Workings sheets</t>
  </si>
  <si>
    <t>A tab associated with each option sheet that has been completed, providing additional detail on the values entered for that option</t>
  </si>
  <si>
    <t>These sheets should be used to provide additional information on how the costs and benefits entered on the Option sheet were calculated. There are two parts to this: a disaggregated view of the costs entered in the Option sheet, and a description of how longer-term costs have been forecasted. 
For the first part, we are still considering what level of disaggregation is appropriate and will engage with stakeholders on this. 
In the 'Long Term Cost/Benefit Assumptions' section the user should briefly summarise the assumptions used to calculate long-term (&gt;10 year) cost/benefit inputs (eg "Opex assumed to increase at 1%/year based on historic trends"). In most cases we would expect these to be the same across the baseline and different options. If detailed descriptions are required (eg to explain assumptions around whole life costs of assets) these should be included as part of the EJP</t>
  </si>
  <si>
    <t>Colour code</t>
  </si>
  <si>
    <t>Cell colour:</t>
  </si>
  <si>
    <t>User populated cells</t>
  </si>
  <si>
    <t>Formula/Calculation</t>
  </si>
  <si>
    <t>Comparison cells - automatically calculated</t>
  </si>
  <si>
    <t>Category description</t>
  </si>
  <si>
    <r>
      <rPr>
        <b/>
        <sz val="10"/>
        <color theme="1"/>
        <rFont val="Verdana"/>
        <family val="2"/>
      </rPr>
      <t>Title</t>
    </r>
    <r>
      <rPr>
        <sz val="10"/>
        <color theme="1"/>
        <rFont val="Verdana"/>
        <family val="2"/>
      </rPr>
      <t>, name or desciption</t>
    </r>
  </si>
  <si>
    <t>SUMMARY - BASE CASE</t>
  </si>
  <si>
    <t>Central estimate</t>
  </si>
  <si>
    <t>Low CO2 price estimate</t>
  </si>
  <si>
    <t>High CO2 price estimate</t>
  </si>
  <si>
    <t>NPV of costs and benefits</t>
  </si>
  <si>
    <t>NPVs of costs and benefits (absolute, £m)</t>
  </si>
  <si>
    <t>Option No.</t>
  </si>
  <si>
    <t>Desc. Of Option</t>
  </si>
  <si>
    <t>Preferred Option</t>
  </si>
  <si>
    <r>
      <t xml:space="preserve">Total RIIO3 Forecast Expenditure
</t>
    </r>
    <r>
      <rPr>
        <i/>
        <sz val="9"/>
        <color theme="1"/>
        <rFont val="Verdana"/>
        <family val="2"/>
      </rPr>
      <t>(£m)</t>
    </r>
  </si>
  <si>
    <r>
      <rPr>
        <b/>
        <sz val="9"/>
        <color theme="1"/>
        <rFont val="Verdana"/>
        <family val="2"/>
      </rPr>
      <t>Spend Area</t>
    </r>
    <r>
      <rPr>
        <sz val="9"/>
        <color theme="1"/>
        <rFont val="Verdana"/>
        <family val="2"/>
      </rPr>
      <t xml:space="preserve">
</t>
    </r>
    <r>
      <rPr>
        <i/>
        <sz val="9"/>
        <color theme="1"/>
        <rFont val="Verdana"/>
        <family val="2"/>
      </rPr>
      <t>(RRP Table Reference)</t>
    </r>
  </si>
  <si>
    <t>Engineering Justification</t>
  </si>
  <si>
    <t>Stakeholder Support Summary</t>
  </si>
  <si>
    <t>GDN View</t>
  </si>
  <si>
    <t>Capitalised</t>
  </si>
  <si>
    <t>Non-capitalised</t>
  </si>
  <si>
    <t>Baseline</t>
  </si>
  <si>
    <t>See Engineering Justification in Baseline tab</t>
  </si>
  <si>
    <t>See Stakeholder Support Summary in Baseline tab</t>
  </si>
  <si>
    <t>See GDN View in Baseline tab</t>
  </si>
  <si>
    <t>Option_1</t>
  </si>
  <si>
    <t>See Engineering Justification in Option_1 tab</t>
  </si>
  <si>
    <t>See Stakeholder Support Summary in Option_1 tab</t>
  </si>
  <si>
    <t>See GDN View in Option_1 tab</t>
  </si>
  <si>
    <t>Option_2</t>
  </si>
  <si>
    <t>See Engineering Justification in Option_2 tab</t>
  </si>
  <si>
    <t>See Stakeholder Support Summary in Option_2 tab</t>
  </si>
  <si>
    <t>See GDN View in Option_2 tab</t>
  </si>
  <si>
    <t>Option_3</t>
  </si>
  <si>
    <t>See Engineering Justification in Option_3 tab</t>
  </si>
  <si>
    <t>See Stakeholder Support Summary in Option_3 tab</t>
  </si>
  <si>
    <t>See GDN View in Option_3 tab</t>
  </si>
  <si>
    <t>Option_4</t>
  </si>
  <si>
    <t>See Engineering Justification in Option_4 tab</t>
  </si>
  <si>
    <t>See Stakeholder Support Summary in Option_4 tab</t>
  </si>
  <si>
    <t>See GDN View in Option_4 tab</t>
  </si>
  <si>
    <t>Option_5</t>
  </si>
  <si>
    <t>See Engineering Justification in Option_5 tab</t>
  </si>
  <si>
    <t>See Stakeholder Support Summary in Option_5 tab</t>
  </si>
  <si>
    <t>See GDN View in Option_5 tab</t>
  </si>
  <si>
    <t>Option_6</t>
  </si>
  <si>
    <t>Option_7</t>
  </si>
  <si>
    <t>Option_8</t>
  </si>
  <si>
    <t>Option_9</t>
  </si>
  <si>
    <t>Option_10</t>
  </si>
  <si>
    <t>NPV relative to baseline</t>
  </si>
  <si>
    <t>NPVs (relative to baseline, £m)</t>
  </si>
  <si>
    <t xml:space="preserve">Purpose of CBA: describe the stated aim of the investment decision </t>
  </si>
  <si>
    <t>To find the optimal balance between Risk, Cost and Service levels.</t>
  </si>
  <si>
    <t>If investment is to replace an existing asset / investment expenditure type, please state the condition of the asset / investment expenditure type</t>
  </si>
  <si>
    <t>Various assets / investment options considered</t>
  </si>
  <si>
    <t>List below all options considered to meet the stated aim</t>
  </si>
  <si>
    <r>
      <t xml:space="preserve">Included in this CBA? </t>
    </r>
    <r>
      <rPr>
        <i/>
        <sz val="9"/>
        <color theme="1"/>
        <rFont val="Verdana"/>
        <family val="2"/>
      </rPr>
      <t>(Y/N)</t>
    </r>
  </si>
  <si>
    <t>Corresponding Tab</t>
  </si>
  <si>
    <t>Option Name</t>
  </si>
  <si>
    <t>Description</t>
  </si>
  <si>
    <t>Company View</t>
  </si>
  <si>
    <t>Y</t>
  </si>
  <si>
    <t>Non Manadatory Repex Baseline</t>
  </si>
  <si>
    <t xml:space="preserve">This option is used as the baseline against which other options are measured.  It does not include any capital investment but instead considers the cost of ongoing maintenance activities and repairs on failure which is included in the financial risk element of the NARM modelling. There are no direct benefits accrued under this option, however it does include societal impacts associated with leakage, fatality and injury. </t>
  </si>
  <si>
    <t>The baseline option shows that there will be an increase in risk of 14% above start of RIIO-GD3 levels considering all non-mandatory classes) if we were to adopt this Do Nothing/ Do Minimum option. The baseline counterfactual is continuing with the current population of non-mandatory mains and services: managing the existing non-mandatory replacement assets by only intervening following failure (i.e. “do nothing / minimum”). This is not acceptable due to the deterioration of assets over time and the significant risks these would result in. This option has therefore been rejected.</t>
  </si>
  <si>
    <t>Non Manadatory Repex Preferred Programme</t>
  </si>
  <si>
    <t xml:space="preserve">We plan to continue replacing Tier 2B at levels broadly in line with RIIO-GD2 at an average of 22km per year to keep up with the ageing and deteriorating profile of the remaining population. For Tier 3 analysis suggests that our continued allowed workload of circa. 6km p.a. should continue into RIIO-GD3. We have therefore concluded that the appropriate level of elective &gt; 2” steel replacement through RIIO-GD3 should continue at circa. 28km / year. We propose to continue replacing zero scoring workload at circa. 7km p.a. We decommission PE where there is a known and unacceptable increased risk of failure, or where it is effective to do so as part of a holistic replacement scheme. Workload within this category is generally in line with that seen through RIIO-GD2 at just over 3km a year. Finally, Diversion workload has been trending up slightly mainly driven by economic factors, and analysing the number of quotes we have been responding to we expect the average workload in RIIO-GD3 to continue at RIIO-GD2 levels at around 13km p.a.
</t>
  </si>
  <si>
    <t>This option (for all non mandatory classes) has been assessed to reduce risk levels to 4% below start of RIIO-GD3 levels. Out of all of our options this presented the best balance of cost expenditure to risk management of this asset class, which is in line with our customers'expectations that we maintain a safe and resilient network whilst minimising impact on bills. For this reason, this option was selected as our Preferred option.</t>
  </si>
  <si>
    <t>Non Manadatory Repex Do 10% More T2B; T3; &gt;2ST &amp; &gt;30m</t>
  </si>
  <si>
    <t xml:space="preserve">With mains replacement, the only options are to vary the workload. We considered a do more option where we modelled increasing the workload by 10%. Proportionally, this will remove a similar amount of risk per km in NARM due to cohorting of these assets. </t>
  </si>
  <si>
    <t>In reality, the additional 10% of workload will have a lower average risk removal due to our targeted approach to non-mandatory replacement on the mains with the highest failure rates pipes being selected in a continuous programme. While our CBA and risk analysis could justify more workload than we have proposed, we have considered deliverability and that our current track record of delivering a balanced programme has been successful in keeping risk and service levels stable and at acceptable levels. Therefore, we have rejected this option as it would unnecessarily increase customer bills.</t>
  </si>
  <si>
    <t>Non Manadatory Repex Do 10% Less T2B; T3; &gt;2ST &amp; &gt;30m</t>
  </si>
  <si>
    <t xml:space="preserve">We considered a do less option where we modelled decreasing the workload by 10%. Proportionally, this will remove a similar amount of risk per km in NARM due to cohorting of these assets. </t>
  </si>
  <si>
    <t>In reality, the reduced 10% of workload will forgo a higher average risk removal due to our targeted approach to non-mandatory replacement on the mains with the highest failure rates pipes being selected in a continuous programme. We estimate that costs would fall by less than 10% in each CBA due to a need to retain the current DSP group for mandatory repex delivery despite the reduced non-mandatory workload. This would represent poor value for money for customers and lead to unacceptable risk increases and undo the overall stabilisation of failures we have achieved in RIIO-GD2. If we are doing less non-mandatory work, we would need to reduce the population of our direct service providers (DSPs) which our commercial team analysed would be likely to affect our efficiency level an increase costs compared to the Preferred option. For these reasons we have rejected this option. See A22.m NGN RIIO-GD3 Investment Decision Pack - Non Mandatory Repex.</t>
  </si>
  <si>
    <t>Non Manadatory Repex Extra T3; Less &gt;2ST</t>
  </si>
  <si>
    <t xml:space="preserve">Based on internal and DNV analysis, we examined an option to increase the volume of our Tier 3 replacements while reducing the volume of &gt;2ST replacements. The analysis indicated that Tier 3 mains are generally more susceptible to leakage than &gt;2ST mains, making their replacement more effective for risk reduction. </t>
  </si>
  <si>
    <t>Concentrating our efforts on replacing Tier 3 mains may address the higher leakage risk associated with these assets, thereby improving the security of our supply network and ensuring compliance with safety standards. Conversely, to manage the cost of the programme, it is important to note that the replacement of Tier 3 pipes is on average over 5 times more expensive per kilometre than mains in the &gt;2ST category and result in £15.4m more expenditure than the preferred option which already includes some rebalancing of &gt;2” Steel towards Tier 3 mains. Therefore we rejected this option and propose to continue with the balanced programme we have delivered in RIIO-GD2.</t>
  </si>
  <si>
    <t>Non Manadatory Repex Defer T2B; T3; &gt;2ST &amp; &gt;30m/PE</t>
  </si>
  <si>
    <t xml:space="preserve">We modelled a scenario where we deferred non-mandatory work until RIIO-GD4. </t>
  </si>
  <si>
    <t>This would lead to unacceptable increases in risk due to ageing and deteriorating mains. This is illustrated by the increasing total risk on non-mandatory mains without intervention (+14%). For this reason, this option has been rejected.</t>
  </si>
  <si>
    <t>Parameter</t>
  </si>
  <si>
    <t>Value</t>
  </si>
  <si>
    <t xml:space="preserve">Original Value </t>
  </si>
  <si>
    <t>Original Value Year</t>
  </si>
  <si>
    <t xml:space="preserve">Source </t>
  </si>
  <si>
    <t xml:space="preserve">Comments </t>
  </si>
  <si>
    <t>2023/24 prices</t>
  </si>
  <si>
    <t>Common across sectors</t>
  </si>
  <si>
    <t>Company specific values</t>
  </si>
  <si>
    <t>WACC</t>
  </si>
  <si>
    <t>Universal values</t>
  </si>
  <si>
    <t>Discount Rate &lt;= 30 years</t>
  </si>
  <si>
    <t>2023/2024</t>
  </si>
  <si>
    <t>HMRC Green Book (see Discount Factors spreadsheet 'Standard Discount Factors' tab</t>
  </si>
  <si>
    <t>assumed 2023/2024; not converted using CPIH</t>
  </si>
  <si>
    <t>Discount Rate &gt; 30 years</t>
  </si>
  <si>
    <t>Discount rate for safety &lt;= 30 years</t>
  </si>
  <si>
    <t xml:space="preserve">Discount rate for safety &gt; 30 years </t>
  </si>
  <si>
    <t>See IDP Guidance para 4.32</t>
  </si>
  <si>
    <t>Cost per Fatality (£m)</t>
  </si>
  <si>
    <t>2021/2022</t>
  </si>
  <si>
    <t>Health and Safety Executive Link (see "COSTS_Tables 21/22" under Costs to Britain; sheet "COST02" in the excel, year 2021/22, central cost of £240M)</t>
  </si>
  <si>
    <t>HSE Work-related fatality figures published (123 deaths in 2021/2022)</t>
  </si>
  <si>
    <t>value derived based on total costs (first link) and total deaths (second link)</t>
  </si>
  <si>
    <t>Cost per Non Fatal/ Major injury (£m)</t>
  </si>
  <si>
    <t>Health and Safety Executive Link (see "COSTS_Tables 21/22" under Costs to Britain; sheet "COST02" in the excel, year 2021/22, central cost of £7,415M)</t>
  </si>
  <si>
    <t>HSE Workplace injuries summary (see "Table-1" sheet, year 2021/22, 565000 injuries)</t>
  </si>
  <si>
    <t>value derived based on total costs (first link) and total injuries (second link)</t>
  </si>
  <si>
    <t>Safety Disproportion Factor</t>
  </si>
  <si>
    <t>2020/2021</t>
  </si>
  <si>
    <t>DNO Common Network Asset Indices Methodology (ofgem.gov.uk)</t>
  </si>
  <si>
    <t>Methane GWP</t>
  </si>
  <si>
    <t>Greenhouse Gas Protocol - Global Warming Potential Values</t>
  </si>
  <si>
    <t>Methane m3 to tonnes conversion</t>
  </si>
  <si>
    <t>Leakage &amp; Shrinkage Model</t>
  </si>
  <si>
    <t>Natural gas GWh to m3 conversion</t>
  </si>
  <si>
    <t>Natural gas CO2 content - tonnes per GWh</t>
  </si>
  <si>
    <t>Shrinkage gas replacement cost (p/kwh)</t>
  </si>
  <si>
    <t>2022/23</t>
  </si>
  <si>
    <t>2023 RRPs</t>
  </si>
  <si>
    <t>Real to nominal prices conversion factor</t>
  </si>
  <si>
    <t>Source:</t>
  </si>
  <si>
    <t>Ofgem ED2 PCFM V3 (published 16 October 2023)</t>
  </si>
  <si>
    <t>PCFM year ending</t>
  </si>
  <si>
    <t>Combined RPI-CPIH real to nominal prices conversion factor (financial year average)</t>
  </si>
  <si>
    <t>Year Format</t>
  </si>
  <si>
    <t>1999/2000</t>
  </si>
  <si>
    <t>2000/2001</t>
  </si>
  <si>
    <t>2001/2002</t>
  </si>
  <si>
    <t>2002/2003</t>
  </si>
  <si>
    <t>2003/2004</t>
  </si>
  <si>
    <t>2004/2005</t>
  </si>
  <si>
    <t>2005/2006</t>
  </si>
  <si>
    <t>2006/2007</t>
  </si>
  <si>
    <t>2007/2008</t>
  </si>
  <si>
    <t>2008/2009</t>
  </si>
  <si>
    <t>2009/2010</t>
  </si>
  <si>
    <t>2010/2011</t>
  </si>
  <si>
    <t>2011/2012</t>
  </si>
  <si>
    <t>2012/2013</t>
  </si>
  <si>
    <t>2013/2014</t>
  </si>
  <si>
    <t>2014/2015</t>
  </si>
  <si>
    <t>2015/2016</t>
  </si>
  <si>
    <t>2016/2017</t>
  </si>
  <si>
    <t>2017/2018</t>
  </si>
  <si>
    <t>2018/2019</t>
  </si>
  <si>
    <t>2019/2020</t>
  </si>
  <si>
    <t>2022/2023</t>
  </si>
  <si>
    <t>2024/2025</t>
  </si>
  <si>
    <t>2025/2026</t>
  </si>
  <si>
    <t>CPIH conversion factor from FY to 2023/2024</t>
  </si>
  <si>
    <t>Environmental factors and price</t>
  </si>
  <si>
    <t>Source</t>
  </si>
  <si>
    <t>Version / Date</t>
  </si>
  <si>
    <r>
      <t>gCO</t>
    </r>
    <r>
      <rPr>
        <vertAlign val="subscript"/>
        <sz val="10"/>
        <color theme="1"/>
        <rFont val="Verdana"/>
        <family val="2"/>
      </rPr>
      <t>2</t>
    </r>
    <r>
      <rPr>
        <sz val="10"/>
        <color theme="1"/>
        <rFont val="Verdana"/>
        <family val="2"/>
      </rPr>
      <t xml:space="preserve">e per kWh </t>
    </r>
    <r>
      <rPr>
        <i/>
        <sz val="10"/>
        <color theme="1"/>
        <rFont val="Verdana"/>
        <family val="2"/>
      </rPr>
      <t>(DESNZ and extrapolated)</t>
    </r>
  </si>
  <si>
    <t>2023 Government Greenhouse Gas Conversion Factors for Company Reporting (see table 9, column Total, under "For electricity CONSUMED (including grid losses)", from 2010 to 2021)</t>
  </si>
  <si>
    <t>Electricity GHG conversion factor (tonnes per MWh)</t>
  </si>
  <si>
    <t>Calculated from the above gCO2e per KWh</t>
  </si>
  <si>
    <t>Carbon price central base case (£/tCO2e 2022 base year)</t>
  </si>
  <si>
    <t>Green Book supplementary guidance: valuation of energy use and greenhouse gas emissions for appraisal (data tables 1-19, see table 3, central values); note that 2051-2100 is based on linear extrapolation</t>
  </si>
  <si>
    <t>Carbon price central base case (£/tCO2e, 2023/2024 prices)</t>
  </si>
  <si>
    <t>Converted from the above value</t>
  </si>
  <si>
    <t>Carbon price low case (£/tCO2e, 2023 base year)</t>
  </si>
  <si>
    <t>Green Book supplementary guidance: valuation of energy use and greenhouse gas emissions for appraisal (data tables 1-19, see table 3, low values); note that 2051-2100 is based on linear extrapolation</t>
  </si>
  <si>
    <t>Carbon price low case (£/tCO2e, 2023/24 prices)</t>
  </si>
  <si>
    <t>Carbon price high case (£/tCO2e, 2023 base year)</t>
  </si>
  <si>
    <t>Green Book supplementary guidance: valuation of energy use and greenhouse gas emissions for appraisal (data tables 1-19, see table 3, high values); note that 2051-2100 is based on linear extrapolation</t>
  </si>
  <si>
    <t>Carbon price high case (£/tCO2e, 2023/24 prices)</t>
  </si>
  <si>
    <t>% methane in natural gas</t>
  </si>
  <si>
    <t>Leakage model</t>
  </si>
  <si>
    <t>Depreciation Acceleration Factors</t>
  </si>
  <si>
    <t>Price Control</t>
  </si>
  <si>
    <t>RIIO3</t>
  </si>
  <si>
    <t>RIIO4</t>
  </si>
  <si>
    <t>RIIO5</t>
  </si>
  <si>
    <t>RIIO6</t>
  </si>
  <si>
    <t>Post-RIIO6</t>
  </si>
  <si>
    <t>Year</t>
  </si>
  <si>
    <t>Acceleration Factor</t>
  </si>
  <si>
    <t>Asset class</t>
  </si>
  <si>
    <t>Intervention</t>
  </si>
  <si>
    <t>Cost Type</t>
  </si>
  <si>
    <t>Mains - Iron mains - Tier 1</t>
  </si>
  <si>
    <t>Replacement</t>
  </si>
  <si>
    <t>Environmental</t>
  </si>
  <si>
    <t>Mains - Iron mains - Tier 2B</t>
  </si>
  <si>
    <t>Replacement (expanded capacity)</t>
  </si>
  <si>
    <t>Safety</t>
  </si>
  <si>
    <t>Mains - Iron mains - Tier 3</t>
  </si>
  <si>
    <t>Refurbishment - full</t>
  </si>
  <si>
    <t>Financial</t>
  </si>
  <si>
    <t>Mains - Steel mains - &lt;=2"</t>
  </si>
  <si>
    <t>Refurbishment - partial</t>
  </si>
  <si>
    <t>Private</t>
  </si>
  <si>
    <t>Mains - Steel mains - 4"-8"</t>
  </si>
  <si>
    <t>Decommissioned</t>
  </si>
  <si>
    <t>Mains - Steel mains - 9"- &lt;18"</t>
  </si>
  <si>
    <t>Mothballed</t>
  </si>
  <si>
    <t>Mains - Steel mains - 18"+</t>
  </si>
  <si>
    <t>Build new</t>
  </si>
  <si>
    <t>Mains - PE mains</t>
  </si>
  <si>
    <t>Mains - Other</t>
  </si>
  <si>
    <t>Opex type</t>
  </si>
  <si>
    <t>Services</t>
  </si>
  <si>
    <t>Maintenance &amp; repair</t>
  </si>
  <si>
    <t>Risers</t>
  </si>
  <si>
    <t>Other opex</t>
  </si>
  <si>
    <t>LTS pipelines - piggable</t>
  </si>
  <si>
    <t>LTS pipelines - non piggable</t>
  </si>
  <si>
    <t>Governors - District</t>
  </si>
  <si>
    <t>Governors - I&amp;C</t>
  </si>
  <si>
    <t>Governors - Service</t>
  </si>
  <si>
    <t>Offtakes &amp; PRS - Odorant &amp; metering - Offtake Metering System</t>
  </si>
  <si>
    <t>Offtakes &amp; PRS - Odorant &amp; metering - Offtake Odorisation System</t>
  </si>
  <si>
    <t>Offtakes &amp; PRS - Pre-heating - Offtake Pre-heating</t>
  </si>
  <si>
    <t>Offtakes &amp; PRS - Pre-heating - PRS Pre-heating</t>
  </si>
  <si>
    <t>Offtakes &amp; PRS - Filters and Pressure Control - Offtake filters</t>
  </si>
  <si>
    <t>Offtakes &amp; PRS - Filters and Pressure Control - Slam Shut &amp; Regulators</t>
  </si>
  <si>
    <t>Offtakes &amp; PRS - Filters and Pressure Control - PRS Filters</t>
  </si>
  <si>
    <t>Offtakes &amp; PRS - Filters and Pressure Control - PRS Slam Shut &amp; Regulators</t>
  </si>
  <si>
    <r>
      <t xml:space="preserve">Please fill in the below Risk Register for the selected option </t>
    </r>
    <r>
      <rPr>
        <b/>
        <sz val="10"/>
        <color theme="1"/>
        <rFont val="Verdana"/>
        <family val="2"/>
      </rPr>
      <t>only</t>
    </r>
    <r>
      <rPr>
        <sz val="10"/>
        <color theme="1"/>
        <rFont val="Verdana"/>
        <family val="2"/>
      </rPr>
      <t>.</t>
    </r>
  </si>
  <si>
    <t>Risk Description</t>
  </si>
  <si>
    <t>Impact</t>
  </si>
  <si>
    <t>Likelihood</t>
  </si>
  <si>
    <t>Mitigation/Controls</t>
  </si>
  <si>
    <t>Comments</t>
  </si>
  <si>
    <t xml:space="preserve">The skilled workforce completing this work on the ground are highly sought after within our, as well as other industries, due to their transferrable skillset. Retaining this workforce until the end of the replacement program, in the light of the reducing levels of certainty around workload post 2032 is viewed as a major risk. </t>
  </si>
  <si>
    <t>Medium</t>
  </si>
  <si>
    <t>&lt;=30%</t>
  </si>
  <si>
    <t xml:space="preserve">NGN have maintained our DSP model successfully since 2013, moving away from the nation-wide Tier 1 contractors, in favor of smaller, local businesses, allowing us to have a more meaningful partnership, rather than a strict contractor/manager relationship. This model, led by a team of NGN’s operational leads, is underpinned by hundreds of skilled workers, driving excellent safety record, customer service, efficiency, and ongoing improvement. 
Through regular engagement with our partners, it became clear that to mitigate this risk, an incentive mechanism had to be developed, we have therefore implemented a Long Term Incentive Program, allowing our partners to benefit from a lump-sum payment in 2032, which is accrued through their loyalty until the end of the replacement program. </t>
  </si>
  <si>
    <t>Our Workforce and Supply Chain Resilience Strategy discusses the likely resourcing challenges we will face during RIIO-GD3 and our plans on how to address them.</t>
  </si>
  <si>
    <t xml:space="preserve">Risk to delivery of workload and outputs within RIIO-GD3. 
Although we are proposing to continue at the same run rate as RIIO-GD2 there is ongoing risk to the investment is associated with accessing the distribution mains proposed for replacement. Due to the nature of our network, we predominantly work on public highways, therefore impacting a variety of stakeholders – from regular road users to other infrastructure custodians. Access has to be carefully coordinated and the Local Authorities are at the heart of this process. </t>
  </si>
  <si>
    <t xml:space="preserve">NGN developed some excellent working relationships with the Local Authorities within our network and maintain regular engagement to ensure that these relationships remain mutually beneficial. This is evident, as NGN is the only utility company in the Northeast, Cumbria &amp; Yorkshire with no improvement notice from local highway authorities. </t>
  </si>
  <si>
    <t>So far, NGN have been able to align our replacement program with the Local Authority plans, where possible, deferring projects to future years on Local Authority request. With the mandatory replacement program coming to an end, we will be far more restricted in the way we can manage this, therefore it is imperative that the stakeholder engagement continues to grow and develop. As these stakeholders also deliver our non-mandatory program, these risks apply to all of our REPEX proposals</t>
  </si>
  <si>
    <t>Cost variability of forecast unit rates.</t>
  </si>
  <si>
    <t>Low</t>
  </si>
  <si>
    <t>&lt;=20%</t>
  </si>
  <si>
    <t>We have a robust methodology for developing Repex unit cost rates. Subject matter experts have been continually engaged on unit costs to ensure these are accurate.</t>
  </si>
  <si>
    <t>We will continue to monitor delivery against RIIO-GD3 unit costs.</t>
  </si>
  <si>
    <t>Text Descriptions</t>
  </si>
  <si>
    <r>
      <t>Option Description -</t>
    </r>
    <r>
      <rPr>
        <b/>
        <i/>
        <sz val="10"/>
        <color theme="1"/>
        <rFont val="Verdana"/>
        <family val="2"/>
      </rPr>
      <t xml:space="preserve"> </t>
    </r>
    <r>
      <rPr>
        <i/>
        <sz val="10"/>
        <color theme="1"/>
        <rFont val="Verdana"/>
        <family val="2"/>
      </rPr>
      <t>this should allow us to quickly recognise the option being assessed (based on descriptions in the EJP and other documents) and distinguish it both from other investment areas and from other options. If appropriate, please provide sitemaps, photos or any other documents that will help with this identification (likely to be relevant for major projects rather than asset classes)</t>
    </r>
  </si>
  <si>
    <r>
      <t xml:space="preserve">Stakeholder Support Summary - </t>
    </r>
    <r>
      <rPr>
        <i/>
        <sz val="10"/>
        <color theme="1"/>
        <rFont val="Verdana"/>
        <family val="2"/>
      </rPr>
      <t>please provide a synopsis which details the feedback from stakeholder group(s)</t>
    </r>
  </si>
  <si>
    <t>Date Undertaken:</t>
  </si>
  <si>
    <t>Scheme Reference ID</t>
  </si>
  <si>
    <t>A22.m.NGN</t>
  </si>
  <si>
    <r>
      <t xml:space="preserve">The different priorities between national, local and customer stakeholders highlights tensions between short- and long-term goals and the dynamics NGN must manage throughout RIIO-GD3. Customers (especially older, low income, and digitally excluded customers) value energy affordability above all other priorities. Conversely, future customers prioritise helping the region to meet climate change targets (and not leaving anyone behind). Local stakeholders generally share this long-term view; Furthermore, national groups say they will judge our performance by how resilient the business is.
As customers are satisfied with the performance and availability of our services, they prefer us to maintain service levels at levels similar to today and asked for us to reduce future risk with targeted investments to enhance removal, reduction, resistance and recovery strategies. </t>
    </r>
    <r>
      <rPr>
        <b/>
        <sz val="10"/>
        <color theme="1"/>
        <rFont val="Verdana"/>
        <family val="2"/>
      </rPr>
      <t>(This is not delivered under this option)</t>
    </r>
    <r>
      <rPr>
        <sz val="10"/>
        <color theme="1"/>
        <rFont val="Verdana"/>
        <family val="2"/>
      </rPr>
      <t xml:space="preserve">
To balance stakeholders' priorities, we will maintain our position as the most efficient gas distribution operator, while investing in delivering continuous performance improvement. We will achieve this through targeted investment in low-regret innovation, enhanced stakeholder engagement, whole systems collaboration, data and digitalisation.</t>
    </r>
  </si>
  <si>
    <t>Expenditure Type</t>
  </si>
  <si>
    <t>Repex</t>
  </si>
  <si>
    <t>Authorised By:</t>
  </si>
  <si>
    <t>Dean Pearson</t>
  </si>
  <si>
    <r>
      <t xml:space="preserve">Preferred Option </t>
    </r>
    <r>
      <rPr>
        <i/>
        <sz val="10"/>
        <rFont val="Verdana"/>
        <family val="2"/>
      </rPr>
      <t>(Y/N)</t>
    </r>
  </si>
  <si>
    <t>N</t>
  </si>
  <si>
    <r>
      <t>Spend Area</t>
    </r>
    <r>
      <rPr>
        <i/>
        <sz val="10"/>
        <color theme="1"/>
        <rFont val="Verdana"/>
        <family val="2"/>
      </rPr>
      <t xml:space="preserve">
(Please include relevant RRP/BPDT Table Reference)</t>
    </r>
  </si>
  <si>
    <t>CV6.01-6.06, CV6.08</t>
  </si>
  <si>
    <t>First year of expenditure outflow</t>
  </si>
  <si>
    <t>Payback position at year</t>
  </si>
  <si>
    <t>Central CO2 Cost - PV of costs &amp; benefits (£m)</t>
  </si>
  <si>
    <t>Central CO2 Cost - NPV relative to baseline (£m)</t>
  </si>
  <si>
    <t>Low CO2 cost - PV of costs &amp; benefits (£m)</t>
  </si>
  <si>
    <t>Low CO2 cost - NPV relative to baseline (£m)</t>
  </si>
  <si>
    <t>High CO2 cost - PV of costs &amp; benefits (£m)</t>
  </si>
  <si>
    <t>High CO2 cost - NPV relative to baseline (£m)</t>
  </si>
  <si>
    <t>Capitalisation rate</t>
  </si>
  <si>
    <r>
      <t xml:space="preserve">Engineering Justification Summary </t>
    </r>
    <r>
      <rPr>
        <i/>
        <sz val="10"/>
        <color theme="1"/>
        <rFont val="Verdana"/>
        <family val="2"/>
      </rPr>
      <t>- please provide a synopsis &amp; share the document which articulates the full detailed explanation</t>
    </r>
  </si>
  <si>
    <r>
      <t xml:space="preserve">Company View - </t>
    </r>
    <r>
      <rPr>
        <sz val="10"/>
        <color theme="1"/>
        <rFont val="Verdana"/>
        <family val="2"/>
      </rPr>
      <t>please provide a synopsis which details your view of how beneficial this option is.</t>
    </r>
  </si>
  <si>
    <t>NGN’s pipe distribution network &lt; 7 bar consists of over 36,000km of mains and over 2.5 million services providing gas to domestic, commercial and industrial consumers. Of the total distribution mains in the network, approximately 33,000km are non-mandatory (with the remaining population being mandatory).
This Engineering Justification Paper (EJP) and accompanying CBA sets out the interventions that we plan to undertake on Non-Mandatory REPEX investments planned for completion during RIIO-GD3. The investments outlined in the paper are aimed at addressing issues with the distribution pipelines and associated services that fall outside of IMRRP (Iron Mains Risk Reduction Programme) mandated by the Health and Safety Executive (HSE) and described in the A22.l Mandatory REPEX Engineering Justification Paper.
Interventions in this area are asset health driven, with a key focus on customer safety and minimising leaks and the risks associated with them. It is imperative that mains and services remain in good condition in order to ensure gas continues to flow through our network in a safe and reliable manner.
Our decision-making process for these investments involves a balance of the costs, future benefits, and the potential negative consequences of not proceeding with the non-mandatory mains replacement programme. The targeted investment areas include iron mains in the Tier 2B (T2B) and Tier 3 (T3) categories, those over 30m away from the nearest property (&gt;30m Iron), greater than 2-inch steel (&gt;2ST) and PE mains as well as mains diversions along with the associated services within each category. The drivers behind the investment proposals range from customer demand and compliance (diversions) to asset health, environmental and safety considerations (T2B/T3/&gt;2ST). Each investment area has been carefully selected based on a systematic asset management decision-making process, incorporating risk analysis, value assessment, and trade-offs between different intervention and management options; as well as considering deliverability. This CBA focuses on Tier 2b. A22.m RIIO-GD3 Investment Decision Pack - Non Mandatory Repex EJP.</t>
  </si>
  <si>
    <t>Expenditure Profile - Summary</t>
  </si>
  <si>
    <t>Post RIIO3</t>
  </si>
  <si>
    <t>(£m)</t>
  </si>
  <si>
    <t>Capitalised costs</t>
  </si>
  <si>
    <t>Non-capitalised costs</t>
  </si>
  <si>
    <t>Asset Class</t>
  </si>
  <si>
    <t>Unit</t>
  </si>
  <si>
    <t>Output</t>
  </si>
  <si>
    <t>Tier 2B replacement</t>
  </si>
  <si>
    <t xml:space="preserve">Ongoing maintenance activities and repairs on failure </t>
  </si>
  <si>
    <t>Tier 3 replacement</t>
  </si>
  <si>
    <t>&gt;2 inch Steel replacement</t>
  </si>
  <si>
    <t>Diversions</t>
  </si>
  <si>
    <t>In km - see A22.m RIIO-GD3 Investment Decision Pack - Non Mandatory Repex EJP.</t>
  </si>
  <si>
    <t>Zero scoring replacement</t>
  </si>
  <si>
    <t>PE decommission</t>
  </si>
  <si>
    <t>-</t>
  </si>
  <si>
    <t>Number of - see A22.m RIIO-GD3 Investment Decision Pack - Non Mandatory Repex EJP.</t>
  </si>
  <si>
    <t>Financial Costs</t>
  </si>
  <si>
    <t>Inputs</t>
  </si>
  <si>
    <t>RIIO7</t>
  </si>
  <si>
    <t>RIIO8</t>
  </si>
  <si>
    <t>RIIO9</t>
  </si>
  <si>
    <t>RIIO10</t>
  </si>
  <si>
    <t>RIIO11</t>
  </si>
  <si>
    <t>RIIO12</t>
  </si>
  <si>
    <t>Intervention type</t>
  </si>
  <si>
    <t>Capex/Repex</t>
  </si>
  <si>
    <t>£m</t>
  </si>
  <si>
    <t>Total Capex</t>
  </si>
  <si>
    <t>(1)</t>
  </si>
  <si>
    <t>Associated direct opex</t>
  </si>
  <si>
    <t>Total Opex</t>
  </si>
  <si>
    <t>Pass through costs</t>
  </si>
  <si>
    <t>Leakage</t>
  </si>
  <si>
    <t>Total Pass Through Costs</t>
  </si>
  <si>
    <t>Annual cost calculations</t>
  </si>
  <si>
    <t>Capitalisation rates</t>
  </si>
  <si>
    <t>(2)</t>
  </si>
  <si>
    <t>%</t>
  </si>
  <si>
    <t>Capitalised investment</t>
  </si>
  <si>
    <t>(3)=(1)x(2)</t>
  </si>
  <si>
    <t>Investment to be expensed</t>
  </si>
  <si>
    <t>(4)=(1)-(3)</t>
  </si>
  <si>
    <t>2027 Depreciation</t>
  </si>
  <si>
    <r>
      <t>(5)</t>
    </r>
    <r>
      <rPr>
        <vertAlign val="subscript"/>
        <sz val="10"/>
        <color theme="1"/>
        <rFont val="Verdana"/>
        <family val="2"/>
      </rPr>
      <t>2027</t>
    </r>
    <r>
      <rPr>
        <sz val="10"/>
        <color theme="1"/>
        <rFont val="Verdana"/>
        <family val="2"/>
      </rPr>
      <t>=(3)</t>
    </r>
    <r>
      <rPr>
        <vertAlign val="subscript"/>
        <sz val="10"/>
        <color theme="1"/>
        <rFont val="Verdana"/>
        <family val="2"/>
      </rPr>
      <t>2027</t>
    </r>
    <r>
      <rPr>
        <sz val="10"/>
        <color theme="1"/>
        <rFont val="Verdana"/>
        <family val="2"/>
      </rPr>
      <t>*Dep_rate</t>
    </r>
    <r>
      <rPr>
        <vertAlign val="subscript"/>
        <sz val="10"/>
        <color theme="1"/>
        <rFont val="Verdana"/>
        <family val="2"/>
      </rPr>
      <t>t</t>
    </r>
  </si>
  <si>
    <t>2028 Depreciation</t>
  </si>
  <si>
    <r>
      <t>(5)</t>
    </r>
    <r>
      <rPr>
        <vertAlign val="subscript"/>
        <sz val="10"/>
        <color theme="1"/>
        <rFont val="Verdana"/>
        <family val="2"/>
      </rPr>
      <t>2028</t>
    </r>
    <r>
      <rPr>
        <sz val="10"/>
        <color theme="1"/>
        <rFont val="Verdana"/>
        <family val="2"/>
      </rPr>
      <t>=(3)</t>
    </r>
    <r>
      <rPr>
        <vertAlign val="subscript"/>
        <sz val="10"/>
        <color theme="1"/>
        <rFont val="Verdana"/>
        <family val="2"/>
      </rPr>
      <t>2028</t>
    </r>
    <r>
      <rPr>
        <sz val="10"/>
        <color theme="1"/>
        <rFont val="Verdana"/>
        <family val="2"/>
      </rPr>
      <t>*Dep_rate</t>
    </r>
    <r>
      <rPr>
        <vertAlign val="subscript"/>
        <sz val="10"/>
        <color theme="1"/>
        <rFont val="Verdana"/>
        <family val="2"/>
      </rPr>
      <t>t</t>
    </r>
  </si>
  <si>
    <t>2029 Depreciation</t>
  </si>
  <si>
    <r>
      <t>(5)</t>
    </r>
    <r>
      <rPr>
        <vertAlign val="subscript"/>
        <sz val="10"/>
        <color theme="1"/>
        <rFont val="Verdana"/>
        <family val="2"/>
      </rPr>
      <t>2029</t>
    </r>
    <r>
      <rPr>
        <sz val="10"/>
        <color theme="1"/>
        <rFont val="Verdana"/>
        <family val="2"/>
      </rPr>
      <t>=(3)</t>
    </r>
    <r>
      <rPr>
        <vertAlign val="subscript"/>
        <sz val="10"/>
        <color theme="1"/>
        <rFont val="Verdana"/>
        <family val="2"/>
      </rPr>
      <t>2029</t>
    </r>
    <r>
      <rPr>
        <sz val="10"/>
        <color theme="1"/>
        <rFont val="Verdana"/>
        <family val="2"/>
      </rPr>
      <t>*Dep_rate</t>
    </r>
    <r>
      <rPr>
        <vertAlign val="subscript"/>
        <sz val="10"/>
        <color theme="1"/>
        <rFont val="Verdana"/>
        <family val="2"/>
      </rPr>
      <t>t</t>
    </r>
  </si>
  <si>
    <t>2030 Depreciation</t>
  </si>
  <si>
    <r>
      <t>(5)</t>
    </r>
    <r>
      <rPr>
        <vertAlign val="subscript"/>
        <sz val="10"/>
        <color theme="1"/>
        <rFont val="Verdana"/>
        <family val="2"/>
      </rPr>
      <t>2030</t>
    </r>
    <r>
      <rPr>
        <sz val="10"/>
        <color theme="1"/>
        <rFont val="Verdana"/>
        <family val="2"/>
      </rPr>
      <t>=(3)</t>
    </r>
    <r>
      <rPr>
        <vertAlign val="subscript"/>
        <sz val="10"/>
        <color theme="1"/>
        <rFont val="Verdana"/>
        <family val="2"/>
      </rPr>
      <t>2030</t>
    </r>
    <r>
      <rPr>
        <sz val="10"/>
        <color theme="1"/>
        <rFont val="Verdana"/>
        <family val="2"/>
      </rPr>
      <t>*Dep_rate</t>
    </r>
    <r>
      <rPr>
        <vertAlign val="subscript"/>
        <sz val="10"/>
        <color theme="1"/>
        <rFont val="Verdana"/>
        <family val="2"/>
      </rPr>
      <t>t</t>
    </r>
  </si>
  <si>
    <t>2031 Depreciation</t>
  </si>
  <si>
    <r>
      <t>(5)</t>
    </r>
    <r>
      <rPr>
        <vertAlign val="subscript"/>
        <sz val="10"/>
        <color theme="1"/>
        <rFont val="Verdana"/>
        <family val="2"/>
      </rPr>
      <t>2031</t>
    </r>
    <r>
      <rPr>
        <sz val="10"/>
        <color theme="1"/>
        <rFont val="Verdana"/>
        <family val="2"/>
      </rPr>
      <t>=(3)</t>
    </r>
    <r>
      <rPr>
        <vertAlign val="subscript"/>
        <sz val="10"/>
        <color theme="1"/>
        <rFont val="Verdana"/>
        <family val="2"/>
      </rPr>
      <t>2031</t>
    </r>
    <r>
      <rPr>
        <sz val="10"/>
        <color theme="1"/>
        <rFont val="Verdana"/>
        <family val="2"/>
      </rPr>
      <t>*Dep_rate</t>
    </r>
    <r>
      <rPr>
        <vertAlign val="subscript"/>
        <sz val="10"/>
        <color theme="1"/>
        <rFont val="Verdana"/>
        <family val="2"/>
      </rPr>
      <t>t</t>
    </r>
  </si>
  <si>
    <t>2032 Depreciation</t>
  </si>
  <si>
    <r>
      <t>(5)</t>
    </r>
    <r>
      <rPr>
        <vertAlign val="subscript"/>
        <sz val="10"/>
        <color theme="1"/>
        <rFont val="Verdana"/>
        <family val="2"/>
      </rPr>
      <t>2032</t>
    </r>
    <r>
      <rPr>
        <sz val="10"/>
        <color theme="1"/>
        <rFont val="Verdana"/>
        <family val="2"/>
      </rPr>
      <t>=(3)</t>
    </r>
    <r>
      <rPr>
        <vertAlign val="subscript"/>
        <sz val="10"/>
        <color theme="1"/>
        <rFont val="Verdana"/>
        <family val="2"/>
      </rPr>
      <t>2032</t>
    </r>
    <r>
      <rPr>
        <sz val="10"/>
        <color theme="1"/>
        <rFont val="Verdana"/>
        <family val="2"/>
      </rPr>
      <t>*Dep_rate</t>
    </r>
    <r>
      <rPr>
        <vertAlign val="subscript"/>
        <sz val="10"/>
        <color theme="1"/>
        <rFont val="Verdana"/>
        <family val="2"/>
      </rPr>
      <t>t</t>
    </r>
  </si>
  <si>
    <t>2033 Depreciation</t>
  </si>
  <si>
    <r>
      <t>(5)</t>
    </r>
    <r>
      <rPr>
        <vertAlign val="subscript"/>
        <sz val="10"/>
        <color theme="1"/>
        <rFont val="Verdana"/>
        <family val="2"/>
      </rPr>
      <t>2033</t>
    </r>
    <r>
      <rPr>
        <sz val="10"/>
        <color theme="1"/>
        <rFont val="Verdana"/>
        <family val="2"/>
      </rPr>
      <t>=(3)</t>
    </r>
    <r>
      <rPr>
        <vertAlign val="subscript"/>
        <sz val="10"/>
        <color theme="1"/>
        <rFont val="Verdana"/>
        <family val="2"/>
      </rPr>
      <t>2033</t>
    </r>
    <r>
      <rPr>
        <sz val="10"/>
        <color theme="1"/>
        <rFont val="Verdana"/>
        <family val="2"/>
      </rPr>
      <t>*Dep_rate</t>
    </r>
    <r>
      <rPr>
        <vertAlign val="subscript"/>
        <sz val="10"/>
        <color theme="1"/>
        <rFont val="Verdana"/>
        <family val="2"/>
      </rPr>
      <t>t</t>
    </r>
  </si>
  <si>
    <t>2034 Depreciation</t>
  </si>
  <si>
    <r>
      <t>(5)</t>
    </r>
    <r>
      <rPr>
        <vertAlign val="subscript"/>
        <sz val="10"/>
        <color theme="1"/>
        <rFont val="Verdana"/>
        <family val="2"/>
      </rPr>
      <t>2034</t>
    </r>
    <r>
      <rPr>
        <sz val="10"/>
        <color theme="1"/>
        <rFont val="Verdana"/>
        <family val="2"/>
      </rPr>
      <t>=(3)</t>
    </r>
    <r>
      <rPr>
        <vertAlign val="subscript"/>
        <sz val="10"/>
        <color theme="1"/>
        <rFont val="Verdana"/>
        <family val="2"/>
      </rPr>
      <t>2034</t>
    </r>
    <r>
      <rPr>
        <sz val="10"/>
        <color theme="1"/>
        <rFont val="Verdana"/>
        <family val="2"/>
      </rPr>
      <t>*Dep_rate</t>
    </r>
    <r>
      <rPr>
        <vertAlign val="subscript"/>
        <sz val="10"/>
        <color theme="1"/>
        <rFont val="Verdana"/>
        <family val="2"/>
      </rPr>
      <t>t</t>
    </r>
  </si>
  <si>
    <t>2035 Depreciation</t>
  </si>
  <si>
    <r>
      <t>(5)</t>
    </r>
    <r>
      <rPr>
        <vertAlign val="subscript"/>
        <sz val="10"/>
        <color theme="1"/>
        <rFont val="Verdana"/>
        <family val="2"/>
      </rPr>
      <t>2035</t>
    </r>
    <r>
      <rPr>
        <sz val="10"/>
        <color theme="1"/>
        <rFont val="Verdana"/>
        <family val="2"/>
      </rPr>
      <t>=(3)</t>
    </r>
    <r>
      <rPr>
        <vertAlign val="subscript"/>
        <sz val="10"/>
        <color theme="1"/>
        <rFont val="Verdana"/>
        <family val="2"/>
      </rPr>
      <t>2035</t>
    </r>
    <r>
      <rPr>
        <sz val="10"/>
        <color theme="1"/>
        <rFont val="Verdana"/>
        <family val="2"/>
      </rPr>
      <t>*Dep_rate</t>
    </r>
    <r>
      <rPr>
        <vertAlign val="subscript"/>
        <sz val="10"/>
        <color theme="1"/>
        <rFont val="Verdana"/>
        <family val="2"/>
      </rPr>
      <t>t</t>
    </r>
  </si>
  <si>
    <t>2036 Depreciation</t>
  </si>
  <si>
    <r>
      <t>(5)</t>
    </r>
    <r>
      <rPr>
        <vertAlign val="subscript"/>
        <sz val="10"/>
        <color theme="1"/>
        <rFont val="Verdana"/>
        <family val="2"/>
      </rPr>
      <t>2036</t>
    </r>
    <r>
      <rPr>
        <sz val="10"/>
        <color theme="1"/>
        <rFont val="Verdana"/>
        <family val="2"/>
      </rPr>
      <t>=(3)</t>
    </r>
    <r>
      <rPr>
        <vertAlign val="subscript"/>
        <sz val="10"/>
        <color theme="1"/>
        <rFont val="Verdana"/>
        <family val="2"/>
      </rPr>
      <t>2036</t>
    </r>
    <r>
      <rPr>
        <sz val="10"/>
        <color theme="1"/>
        <rFont val="Verdana"/>
        <family val="2"/>
      </rPr>
      <t>*Dep_rate</t>
    </r>
    <r>
      <rPr>
        <vertAlign val="subscript"/>
        <sz val="10"/>
        <color theme="1"/>
        <rFont val="Verdana"/>
        <family val="2"/>
      </rPr>
      <t>t</t>
    </r>
  </si>
  <si>
    <t>2037 Depreciation</t>
  </si>
  <si>
    <r>
      <t>(5)</t>
    </r>
    <r>
      <rPr>
        <vertAlign val="subscript"/>
        <sz val="10"/>
        <color theme="1"/>
        <rFont val="Verdana"/>
        <family val="2"/>
      </rPr>
      <t>2037</t>
    </r>
    <r>
      <rPr>
        <sz val="10"/>
        <color theme="1"/>
        <rFont val="Verdana"/>
        <family val="2"/>
      </rPr>
      <t>=(3)</t>
    </r>
    <r>
      <rPr>
        <vertAlign val="subscript"/>
        <sz val="10"/>
        <color theme="1"/>
        <rFont val="Verdana"/>
        <family val="2"/>
      </rPr>
      <t>2037</t>
    </r>
    <r>
      <rPr>
        <sz val="10"/>
        <color theme="1"/>
        <rFont val="Verdana"/>
        <family val="2"/>
      </rPr>
      <t>*Dep_rate</t>
    </r>
    <r>
      <rPr>
        <vertAlign val="subscript"/>
        <sz val="10"/>
        <color theme="1"/>
        <rFont val="Verdana"/>
        <family val="2"/>
      </rPr>
      <t>t</t>
    </r>
  </si>
  <si>
    <t>2038 Depreciation</t>
  </si>
  <si>
    <r>
      <t>(5)</t>
    </r>
    <r>
      <rPr>
        <vertAlign val="subscript"/>
        <sz val="10"/>
        <color theme="1"/>
        <rFont val="Verdana"/>
        <family val="2"/>
      </rPr>
      <t>2038</t>
    </r>
    <r>
      <rPr>
        <sz val="10"/>
        <color theme="1"/>
        <rFont val="Verdana"/>
        <family val="2"/>
      </rPr>
      <t>=(3)</t>
    </r>
    <r>
      <rPr>
        <vertAlign val="subscript"/>
        <sz val="10"/>
        <color theme="1"/>
        <rFont val="Verdana"/>
        <family val="2"/>
      </rPr>
      <t>2038</t>
    </r>
    <r>
      <rPr>
        <sz val="10"/>
        <color theme="1"/>
        <rFont val="Verdana"/>
        <family val="2"/>
      </rPr>
      <t>*Dep_rate</t>
    </r>
    <r>
      <rPr>
        <vertAlign val="subscript"/>
        <sz val="10"/>
        <color theme="1"/>
        <rFont val="Verdana"/>
        <family val="2"/>
      </rPr>
      <t>t</t>
    </r>
  </si>
  <si>
    <t>2039 Depreciation</t>
  </si>
  <si>
    <r>
      <t>(5)</t>
    </r>
    <r>
      <rPr>
        <vertAlign val="subscript"/>
        <sz val="10"/>
        <color theme="1"/>
        <rFont val="Verdana"/>
        <family val="2"/>
      </rPr>
      <t>2039</t>
    </r>
    <r>
      <rPr>
        <sz val="10"/>
        <color theme="1"/>
        <rFont val="Verdana"/>
        <family val="2"/>
      </rPr>
      <t>=(3)</t>
    </r>
    <r>
      <rPr>
        <vertAlign val="subscript"/>
        <sz val="10"/>
        <color theme="1"/>
        <rFont val="Verdana"/>
        <family val="2"/>
      </rPr>
      <t>2039</t>
    </r>
    <r>
      <rPr>
        <sz val="10"/>
        <color theme="1"/>
        <rFont val="Verdana"/>
        <family val="2"/>
      </rPr>
      <t>*Dep_rate</t>
    </r>
    <r>
      <rPr>
        <vertAlign val="subscript"/>
        <sz val="10"/>
        <color theme="1"/>
        <rFont val="Verdana"/>
        <family val="2"/>
      </rPr>
      <t>t</t>
    </r>
  </si>
  <si>
    <t>2040 Depreciation</t>
  </si>
  <si>
    <r>
      <t>(5)</t>
    </r>
    <r>
      <rPr>
        <vertAlign val="subscript"/>
        <sz val="10"/>
        <color theme="1"/>
        <rFont val="Verdana"/>
        <family val="2"/>
      </rPr>
      <t>2040</t>
    </r>
    <r>
      <rPr>
        <sz val="10"/>
        <color theme="1"/>
        <rFont val="Verdana"/>
        <family val="2"/>
      </rPr>
      <t>=(3)</t>
    </r>
    <r>
      <rPr>
        <vertAlign val="subscript"/>
        <sz val="10"/>
        <color theme="1"/>
        <rFont val="Verdana"/>
        <family val="2"/>
      </rPr>
      <t>2040</t>
    </r>
    <r>
      <rPr>
        <sz val="10"/>
        <color theme="1"/>
        <rFont val="Verdana"/>
        <family val="2"/>
      </rPr>
      <t>*Dep_rate</t>
    </r>
    <r>
      <rPr>
        <vertAlign val="subscript"/>
        <sz val="10"/>
        <color theme="1"/>
        <rFont val="Verdana"/>
        <family val="2"/>
      </rPr>
      <t>t</t>
    </r>
  </si>
  <si>
    <t>2041 Depreciation</t>
  </si>
  <si>
    <r>
      <t>(5)</t>
    </r>
    <r>
      <rPr>
        <vertAlign val="subscript"/>
        <sz val="10"/>
        <color theme="1"/>
        <rFont val="Verdana"/>
        <family val="2"/>
      </rPr>
      <t>2041</t>
    </r>
    <r>
      <rPr>
        <sz val="10"/>
        <color theme="1"/>
        <rFont val="Verdana"/>
        <family val="2"/>
      </rPr>
      <t>=(3)</t>
    </r>
    <r>
      <rPr>
        <vertAlign val="subscript"/>
        <sz val="10"/>
        <color theme="1"/>
        <rFont val="Verdana"/>
        <family val="2"/>
      </rPr>
      <t>2041</t>
    </r>
    <r>
      <rPr>
        <sz val="10"/>
        <color theme="1"/>
        <rFont val="Verdana"/>
        <family val="2"/>
      </rPr>
      <t>*Dep_rate</t>
    </r>
    <r>
      <rPr>
        <vertAlign val="subscript"/>
        <sz val="10"/>
        <color theme="1"/>
        <rFont val="Verdana"/>
        <family val="2"/>
      </rPr>
      <t>t</t>
    </r>
  </si>
  <si>
    <t>2042 Depreciation</t>
  </si>
  <si>
    <r>
      <t>(5)</t>
    </r>
    <r>
      <rPr>
        <vertAlign val="subscript"/>
        <sz val="10"/>
        <color theme="1"/>
        <rFont val="Verdana"/>
        <family val="2"/>
      </rPr>
      <t>2042</t>
    </r>
    <r>
      <rPr>
        <sz val="10"/>
        <color theme="1"/>
        <rFont val="Verdana"/>
        <family val="2"/>
      </rPr>
      <t>=(3)</t>
    </r>
    <r>
      <rPr>
        <vertAlign val="subscript"/>
        <sz val="10"/>
        <color theme="1"/>
        <rFont val="Verdana"/>
        <family val="2"/>
      </rPr>
      <t>2042</t>
    </r>
    <r>
      <rPr>
        <sz val="10"/>
        <color theme="1"/>
        <rFont val="Verdana"/>
        <family val="2"/>
      </rPr>
      <t>*Dep_rate</t>
    </r>
    <r>
      <rPr>
        <vertAlign val="subscript"/>
        <sz val="10"/>
        <color theme="1"/>
        <rFont val="Verdana"/>
        <family val="2"/>
      </rPr>
      <t>t</t>
    </r>
  </si>
  <si>
    <t>2043 Depreciation</t>
  </si>
  <si>
    <r>
      <t>(5)</t>
    </r>
    <r>
      <rPr>
        <vertAlign val="subscript"/>
        <sz val="10"/>
        <color theme="1"/>
        <rFont val="Verdana"/>
        <family val="2"/>
      </rPr>
      <t>2043</t>
    </r>
    <r>
      <rPr>
        <sz val="10"/>
        <color theme="1"/>
        <rFont val="Verdana"/>
        <family val="2"/>
      </rPr>
      <t>=(3)</t>
    </r>
    <r>
      <rPr>
        <vertAlign val="subscript"/>
        <sz val="10"/>
        <color theme="1"/>
        <rFont val="Verdana"/>
        <family val="2"/>
      </rPr>
      <t>2043</t>
    </r>
    <r>
      <rPr>
        <sz val="10"/>
        <color theme="1"/>
        <rFont val="Verdana"/>
        <family val="2"/>
      </rPr>
      <t>*Dep_rate</t>
    </r>
    <r>
      <rPr>
        <vertAlign val="subscript"/>
        <sz val="10"/>
        <color theme="1"/>
        <rFont val="Verdana"/>
        <family val="2"/>
      </rPr>
      <t>t</t>
    </r>
  </si>
  <si>
    <t>2044 Depreciation</t>
  </si>
  <si>
    <r>
      <t>(5)</t>
    </r>
    <r>
      <rPr>
        <vertAlign val="subscript"/>
        <sz val="10"/>
        <color theme="1"/>
        <rFont val="Verdana"/>
        <family val="2"/>
      </rPr>
      <t>2044</t>
    </r>
    <r>
      <rPr>
        <sz val="10"/>
        <color theme="1"/>
        <rFont val="Verdana"/>
        <family val="2"/>
      </rPr>
      <t>=(3)</t>
    </r>
    <r>
      <rPr>
        <vertAlign val="subscript"/>
        <sz val="10"/>
        <color theme="1"/>
        <rFont val="Verdana"/>
        <family val="2"/>
      </rPr>
      <t>2044</t>
    </r>
    <r>
      <rPr>
        <sz val="10"/>
        <color theme="1"/>
        <rFont val="Verdana"/>
        <family val="2"/>
      </rPr>
      <t>*Dep_rate</t>
    </r>
    <r>
      <rPr>
        <vertAlign val="subscript"/>
        <sz val="10"/>
        <color theme="1"/>
        <rFont val="Verdana"/>
        <family val="2"/>
      </rPr>
      <t>t</t>
    </r>
  </si>
  <si>
    <t>2045 Depreciation</t>
  </si>
  <si>
    <r>
      <t>(5)</t>
    </r>
    <r>
      <rPr>
        <vertAlign val="subscript"/>
        <sz val="10"/>
        <color theme="1"/>
        <rFont val="Verdana"/>
        <family val="2"/>
      </rPr>
      <t>2045</t>
    </r>
    <r>
      <rPr>
        <sz val="10"/>
        <color theme="1"/>
        <rFont val="Verdana"/>
        <family val="2"/>
      </rPr>
      <t>=(3)</t>
    </r>
    <r>
      <rPr>
        <vertAlign val="subscript"/>
        <sz val="10"/>
        <color theme="1"/>
        <rFont val="Verdana"/>
        <family val="2"/>
      </rPr>
      <t>2045</t>
    </r>
    <r>
      <rPr>
        <sz val="10"/>
        <color theme="1"/>
        <rFont val="Verdana"/>
        <family val="2"/>
      </rPr>
      <t>*Dep_rate</t>
    </r>
    <r>
      <rPr>
        <vertAlign val="subscript"/>
        <sz val="10"/>
        <color theme="1"/>
        <rFont val="Verdana"/>
        <family val="2"/>
      </rPr>
      <t>t</t>
    </r>
  </si>
  <si>
    <t>2046 Depreciation</t>
  </si>
  <si>
    <r>
      <t>(5)</t>
    </r>
    <r>
      <rPr>
        <vertAlign val="subscript"/>
        <sz val="10"/>
        <color theme="1"/>
        <rFont val="Verdana"/>
        <family val="2"/>
      </rPr>
      <t>2046</t>
    </r>
    <r>
      <rPr>
        <sz val="10"/>
        <color theme="1"/>
        <rFont val="Verdana"/>
        <family val="2"/>
      </rPr>
      <t>=(3)</t>
    </r>
    <r>
      <rPr>
        <vertAlign val="subscript"/>
        <sz val="10"/>
        <color theme="1"/>
        <rFont val="Verdana"/>
        <family val="2"/>
      </rPr>
      <t>2046</t>
    </r>
    <r>
      <rPr>
        <sz val="10"/>
        <color theme="1"/>
        <rFont val="Verdana"/>
        <family val="2"/>
      </rPr>
      <t>*Dep_rate</t>
    </r>
    <r>
      <rPr>
        <vertAlign val="subscript"/>
        <sz val="10"/>
        <color theme="1"/>
        <rFont val="Verdana"/>
        <family val="2"/>
      </rPr>
      <t>t</t>
    </r>
  </si>
  <si>
    <t>2047 Depreciation</t>
  </si>
  <si>
    <r>
      <t>(5)</t>
    </r>
    <r>
      <rPr>
        <vertAlign val="subscript"/>
        <sz val="10"/>
        <color theme="1"/>
        <rFont val="Verdana"/>
        <family val="2"/>
      </rPr>
      <t>2047</t>
    </r>
    <r>
      <rPr>
        <sz val="10"/>
        <color theme="1"/>
        <rFont val="Verdana"/>
        <family val="2"/>
      </rPr>
      <t>=(3)</t>
    </r>
    <r>
      <rPr>
        <vertAlign val="subscript"/>
        <sz val="10"/>
        <color theme="1"/>
        <rFont val="Verdana"/>
        <family val="2"/>
      </rPr>
      <t>2047</t>
    </r>
    <r>
      <rPr>
        <sz val="10"/>
        <color theme="1"/>
        <rFont val="Verdana"/>
        <family val="2"/>
      </rPr>
      <t>*Dep_rate</t>
    </r>
    <r>
      <rPr>
        <vertAlign val="subscript"/>
        <sz val="10"/>
        <color theme="1"/>
        <rFont val="Verdana"/>
        <family val="2"/>
      </rPr>
      <t>t</t>
    </r>
  </si>
  <si>
    <t>2048 Depreciation</t>
  </si>
  <si>
    <r>
      <t>(5)</t>
    </r>
    <r>
      <rPr>
        <vertAlign val="subscript"/>
        <sz val="10"/>
        <color theme="1"/>
        <rFont val="Verdana"/>
        <family val="2"/>
      </rPr>
      <t>2048</t>
    </r>
    <r>
      <rPr>
        <sz val="10"/>
        <color theme="1"/>
        <rFont val="Verdana"/>
        <family val="2"/>
      </rPr>
      <t>=(3)</t>
    </r>
    <r>
      <rPr>
        <vertAlign val="subscript"/>
        <sz val="10"/>
        <color theme="1"/>
        <rFont val="Verdana"/>
        <family val="2"/>
      </rPr>
      <t>2048</t>
    </r>
    <r>
      <rPr>
        <sz val="10"/>
        <color theme="1"/>
        <rFont val="Verdana"/>
        <family val="2"/>
      </rPr>
      <t>*Dep_rate</t>
    </r>
    <r>
      <rPr>
        <vertAlign val="subscript"/>
        <sz val="10"/>
        <color theme="1"/>
        <rFont val="Verdana"/>
        <family val="2"/>
      </rPr>
      <t>t</t>
    </r>
  </si>
  <si>
    <t>2049 Depreciation</t>
  </si>
  <si>
    <r>
      <t>(5)</t>
    </r>
    <r>
      <rPr>
        <vertAlign val="subscript"/>
        <sz val="10"/>
        <color theme="1"/>
        <rFont val="Verdana"/>
        <family val="2"/>
      </rPr>
      <t>2049</t>
    </r>
    <r>
      <rPr>
        <sz val="10"/>
        <color theme="1"/>
        <rFont val="Verdana"/>
        <family val="2"/>
      </rPr>
      <t>=(3)</t>
    </r>
    <r>
      <rPr>
        <vertAlign val="subscript"/>
        <sz val="10"/>
        <color theme="1"/>
        <rFont val="Verdana"/>
        <family val="2"/>
      </rPr>
      <t>2049</t>
    </r>
    <r>
      <rPr>
        <sz val="10"/>
        <color theme="1"/>
        <rFont val="Verdana"/>
        <family val="2"/>
      </rPr>
      <t>*Dep_rate</t>
    </r>
    <r>
      <rPr>
        <vertAlign val="subscript"/>
        <sz val="10"/>
        <color theme="1"/>
        <rFont val="Verdana"/>
        <family val="2"/>
      </rPr>
      <t>t</t>
    </r>
  </si>
  <si>
    <t>2050 Depreciation</t>
  </si>
  <si>
    <r>
      <t>(5)</t>
    </r>
    <r>
      <rPr>
        <vertAlign val="subscript"/>
        <sz val="10"/>
        <color theme="1"/>
        <rFont val="Verdana"/>
        <family val="2"/>
      </rPr>
      <t>2050</t>
    </r>
    <r>
      <rPr>
        <sz val="10"/>
        <color theme="1"/>
        <rFont val="Verdana"/>
        <family val="2"/>
      </rPr>
      <t>=(3)</t>
    </r>
    <r>
      <rPr>
        <vertAlign val="subscript"/>
        <sz val="10"/>
        <color theme="1"/>
        <rFont val="Verdana"/>
        <family val="2"/>
      </rPr>
      <t>2050</t>
    </r>
    <r>
      <rPr>
        <sz val="10"/>
        <color theme="1"/>
        <rFont val="Verdana"/>
        <family val="2"/>
      </rPr>
      <t>*Dep_rate</t>
    </r>
    <r>
      <rPr>
        <vertAlign val="subscript"/>
        <sz val="10"/>
        <color theme="1"/>
        <rFont val="Verdana"/>
        <family val="2"/>
      </rPr>
      <t>t</t>
    </r>
  </si>
  <si>
    <t>Depreciation</t>
  </si>
  <si>
    <r>
      <t>(5)=∑(5)</t>
    </r>
    <r>
      <rPr>
        <vertAlign val="subscript"/>
        <sz val="10"/>
        <color theme="1"/>
        <rFont val="Verdana"/>
        <family val="2"/>
      </rPr>
      <t>t</t>
    </r>
  </si>
  <si>
    <t>Opening RAV balance</t>
  </si>
  <si>
    <r>
      <t>(6</t>
    </r>
    <r>
      <rPr>
        <vertAlign val="superscript"/>
        <sz val="10"/>
        <color theme="1"/>
        <rFont val="Verdana"/>
        <family val="2"/>
      </rPr>
      <t>op</t>
    </r>
    <r>
      <rPr>
        <sz val="10"/>
        <color theme="1"/>
        <rFont val="Verdana"/>
        <family val="2"/>
      </rPr>
      <t>)</t>
    </r>
    <r>
      <rPr>
        <vertAlign val="subscript"/>
        <sz val="10"/>
        <color theme="1"/>
        <rFont val="Verdana"/>
        <family val="2"/>
      </rPr>
      <t>t</t>
    </r>
    <r>
      <rPr>
        <sz val="10"/>
        <color theme="1"/>
        <rFont val="Verdana"/>
        <family val="2"/>
      </rPr>
      <t>=(6</t>
    </r>
    <r>
      <rPr>
        <vertAlign val="superscript"/>
        <sz val="10"/>
        <color theme="1"/>
        <rFont val="Verdana"/>
        <family val="2"/>
      </rPr>
      <t>cl</t>
    </r>
    <r>
      <rPr>
        <sz val="10"/>
        <color theme="1"/>
        <rFont val="Verdana"/>
        <family val="2"/>
      </rPr>
      <t>)</t>
    </r>
    <r>
      <rPr>
        <vertAlign val="subscript"/>
        <sz val="10"/>
        <color theme="1"/>
        <rFont val="Verdana"/>
        <family val="2"/>
      </rPr>
      <t>t-1</t>
    </r>
  </si>
  <si>
    <t>Discounted RAV balance</t>
  </si>
  <si>
    <r>
      <t>(6</t>
    </r>
    <r>
      <rPr>
        <vertAlign val="superscript"/>
        <sz val="10"/>
        <color theme="1"/>
        <rFont val="Verdana"/>
        <family val="2"/>
      </rPr>
      <t>D</t>
    </r>
    <r>
      <rPr>
        <sz val="10"/>
        <color theme="1"/>
        <rFont val="Verdana"/>
        <family val="2"/>
      </rPr>
      <t>)=(6</t>
    </r>
    <r>
      <rPr>
        <vertAlign val="superscript"/>
        <sz val="10"/>
        <color theme="1"/>
        <rFont val="Verdana"/>
        <family val="2"/>
      </rPr>
      <t>cl</t>
    </r>
    <r>
      <rPr>
        <sz val="10"/>
        <color theme="1"/>
        <rFont val="Verdana"/>
        <family val="2"/>
      </rPr>
      <t>)*(1/1+WACC))</t>
    </r>
  </si>
  <si>
    <t>Closing RAV balance</t>
  </si>
  <si>
    <r>
      <t>(6</t>
    </r>
    <r>
      <rPr>
        <vertAlign val="superscript"/>
        <sz val="10"/>
        <color theme="1"/>
        <rFont val="Verdana"/>
        <family val="2"/>
      </rPr>
      <t>cl</t>
    </r>
    <r>
      <rPr>
        <sz val="10"/>
        <color theme="1"/>
        <rFont val="Verdana"/>
        <family val="2"/>
      </rPr>
      <t>)=(3)-(5)+(6</t>
    </r>
    <r>
      <rPr>
        <vertAlign val="superscript"/>
        <sz val="10"/>
        <color theme="1"/>
        <rFont val="Verdana"/>
        <family val="2"/>
      </rPr>
      <t>op</t>
    </r>
    <r>
      <rPr>
        <sz val="10"/>
        <color theme="1"/>
        <rFont val="Verdana"/>
        <family val="2"/>
      </rPr>
      <t>)</t>
    </r>
  </si>
  <si>
    <t>Cost of Capital</t>
  </si>
  <si>
    <r>
      <t>(6)=avg[(6</t>
    </r>
    <r>
      <rPr>
        <vertAlign val="superscript"/>
        <sz val="10"/>
        <color theme="1"/>
        <rFont val="Verdana"/>
        <family val="2"/>
      </rPr>
      <t>D</t>
    </r>
    <r>
      <rPr>
        <sz val="10"/>
        <color theme="1"/>
        <rFont val="Verdana"/>
        <family val="2"/>
      </rPr>
      <t>),(6</t>
    </r>
    <r>
      <rPr>
        <vertAlign val="superscript"/>
        <sz val="10"/>
        <color theme="1"/>
        <rFont val="Verdana"/>
        <family val="2"/>
      </rPr>
      <t>op</t>
    </r>
    <r>
      <rPr>
        <sz val="10"/>
        <color theme="1"/>
        <rFont val="Verdana"/>
        <family val="2"/>
      </rPr>
      <t>)]xWACC</t>
    </r>
  </si>
  <si>
    <t>Total Capitalised Costs</t>
  </si>
  <si>
    <t>(7)=(5)+(6)</t>
  </si>
  <si>
    <t>Total Non-Capitalised Costs</t>
  </si>
  <si>
    <t>Total Direct Costs</t>
  </si>
  <si>
    <t>Non-Financial Costs/Benefits</t>
  </si>
  <si>
    <t>Calculated values</t>
  </si>
  <si>
    <t>Category</t>
  </si>
  <si>
    <t>Non-financial benefits/costs - values</t>
  </si>
  <si>
    <t>Fatality risk</t>
  </si>
  <si>
    <t>Non-Fatality risk</t>
  </si>
  <si>
    <t>NGN VF Financial Risk</t>
  </si>
  <si>
    <t>NGN VF Customer Risk</t>
  </si>
  <si>
    <t>NGN VF Compliance Risk</t>
  </si>
  <si>
    <t>Other</t>
  </si>
  <si>
    <t>Non-financial benefits/costs - inputs</t>
  </si>
  <si>
    <t>GWh</t>
  </si>
  <si>
    <t>Fatalities/yr</t>
  </si>
  <si>
    <t>Non-fatal injuries/yr</t>
  </si>
  <si>
    <t>Alternative carbon calculations</t>
  </si>
  <si>
    <t>Environmental costs - low CO2 cost</t>
  </si>
  <si>
    <t>Environmental costs - high CO2 cost</t>
  </si>
  <si>
    <t>Net Present Values</t>
  </si>
  <si>
    <t>Discount factors and summary</t>
  </si>
  <si>
    <t>Discount factors</t>
  </si>
  <si>
    <t>Discount factor (Non-Safety)</t>
  </si>
  <si>
    <t>=1/[(1+SRTP)^n]</t>
  </si>
  <si>
    <t>Discount factor (Safety)</t>
  </si>
  <si>
    <t>=1/[(1+HDR)^n]</t>
  </si>
  <si>
    <t>Summary of discounted costs/benefits</t>
  </si>
  <si>
    <t>Capex</t>
  </si>
  <si>
    <t>Opex</t>
  </si>
  <si>
    <t>Environmental - central CO2 cost</t>
  </si>
  <si>
    <t>Environmental - low CO2 cost</t>
  </si>
  <si>
    <t>Environmental - high CO2 cost</t>
  </si>
  <si>
    <t>Annual Total</t>
  </si>
  <si>
    <t>Total - central carbon cost</t>
  </si>
  <si>
    <t>Total - low carbon cost</t>
  </si>
  <si>
    <t>Total - high carbon cost</t>
  </si>
  <si>
    <t>Net Present Value</t>
  </si>
  <si>
    <t>NPV - central carbon cost</t>
  </si>
  <si>
    <t>NPV - low carbon cost</t>
  </si>
  <si>
    <t>NPV - high carbon cost</t>
  </si>
  <si>
    <t>Monetised risk - memo line</t>
  </si>
  <si>
    <t>Additional cost/benefit explanations</t>
  </si>
  <si>
    <t>Please provide a short explanation of any additional cost/benefit lines that have been completed in addition to the pre-populated ones. This should include both a description of the nature of the cost/benefit, and an explanation of how the value was calculated, citing appropriate sources (eg for relevant global warming potentials). If an explanation has been provided within the EJP, then simply provide a reference to the relevant page number.</t>
  </si>
  <si>
    <t>NGN VF Financial Risk, NGN VF Customer Risk, NGN VF Compliance Risk populated from our decision support tool outputs as per NGN's Value Framework and consistent with NARM.</t>
  </si>
  <si>
    <t>Long term cost/benefit assumptions</t>
  </si>
  <si>
    <t>Please briefly summarise the assumptions you have used to calculate long-term (ie beyond the duration of the RIIO3 price control) costs and other inputs (eg "Opex assumed to increase at 1%/year based on historic trends"). In most cases we would expect these to be the same across the baseline and different options, but where this is not the case additional tabs can be completed as necessary. If detailed descriptions are required (eg to explain assumptions around whole life costs of assets) these should be included as part of the EJP</t>
  </si>
  <si>
    <t>Not modelled in beyond RIIO-GD4 as proposals cover RIIO-GD3 only.</t>
  </si>
  <si>
    <t>As per NARM modelling assumptions from our Decision Support Tool - see Ofgem CBA Template Assumptions in section 8 of EJP.</t>
  </si>
  <si>
    <t>Modelled as per NARM metholdogy from our decision support tool.</t>
  </si>
  <si>
    <t>Cost cross-referencing</t>
  </si>
  <si>
    <t>If there is any explanation required on how the cost data set out in the EJP totals to the lines in the CBA, please provide it here.</t>
  </si>
  <si>
    <t>Costs in CBA reflected in sections 8 and 9 of EJP.</t>
  </si>
  <si>
    <t>We plan to continue replacing Tier 2B at levels broadly in line with RIIO-GD2 at an average of 22km per year to keep up with the ageing and deteriorating profile of the remaining population. For Tier 3 analysis suggests that our continued allowed workload of circa. 6km p.a. should continue into RIIO-GD3. We have therefore concluded that the appropriate level of elective &gt; 2” steel replacement through RIIO-GD3 should continue at circa. 28km / year. We propose to continue replacing zero scoring workload at circa. 7km p.a. We decommission PE where there is a known and unacceptable increased risk of failure, or where it is effective to do so as part of a holistic replacement scheme. Workload within this category is generally in line with that seen through RIIO-GD2 at just over 3km a year. Finally, Diversion workload has been trending up slightly mainly driven by economic factors, and analysing the number of quotes we have been responding to we expect the average workload in RIIO-GD3 to continue at RIIO-GD2 levels at around 13km p.a.</t>
  </si>
  <si>
    <t>The different priorities between national, local and customer stakeholders highlights tensions between short- and long-term goals and the dynamics NGN must manage throughout RIIO-GD3. Customers (especially older, low income, and digitally excluded customers) value energy affordability above all other priorities. Conversely, future customers prioritise helping the region to meet climate change targets (and not leaving anyone behind). Local stakeholders generally share this long-term view; Furthermore, national groups say they will judge our performance by how resilient the business is.
As customers are satisfied with the performance and availability of our services, they prefer us to maintain service levels at levels similar to today and asked for us to reduce future risk with targeted investments to enhance removal, reduction, resistance and recovery strategies.
To balance stakeholders' priorities, we will maintain our position as the most efficient gas distribution operator, while investing in delivering continuous performance improvement. We will achieve this through targeted investment in low-regret innovation, enhanced stakeholder engagement, whole systems collaboration, data and digitalisation.
Our rigorous engagement programme has helped us balance the clear need for greater regional support and investment, with the evident tension around the increased cost of living and ongoing affordability concerns.</t>
  </si>
  <si>
    <t>2051 Depreciation</t>
  </si>
  <si>
    <r>
      <t>(5)</t>
    </r>
    <r>
      <rPr>
        <vertAlign val="subscript"/>
        <sz val="10"/>
        <color theme="1"/>
        <rFont val="Verdana"/>
        <family val="2"/>
      </rPr>
      <t>2051</t>
    </r>
    <r>
      <rPr>
        <sz val="10"/>
        <color theme="1"/>
        <rFont val="Verdana"/>
        <family val="2"/>
      </rPr>
      <t>=(3)</t>
    </r>
    <r>
      <rPr>
        <vertAlign val="subscript"/>
        <sz val="10"/>
        <color theme="1"/>
        <rFont val="Verdana"/>
        <family val="2"/>
      </rPr>
      <t>2051</t>
    </r>
    <r>
      <rPr>
        <sz val="10"/>
        <color theme="1"/>
        <rFont val="Verdana"/>
        <family val="2"/>
      </rPr>
      <t>*Dep_rate</t>
    </r>
    <r>
      <rPr>
        <vertAlign val="subscript"/>
        <sz val="10"/>
        <color theme="1"/>
        <rFont val="Verdana"/>
        <family val="2"/>
      </rPr>
      <t>t</t>
    </r>
  </si>
  <si>
    <t>2052 Depreciation</t>
  </si>
  <si>
    <r>
      <t>(5)</t>
    </r>
    <r>
      <rPr>
        <vertAlign val="subscript"/>
        <sz val="10"/>
        <color theme="1"/>
        <rFont val="Verdana"/>
        <family val="2"/>
      </rPr>
      <t>2052</t>
    </r>
    <r>
      <rPr>
        <sz val="10"/>
        <color theme="1"/>
        <rFont val="Verdana"/>
        <family val="2"/>
      </rPr>
      <t>=(3)</t>
    </r>
    <r>
      <rPr>
        <vertAlign val="subscript"/>
        <sz val="10"/>
        <color theme="1"/>
        <rFont val="Verdana"/>
        <family val="2"/>
      </rPr>
      <t>2052</t>
    </r>
    <r>
      <rPr>
        <sz val="10"/>
        <color theme="1"/>
        <rFont val="Verdana"/>
        <family val="2"/>
      </rPr>
      <t>*Dep_rate</t>
    </r>
    <r>
      <rPr>
        <vertAlign val="subscript"/>
        <sz val="10"/>
        <color theme="1"/>
        <rFont val="Verdana"/>
        <family val="2"/>
      </rPr>
      <t>t</t>
    </r>
  </si>
  <si>
    <t>2053 Depreciation</t>
  </si>
  <si>
    <r>
      <t>(5)</t>
    </r>
    <r>
      <rPr>
        <vertAlign val="subscript"/>
        <sz val="10"/>
        <color theme="1"/>
        <rFont val="Verdana"/>
        <family val="2"/>
      </rPr>
      <t>2053</t>
    </r>
    <r>
      <rPr>
        <sz val="10"/>
        <color theme="1"/>
        <rFont val="Verdana"/>
        <family val="2"/>
      </rPr>
      <t>=(3)</t>
    </r>
    <r>
      <rPr>
        <vertAlign val="subscript"/>
        <sz val="10"/>
        <color theme="1"/>
        <rFont val="Verdana"/>
        <family val="2"/>
      </rPr>
      <t>2053</t>
    </r>
    <r>
      <rPr>
        <sz val="10"/>
        <color theme="1"/>
        <rFont val="Verdana"/>
        <family val="2"/>
      </rPr>
      <t>*Dep_rate</t>
    </r>
    <r>
      <rPr>
        <vertAlign val="subscript"/>
        <sz val="10"/>
        <color theme="1"/>
        <rFont val="Verdana"/>
        <family val="2"/>
      </rPr>
      <t>t</t>
    </r>
  </si>
  <si>
    <t>2054 Depreciation</t>
  </si>
  <si>
    <r>
      <t>(5)</t>
    </r>
    <r>
      <rPr>
        <vertAlign val="subscript"/>
        <sz val="10"/>
        <color theme="1"/>
        <rFont val="Verdana"/>
        <family val="2"/>
      </rPr>
      <t>2054</t>
    </r>
    <r>
      <rPr>
        <sz val="10"/>
        <color theme="1"/>
        <rFont val="Verdana"/>
        <family val="2"/>
      </rPr>
      <t>=(3)</t>
    </r>
    <r>
      <rPr>
        <vertAlign val="subscript"/>
        <sz val="10"/>
        <color theme="1"/>
        <rFont val="Verdana"/>
        <family val="2"/>
      </rPr>
      <t>2054</t>
    </r>
    <r>
      <rPr>
        <sz val="10"/>
        <color theme="1"/>
        <rFont val="Verdana"/>
        <family val="2"/>
      </rPr>
      <t>*Dep_rate</t>
    </r>
    <r>
      <rPr>
        <vertAlign val="subscript"/>
        <sz val="10"/>
        <color theme="1"/>
        <rFont val="Verdana"/>
        <family val="2"/>
      </rPr>
      <t>t</t>
    </r>
  </si>
  <si>
    <t>2055 Depreciation</t>
  </si>
  <si>
    <r>
      <t>(5)</t>
    </r>
    <r>
      <rPr>
        <vertAlign val="subscript"/>
        <sz val="10"/>
        <color theme="1"/>
        <rFont val="Verdana"/>
        <family val="2"/>
      </rPr>
      <t>2055</t>
    </r>
    <r>
      <rPr>
        <sz val="10"/>
        <color theme="1"/>
        <rFont val="Verdana"/>
        <family val="2"/>
      </rPr>
      <t>=(3)</t>
    </r>
    <r>
      <rPr>
        <vertAlign val="subscript"/>
        <sz val="10"/>
        <color theme="1"/>
        <rFont val="Verdana"/>
        <family val="2"/>
      </rPr>
      <t>2055</t>
    </r>
    <r>
      <rPr>
        <sz val="10"/>
        <color theme="1"/>
        <rFont val="Verdana"/>
        <family val="2"/>
      </rPr>
      <t>*Dep_rate</t>
    </r>
    <r>
      <rPr>
        <vertAlign val="subscript"/>
        <sz val="10"/>
        <color theme="1"/>
        <rFont val="Verdana"/>
        <family val="2"/>
      </rPr>
      <t>t</t>
    </r>
  </si>
  <si>
    <t>2056 Depreciation</t>
  </si>
  <si>
    <r>
      <t>(5)</t>
    </r>
    <r>
      <rPr>
        <vertAlign val="subscript"/>
        <sz val="10"/>
        <color theme="1"/>
        <rFont val="Verdana"/>
        <family val="2"/>
      </rPr>
      <t>2056</t>
    </r>
    <r>
      <rPr>
        <sz val="10"/>
        <color theme="1"/>
        <rFont val="Verdana"/>
        <family val="2"/>
      </rPr>
      <t>=(3)</t>
    </r>
    <r>
      <rPr>
        <vertAlign val="subscript"/>
        <sz val="10"/>
        <color theme="1"/>
        <rFont val="Verdana"/>
        <family val="2"/>
      </rPr>
      <t>2056</t>
    </r>
    <r>
      <rPr>
        <sz val="10"/>
        <color theme="1"/>
        <rFont val="Verdana"/>
        <family val="2"/>
      </rPr>
      <t>*Dep_rate</t>
    </r>
    <r>
      <rPr>
        <vertAlign val="subscript"/>
        <sz val="10"/>
        <color theme="1"/>
        <rFont val="Verdana"/>
        <family val="2"/>
      </rPr>
      <t>t</t>
    </r>
  </si>
  <si>
    <t>2057 Depreciation</t>
  </si>
  <si>
    <r>
      <t>(5)</t>
    </r>
    <r>
      <rPr>
        <vertAlign val="subscript"/>
        <sz val="10"/>
        <color theme="1"/>
        <rFont val="Verdana"/>
        <family val="2"/>
      </rPr>
      <t>2057</t>
    </r>
    <r>
      <rPr>
        <sz val="10"/>
        <color theme="1"/>
        <rFont val="Verdana"/>
        <family val="2"/>
      </rPr>
      <t>=(3)</t>
    </r>
    <r>
      <rPr>
        <vertAlign val="subscript"/>
        <sz val="10"/>
        <color theme="1"/>
        <rFont val="Verdana"/>
        <family val="2"/>
      </rPr>
      <t>2057</t>
    </r>
    <r>
      <rPr>
        <sz val="10"/>
        <color theme="1"/>
        <rFont val="Verdana"/>
        <family val="2"/>
      </rPr>
      <t>*Dep_rate</t>
    </r>
    <r>
      <rPr>
        <vertAlign val="subscript"/>
        <sz val="10"/>
        <color theme="1"/>
        <rFont val="Verdana"/>
        <family val="2"/>
      </rPr>
      <t>t</t>
    </r>
  </si>
  <si>
    <t>2058 Depreciation</t>
  </si>
  <si>
    <r>
      <t>(5)</t>
    </r>
    <r>
      <rPr>
        <vertAlign val="subscript"/>
        <sz val="10"/>
        <color theme="1"/>
        <rFont val="Verdana"/>
        <family val="2"/>
      </rPr>
      <t>2058</t>
    </r>
    <r>
      <rPr>
        <sz val="10"/>
        <color theme="1"/>
        <rFont val="Verdana"/>
        <family val="2"/>
      </rPr>
      <t>=(3)</t>
    </r>
    <r>
      <rPr>
        <vertAlign val="subscript"/>
        <sz val="10"/>
        <color theme="1"/>
        <rFont val="Verdana"/>
        <family val="2"/>
      </rPr>
      <t>2058</t>
    </r>
    <r>
      <rPr>
        <sz val="10"/>
        <color theme="1"/>
        <rFont val="Verdana"/>
        <family val="2"/>
      </rPr>
      <t>*Dep_rate</t>
    </r>
    <r>
      <rPr>
        <vertAlign val="subscript"/>
        <sz val="10"/>
        <color theme="1"/>
        <rFont val="Verdana"/>
        <family val="2"/>
      </rPr>
      <t>t</t>
    </r>
  </si>
  <si>
    <t>2059 Depreciation</t>
  </si>
  <si>
    <r>
      <t>(5)</t>
    </r>
    <r>
      <rPr>
        <vertAlign val="subscript"/>
        <sz val="10"/>
        <color theme="1"/>
        <rFont val="Verdana"/>
        <family val="2"/>
      </rPr>
      <t>2059</t>
    </r>
    <r>
      <rPr>
        <sz val="10"/>
        <color theme="1"/>
        <rFont val="Verdana"/>
        <family val="2"/>
      </rPr>
      <t>=(3)</t>
    </r>
    <r>
      <rPr>
        <vertAlign val="subscript"/>
        <sz val="10"/>
        <color theme="1"/>
        <rFont val="Verdana"/>
        <family val="2"/>
      </rPr>
      <t>2059</t>
    </r>
    <r>
      <rPr>
        <sz val="10"/>
        <color theme="1"/>
        <rFont val="Verdana"/>
        <family val="2"/>
      </rPr>
      <t>*Dep_rate</t>
    </r>
    <r>
      <rPr>
        <vertAlign val="subscript"/>
        <sz val="10"/>
        <color theme="1"/>
        <rFont val="Verdana"/>
        <family val="2"/>
      </rPr>
      <t>t</t>
    </r>
  </si>
  <si>
    <t>2060 Depreciation</t>
  </si>
  <si>
    <r>
      <t>(5)</t>
    </r>
    <r>
      <rPr>
        <vertAlign val="subscript"/>
        <sz val="10"/>
        <color theme="1"/>
        <rFont val="Verdana"/>
        <family val="2"/>
      </rPr>
      <t>2060</t>
    </r>
    <r>
      <rPr>
        <sz val="10"/>
        <color theme="1"/>
        <rFont val="Verdana"/>
        <family val="2"/>
      </rPr>
      <t>=(3)</t>
    </r>
    <r>
      <rPr>
        <vertAlign val="subscript"/>
        <sz val="10"/>
        <color theme="1"/>
        <rFont val="Verdana"/>
        <family val="2"/>
      </rPr>
      <t>2060</t>
    </r>
    <r>
      <rPr>
        <sz val="10"/>
        <color theme="1"/>
        <rFont val="Verdana"/>
        <family val="2"/>
      </rPr>
      <t>*Dep_rate</t>
    </r>
    <r>
      <rPr>
        <vertAlign val="subscript"/>
        <sz val="10"/>
        <color theme="1"/>
        <rFont val="Verdana"/>
        <family val="2"/>
      </rPr>
      <t>t</t>
    </r>
  </si>
  <si>
    <t>2061 Depreciation</t>
  </si>
  <si>
    <r>
      <t>(5)</t>
    </r>
    <r>
      <rPr>
        <vertAlign val="subscript"/>
        <sz val="10"/>
        <color theme="1"/>
        <rFont val="Verdana"/>
        <family val="2"/>
      </rPr>
      <t>2061</t>
    </r>
    <r>
      <rPr>
        <sz val="10"/>
        <color theme="1"/>
        <rFont val="Verdana"/>
        <family val="2"/>
      </rPr>
      <t>=(3)</t>
    </r>
    <r>
      <rPr>
        <vertAlign val="subscript"/>
        <sz val="10"/>
        <color theme="1"/>
        <rFont val="Verdana"/>
        <family val="2"/>
      </rPr>
      <t>2061</t>
    </r>
    <r>
      <rPr>
        <sz val="10"/>
        <color theme="1"/>
        <rFont val="Verdana"/>
        <family val="2"/>
      </rPr>
      <t>*Dep_rate</t>
    </r>
    <r>
      <rPr>
        <vertAlign val="subscript"/>
        <sz val="10"/>
        <color theme="1"/>
        <rFont val="Verdana"/>
        <family val="2"/>
      </rPr>
      <t>t</t>
    </r>
  </si>
  <si>
    <t>2062 Depreciation</t>
  </si>
  <si>
    <r>
      <t>(5)</t>
    </r>
    <r>
      <rPr>
        <vertAlign val="subscript"/>
        <sz val="10"/>
        <color theme="1"/>
        <rFont val="Verdana"/>
        <family val="2"/>
      </rPr>
      <t>2062</t>
    </r>
    <r>
      <rPr>
        <sz val="10"/>
        <color theme="1"/>
        <rFont val="Verdana"/>
        <family val="2"/>
      </rPr>
      <t>=(3)</t>
    </r>
    <r>
      <rPr>
        <vertAlign val="subscript"/>
        <sz val="10"/>
        <color theme="1"/>
        <rFont val="Verdana"/>
        <family val="2"/>
      </rPr>
      <t>2062</t>
    </r>
    <r>
      <rPr>
        <sz val="10"/>
        <color theme="1"/>
        <rFont val="Verdana"/>
        <family val="2"/>
      </rPr>
      <t>*Dep_rate</t>
    </r>
    <r>
      <rPr>
        <vertAlign val="subscript"/>
        <sz val="10"/>
        <color theme="1"/>
        <rFont val="Verdana"/>
        <family val="2"/>
      </rPr>
      <t>t</t>
    </r>
  </si>
  <si>
    <t>2063 Depreciation</t>
  </si>
  <si>
    <r>
      <t>(5)</t>
    </r>
    <r>
      <rPr>
        <vertAlign val="subscript"/>
        <sz val="10"/>
        <color theme="1"/>
        <rFont val="Verdana"/>
        <family val="2"/>
      </rPr>
      <t>2063</t>
    </r>
    <r>
      <rPr>
        <sz val="10"/>
        <color theme="1"/>
        <rFont val="Verdana"/>
        <family val="2"/>
      </rPr>
      <t>=(3)</t>
    </r>
    <r>
      <rPr>
        <vertAlign val="subscript"/>
        <sz val="10"/>
        <color theme="1"/>
        <rFont val="Verdana"/>
        <family val="2"/>
      </rPr>
      <t>2063</t>
    </r>
    <r>
      <rPr>
        <sz val="10"/>
        <color theme="1"/>
        <rFont val="Verdana"/>
        <family val="2"/>
      </rPr>
      <t>*Dep_rate</t>
    </r>
    <r>
      <rPr>
        <vertAlign val="subscript"/>
        <sz val="10"/>
        <color theme="1"/>
        <rFont val="Verdana"/>
        <family val="2"/>
      </rPr>
      <t>t</t>
    </r>
  </si>
  <si>
    <t>2064 Depreciation</t>
  </si>
  <si>
    <r>
      <t>(5)</t>
    </r>
    <r>
      <rPr>
        <vertAlign val="subscript"/>
        <sz val="10"/>
        <color theme="1"/>
        <rFont val="Verdana"/>
        <family val="2"/>
      </rPr>
      <t>2064</t>
    </r>
    <r>
      <rPr>
        <sz val="10"/>
        <color theme="1"/>
        <rFont val="Verdana"/>
        <family val="2"/>
      </rPr>
      <t>=(3)</t>
    </r>
    <r>
      <rPr>
        <vertAlign val="subscript"/>
        <sz val="10"/>
        <color theme="1"/>
        <rFont val="Verdana"/>
        <family val="2"/>
      </rPr>
      <t>2064</t>
    </r>
    <r>
      <rPr>
        <sz val="10"/>
        <color theme="1"/>
        <rFont val="Verdana"/>
        <family val="2"/>
      </rPr>
      <t>*Dep_rate</t>
    </r>
    <r>
      <rPr>
        <vertAlign val="subscript"/>
        <sz val="10"/>
        <color theme="1"/>
        <rFont val="Verdana"/>
        <family val="2"/>
      </rPr>
      <t>t</t>
    </r>
  </si>
  <si>
    <t>2065 Depreciation</t>
  </si>
  <si>
    <r>
      <t>(5)</t>
    </r>
    <r>
      <rPr>
        <vertAlign val="subscript"/>
        <sz val="10"/>
        <color theme="1"/>
        <rFont val="Verdana"/>
        <family val="2"/>
      </rPr>
      <t>2065</t>
    </r>
    <r>
      <rPr>
        <sz val="10"/>
        <color theme="1"/>
        <rFont val="Verdana"/>
        <family val="2"/>
      </rPr>
      <t>=(3)</t>
    </r>
    <r>
      <rPr>
        <vertAlign val="subscript"/>
        <sz val="10"/>
        <color theme="1"/>
        <rFont val="Verdana"/>
        <family val="2"/>
      </rPr>
      <t>2065</t>
    </r>
    <r>
      <rPr>
        <sz val="10"/>
        <color theme="1"/>
        <rFont val="Verdana"/>
        <family val="2"/>
      </rPr>
      <t>*Dep_rate</t>
    </r>
    <r>
      <rPr>
        <vertAlign val="subscript"/>
        <sz val="10"/>
        <color theme="1"/>
        <rFont val="Verdana"/>
        <family val="2"/>
      </rPr>
      <t>t</t>
    </r>
  </si>
  <si>
    <t>2066 Depreciation</t>
  </si>
  <si>
    <r>
      <t>(5)</t>
    </r>
    <r>
      <rPr>
        <vertAlign val="subscript"/>
        <sz val="10"/>
        <color theme="1"/>
        <rFont val="Verdana"/>
        <family val="2"/>
      </rPr>
      <t>2066</t>
    </r>
    <r>
      <rPr>
        <sz val="10"/>
        <color theme="1"/>
        <rFont val="Verdana"/>
        <family val="2"/>
      </rPr>
      <t>=(3)</t>
    </r>
    <r>
      <rPr>
        <vertAlign val="subscript"/>
        <sz val="10"/>
        <color theme="1"/>
        <rFont val="Verdana"/>
        <family val="2"/>
      </rPr>
      <t>2066</t>
    </r>
    <r>
      <rPr>
        <sz val="10"/>
        <color theme="1"/>
        <rFont val="Verdana"/>
        <family val="2"/>
      </rPr>
      <t>*Dep_rate</t>
    </r>
    <r>
      <rPr>
        <vertAlign val="subscript"/>
        <sz val="10"/>
        <color theme="1"/>
        <rFont val="Verdana"/>
        <family val="2"/>
      </rPr>
      <t>t</t>
    </r>
  </si>
  <si>
    <t>2067 Depreciation</t>
  </si>
  <si>
    <r>
      <t>(5)</t>
    </r>
    <r>
      <rPr>
        <vertAlign val="subscript"/>
        <sz val="10"/>
        <color theme="1"/>
        <rFont val="Verdana"/>
        <family val="2"/>
      </rPr>
      <t>2067</t>
    </r>
    <r>
      <rPr>
        <sz val="10"/>
        <color theme="1"/>
        <rFont val="Verdana"/>
        <family val="2"/>
      </rPr>
      <t>=(3)</t>
    </r>
    <r>
      <rPr>
        <vertAlign val="subscript"/>
        <sz val="10"/>
        <color theme="1"/>
        <rFont val="Verdana"/>
        <family val="2"/>
      </rPr>
      <t>2067</t>
    </r>
    <r>
      <rPr>
        <sz val="10"/>
        <color theme="1"/>
        <rFont val="Verdana"/>
        <family val="2"/>
      </rPr>
      <t>*Dep_rate</t>
    </r>
    <r>
      <rPr>
        <vertAlign val="subscript"/>
        <sz val="10"/>
        <color theme="1"/>
        <rFont val="Verdana"/>
        <family val="2"/>
      </rPr>
      <t>t</t>
    </r>
  </si>
  <si>
    <t>2068 Depreciation</t>
  </si>
  <si>
    <r>
      <t>(5)</t>
    </r>
    <r>
      <rPr>
        <vertAlign val="subscript"/>
        <sz val="10"/>
        <color theme="1"/>
        <rFont val="Verdana"/>
        <family val="2"/>
      </rPr>
      <t>2068</t>
    </r>
    <r>
      <rPr>
        <sz val="10"/>
        <color theme="1"/>
        <rFont val="Verdana"/>
        <family val="2"/>
      </rPr>
      <t>=(3)</t>
    </r>
    <r>
      <rPr>
        <vertAlign val="subscript"/>
        <sz val="10"/>
        <color theme="1"/>
        <rFont val="Verdana"/>
        <family val="2"/>
      </rPr>
      <t>2068</t>
    </r>
    <r>
      <rPr>
        <sz val="10"/>
        <color theme="1"/>
        <rFont val="Verdana"/>
        <family val="2"/>
      </rPr>
      <t>*Dep_rate</t>
    </r>
    <r>
      <rPr>
        <vertAlign val="subscript"/>
        <sz val="10"/>
        <color theme="1"/>
        <rFont val="Verdana"/>
        <family val="2"/>
      </rPr>
      <t>t</t>
    </r>
  </si>
  <si>
    <t>2069 Depreciation</t>
  </si>
  <si>
    <r>
      <t>(5)</t>
    </r>
    <r>
      <rPr>
        <vertAlign val="subscript"/>
        <sz val="10"/>
        <color theme="1"/>
        <rFont val="Verdana"/>
        <family val="2"/>
      </rPr>
      <t>2069</t>
    </r>
    <r>
      <rPr>
        <sz val="10"/>
        <color theme="1"/>
        <rFont val="Verdana"/>
        <family val="2"/>
      </rPr>
      <t>=(3)</t>
    </r>
    <r>
      <rPr>
        <vertAlign val="subscript"/>
        <sz val="10"/>
        <color theme="1"/>
        <rFont val="Verdana"/>
        <family val="2"/>
      </rPr>
      <t>2069</t>
    </r>
    <r>
      <rPr>
        <sz val="10"/>
        <color theme="1"/>
        <rFont val="Verdana"/>
        <family val="2"/>
      </rPr>
      <t>*Dep_rate</t>
    </r>
    <r>
      <rPr>
        <vertAlign val="subscript"/>
        <sz val="10"/>
        <color theme="1"/>
        <rFont val="Verdana"/>
        <family val="2"/>
      </rPr>
      <t>t</t>
    </r>
  </si>
  <si>
    <t>2070 Depreciation</t>
  </si>
  <si>
    <r>
      <t>(5)</t>
    </r>
    <r>
      <rPr>
        <vertAlign val="subscript"/>
        <sz val="10"/>
        <color theme="1"/>
        <rFont val="Verdana"/>
        <family val="2"/>
      </rPr>
      <t>2070</t>
    </r>
    <r>
      <rPr>
        <sz val="10"/>
        <color theme="1"/>
        <rFont val="Verdana"/>
        <family val="2"/>
      </rPr>
      <t>=(3)</t>
    </r>
    <r>
      <rPr>
        <vertAlign val="subscript"/>
        <sz val="10"/>
        <color theme="1"/>
        <rFont val="Verdana"/>
        <family val="2"/>
      </rPr>
      <t>2070</t>
    </r>
    <r>
      <rPr>
        <sz val="10"/>
        <color theme="1"/>
        <rFont val="Verdana"/>
        <family val="2"/>
      </rPr>
      <t>*Dep_rate</t>
    </r>
    <r>
      <rPr>
        <vertAlign val="subscript"/>
        <sz val="10"/>
        <color theme="1"/>
        <rFont val="Verdana"/>
        <family val="2"/>
      </rPr>
      <t>t</t>
    </r>
  </si>
  <si>
    <t>(4) + Total Opex + Total Pass Through Costs</t>
  </si>
  <si>
    <t>Societal Costs/Benefits</t>
  </si>
  <si>
    <t>Additional leakage removed (T2B, T3, Iron &gt;30m)</t>
  </si>
  <si>
    <t>Additional Health and Safety Risk removed (T2B, T3, Iron &gt;30m)</t>
  </si>
  <si>
    <t>Additional Compliance, Financial and Customer Risk removed (T2B, T3, Iron &gt;30m)</t>
  </si>
  <si>
    <t>Pass Through Costs</t>
  </si>
  <si>
    <t>Comparison to baseline</t>
  </si>
  <si>
    <t xml:space="preserve">Capex </t>
  </si>
  <si>
    <t>Total</t>
  </si>
  <si>
    <t>Mains</t>
  </si>
  <si>
    <t>Tier 2B</t>
  </si>
  <si>
    <t>Net Costs £m</t>
  </si>
  <si>
    <t>km</t>
  </si>
  <si>
    <t>number</t>
  </si>
  <si>
    <t>Tier 3</t>
  </si>
  <si>
    <t>Steel &gt;2"</t>
  </si>
  <si>
    <t>Iron &gt;30m</t>
  </si>
  <si>
    <t>PE</t>
  </si>
  <si>
    <r>
      <t xml:space="preserve">The different priorities between national, local and customer stakeholders highlights tensions between short- and long-term goals and the dynamics NGN must manage throughout RIIO-GD3. Customers (especially older, low income, and digitally excluded customers) value energy affordability above all other priorities. Conversely, future customers prioritise helping the region to meet climate change targets (and not leaving anyone behind). Local stakeholders generally share this long-term view; Furthermore, national groups say they will judge our performance by how resilient the business is.
As customers are satisfied with the performance and availability of our services, they prefer us to maintain service levels at levels similar to today and asked for us to reduce future risk with targeted investments to enhance removal, reduction, resistance and recovery strategies.
To balance stakeholders' priorities, we will maintain our position as the most efficient gas distribution operator, while investing in delivering continuous performance improvement. We will achieve this through targeted investment in low-regret innovation, enhanced stakeholder engagement, whole systems collaboration, data and digitalisation.
Our rigorous engagement programme has helped us balance the clear need for greater regional support and investment, with the evident tension around the increased cost of living and ongoing affordability concerns. </t>
    </r>
    <r>
      <rPr>
        <b/>
        <sz val="10"/>
        <color theme="1"/>
        <rFont val="Verdana"/>
        <family val="2"/>
      </rPr>
      <t>(Additional increase in spend over the Preferred option has not been deemed to be justified).</t>
    </r>
  </si>
  <si>
    <t>Do More</t>
  </si>
  <si>
    <t>RIIO-GD3</t>
  </si>
  <si>
    <t>T2B</t>
  </si>
  <si>
    <t>Cost</t>
  </si>
  <si>
    <t>Net</t>
  </si>
  <si>
    <t>Number</t>
  </si>
  <si>
    <t>No.</t>
  </si>
  <si>
    <t>T3</t>
  </si>
  <si>
    <t>Volume</t>
  </si>
  <si>
    <t>Iron</t>
  </si>
  <si>
    <t>TOTAL</t>
  </si>
  <si>
    <t>Formulae check</t>
  </si>
  <si>
    <t>Do 10% Less</t>
  </si>
  <si>
    <t>Do Less</t>
  </si>
  <si>
    <t>Extra T3; Less &gt;2ST</t>
  </si>
  <si>
    <t>Deferred</t>
  </si>
  <si>
    <t>RIIO-GD4</t>
  </si>
  <si>
    <t>ALL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</si>
</sst>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64" formatCode="_(* #,##0.00_);_(* \(#,##0.00\);_(* &quot;-&quot;??_);_(@_)"/>
    <numFmt numFmtId="165" formatCode="_(&quot;£&quot;* #,##0.00_);_(&quot;£&quot;* \(#,##0.00\);_(&quot;£&quot;* &quot;-&quot;??_);_(@_)"/>
    <numFmt numFmtId="166" formatCode="&quot;£&quot;#,##0.00"/>
    <numFmt numFmtId="167" formatCode="&quot;£&quot;#,##0"/>
    <numFmt numFmtId="168" formatCode="0.000"/>
    <numFmt numFmtId="169" formatCode="#,##0.00;[Red]\(#,##0.00\);\-"/>
    <numFmt numFmtId="170" formatCode="[$$-409]#,##0.00"/>
    <numFmt numFmtId="171" formatCode="0.0;[Red]\-0.0;\-"/>
    <numFmt numFmtId="172" formatCode="0.0"/>
    <numFmt numFmtId="173" formatCode="0.00000"/>
    <numFmt numFmtId="174" formatCode="#,##0.0;[Red]\(#,##0.0\);\-"/>
    <numFmt numFmtId="175" formatCode="#,##0.000;[Red]\(#,##0.000\);\-"/>
    <numFmt numFmtId="176" formatCode="#,##0.0_);\(#,##0.0\);\-_)"/>
    <numFmt numFmtId="177" formatCode="dd\ mmm\ yyyy"/>
    <numFmt numFmtId="178" formatCode="#,##0.000_);\(#,##0.000\);\-_)"/>
  </numFmts>
  <fonts count="59">
    <font>
      <sz val="10"/>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9"/>
      <color theme="1"/>
      <name val="Verdana"/>
      <family val="2"/>
    </font>
    <font>
      <b/>
      <sz val="9"/>
      <color theme="1"/>
      <name val="Verdana"/>
      <family val="2"/>
    </font>
    <font>
      <i/>
      <sz val="9"/>
      <color theme="1"/>
      <name val="Verdana"/>
      <family val="2"/>
    </font>
    <font>
      <sz val="11"/>
      <color theme="1"/>
      <name val="Calibri"/>
      <family val="2"/>
      <scheme val="minor"/>
    </font>
    <font>
      <sz val="10"/>
      <name val="Arial"/>
      <family val="2"/>
    </font>
    <font>
      <u/>
      <sz val="8.8000000000000007"/>
      <color theme="10"/>
      <name val="Calibri"/>
      <family val="2"/>
    </font>
    <font>
      <sz val="11"/>
      <name val="CG Omega"/>
      <family val="2"/>
    </font>
    <font>
      <sz val="10"/>
      <color rgb="FFFF0000"/>
      <name val="Verdana"/>
      <family val="2"/>
    </font>
    <font>
      <b/>
      <sz val="10"/>
      <color theme="1"/>
      <name val="Verdana"/>
      <family val="2"/>
    </font>
    <font>
      <sz val="10"/>
      <name val="Verdana"/>
      <family val="2"/>
    </font>
    <font>
      <vertAlign val="superscript"/>
      <sz val="10"/>
      <color theme="1"/>
      <name val="Verdana"/>
      <family val="2"/>
    </font>
    <font>
      <b/>
      <sz val="10"/>
      <name val="Verdana"/>
      <family val="2"/>
    </font>
    <font>
      <b/>
      <sz val="12"/>
      <color theme="1"/>
      <name val="Verdana"/>
      <family val="2"/>
    </font>
    <font>
      <i/>
      <sz val="10"/>
      <color theme="1"/>
      <name val="Verdana"/>
      <family val="2"/>
    </font>
    <font>
      <sz val="10"/>
      <color theme="1"/>
      <name val="Verdana"/>
      <family val="2"/>
    </font>
    <font>
      <sz val="10"/>
      <color theme="0"/>
      <name val="Verdana"/>
      <family val="2"/>
    </font>
    <font>
      <vertAlign val="subscript"/>
      <sz val="10"/>
      <color theme="1"/>
      <name val="Verdana"/>
      <family val="2"/>
    </font>
    <font>
      <i/>
      <sz val="10"/>
      <name val="Verdana"/>
      <family val="2"/>
    </font>
    <font>
      <sz val="9"/>
      <color indexed="81"/>
      <name val="Tahoma"/>
      <family val="2"/>
    </font>
    <font>
      <b/>
      <sz val="9"/>
      <color indexed="81"/>
      <name val="Tahoma"/>
      <family val="2"/>
    </font>
    <font>
      <sz val="8"/>
      <name val="Verdana"/>
      <family val="2"/>
    </font>
    <font>
      <sz val="8"/>
      <color theme="1"/>
      <name val="Verdana"/>
      <family val="2"/>
    </font>
    <font>
      <b/>
      <u/>
      <sz val="10"/>
      <color theme="1"/>
      <name val="Verdana"/>
      <family val="2"/>
    </font>
    <font>
      <i/>
      <sz val="10"/>
      <color theme="0"/>
      <name val="Verdana"/>
      <family val="2"/>
    </font>
    <font>
      <b/>
      <i/>
      <sz val="10"/>
      <color theme="1"/>
      <name val="Verdana"/>
      <family val="2"/>
    </font>
    <font>
      <sz val="12"/>
      <color theme="1"/>
      <name val="Verdana"/>
      <family val="2"/>
    </font>
    <font>
      <u/>
      <sz val="12"/>
      <color theme="10"/>
      <name val="Verdana"/>
      <family val="2"/>
    </font>
    <font>
      <b/>
      <sz val="14"/>
      <color theme="1"/>
      <name val="Verdana"/>
      <family val="2"/>
    </font>
    <font>
      <b/>
      <u/>
      <sz val="9"/>
      <color theme="1"/>
      <name val="Verdana"/>
      <family val="2"/>
    </font>
    <font>
      <sz val="11"/>
      <name val="CG Omega"/>
    </font>
    <font>
      <b/>
      <sz val="11"/>
      <name val="CG Omega"/>
      <family val="2"/>
    </font>
    <font>
      <sz val="10"/>
      <color indexed="8"/>
      <name val="Verdana"/>
      <family val="2"/>
    </font>
    <font>
      <b/>
      <sz val="10"/>
      <color theme="0"/>
      <name val="Verdana"/>
      <family val="2"/>
    </font>
    <font>
      <b/>
      <sz val="11"/>
      <color rgb="FFFA7D00"/>
      <name val="Calibri"/>
      <family val="2"/>
      <scheme val="minor"/>
    </font>
    <font>
      <sz val="10"/>
      <color theme="1"/>
      <name val="Gill Sans MT"/>
      <family val="2"/>
    </font>
    <font>
      <b/>
      <sz val="11"/>
      <color theme="1"/>
      <name val="Calibri"/>
      <family val="2"/>
      <scheme val="minor"/>
    </font>
    <font>
      <u/>
      <sz val="9"/>
      <color theme="10"/>
      <name val="Verdana"/>
      <family val="2"/>
    </font>
    <font>
      <sz val="10"/>
      <color theme="4"/>
      <name val="Verdana"/>
      <family val="2"/>
    </font>
    <font>
      <u/>
      <sz val="10"/>
      <color theme="10"/>
      <name val="Verdana"/>
      <family val="2"/>
    </font>
    <font>
      <b/>
      <sz val="10"/>
      <color rgb="FFFA7D00"/>
      <name val="Verdana"/>
      <family val="2"/>
    </font>
    <font>
      <sz val="10"/>
      <color rgb="FF0070C0"/>
      <name val="Verdana"/>
      <family val="2"/>
    </font>
    <font>
      <sz val="9"/>
      <color indexed="81"/>
      <name val="Tahoma"/>
      <family val="2"/>
    </font>
    <font>
      <b/>
      <sz val="9"/>
      <color indexed="81"/>
      <name val="Tahoma"/>
      <family val="2"/>
    </font>
    <font>
      <sz val="10"/>
      <color theme="1"/>
      <name val="Arial"/>
      <family val="2"/>
    </font>
    <font>
      <u/>
      <sz val="10"/>
      <color theme="10"/>
      <name val="Arial"/>
      <family val="2"/>
    </font>
    <font>
      <sz val="11"/>
      <name val="Calibri"/>
      <family val="2"/>
      <scheme val="minor"/>
    </font>
    <font>
      <b/>
      <sz val="10"/>
      <color theme="0" tint="-0.14999847407452621"/>
      <name val="Verdana"/>
      <family val="2"/>
    </font>
    <font>
      <sz val="9"/>
      <color theme="10"/>
      <name val="Verdana"/>
      <family val="2"/>
    </font>
    <font>
      <sz val="11"/>
      <color theme="1"/>
      <name val="Tenorite"/>
    </font>
    <font>
      <sz val="10"/>
      <color theme="1"/>
      <name val="Calibri"/>
      <family val="2"/>
      <scheme val="minor"/>
    </font>
    <font>
      <b/>
      <sz val="10"/>
      <color theme="1"/>
      <name val="Calibri"/>
      <family val="2"/>
      <scheme val="minor"/>
    </font>
    <font>
      <b/>
      <sz val="12"/>
      <color theme="1"/>
      <name val="Calibri"/>
      <family val="2"/>
      <scheme val="minor"/>
    </font>
    <font>
      <b/>
      <sz val="10"/>
      <color rgb="FFFF0000"/>
      <name val="Verdana"/>
      <family val="2"/>
    </font>
    <font>
      <b/>
      <i/>
      <sz val="10"/>
      <color rgb="FFFF0000"/>
      <name val="Verdana"/>
      <family val="2"/>
    </font>
  </fonts>
  <fills count="29">
    <fill>
      <patternFill patternType="none"/>
    </fill>
    <fill>
      <patternFill patternType="gray125"/>
    </fill>
    <fill>
      <patternFill patternType="solid">
        <fgColor theme="9" tint="0.59999389629810485"/>
        <bgColor indexed="64"/>
      </patternFill>
    </fill>
    <fill>
      <patternFill patternType="solid">
        <fgColor theme="5" tint="0.59999389629810485"/>
        <bgColor indexed="64"/>
      </patternFill>
    </fill>
    <fill>
      <patternFill patternType="solid">
        <fgColor theme="0" tint="-0.34998626667073579"/>
        <bgColor indexed="64"/>
      </patternFill>
    </fill>
    <fill>
      <patternFill patternType="solid">
        <fgColor rgb="FFFFFFCC"/>
        <bgColor indexed="64"/>
      </patternFill>
    </fill>
    <fill>
      <patternFill patternType="solid">
        <fgColor theme="0"/>
        <bgColor indexed="64"/>
      </patternFill>
    </fill>
    <fill>
      <patternFill patternType="solid">
        <fgColor theme="0" tint="-0.14999847407452621"/>
        <bgColor indexed="64"/>
      </patternFill>
    </fill>
    <fill>
      <patternFill patternType="solid">
        <fgColor rgb="FFD6DCE6"/>
        <bgColor indexed="64"/>
      </patternFill>
    </fill>
    <fill>
      <patternFill patternType="solid">
        <fgColor theme="4" tint="-0.249977111117893"/>
        <bgColor indexed="64"/>
      </patternFill>
    </fill>
    <fill>
      <patternFill patternType="solid">
        <fgColor theme="4" tint="0.59999389629810485"/>
        <bgColor indexed="64"/>
      </patternFill>
    </fill>
    <fill>
      <patternFill patternType="solid">
        <fgColor rgb="FFFF0000"/>
        <bgColor indexed="64"/>
      </patternFill>
    </fill>
    <fill>
      <patternFill patternType="solid">
        <fgColor rgb="FF92D050"/>
        <bgColor indexed="64"/>
      </patternFill>
    </fill>
    <fill>
      <patternFill patternType="solid">
        <fgColor theme="0" tint="-0.249977111117893"/>
        <bgColor indexed="64"/>
      </patternFill>
    </fill>
    <fill>
      <patternFill patternType="solid">
        <fgColor rgb="FFF2F2F2"/>
      </patternFill>
    </fill>
    <fill>
      <patternFill patternType="solid">
        <fgColor theme="1" tint="0.249977111117893"/>
        <bgColor indexed="64"/>
      </patternFill>
    </fill>
    <fill>
      <patternFill patternType="solid">
        <fgColor theme="2" tint="-9.9978637043366805E-2"/>
        <bgColor indexed="64"/>
      </patternFill>
    </fill>
    <fill>
      <patternFill patternType="solid">
        <fgColor rgb="FFFF9900"/>
        <bgColor indexed="64"/>
      </patternFill>
    </fill>
    <fill>
      <patternFill patternType="solid">
        <fgColor rgb="FFFF9999"/>
        <bgColor indexed="64"/>
      </patternFill>
    </fill>
    <fill>
      <patternFill patternType="solid">
        <fgColor theme="9" tint="0.79998168889431442"/>
        <bgColor indexed="64"/>
      </patternFill>
    </fill>
    <fill>
      <patternFill patternType="solid">
        <fgColor rgb="FFFFCCCC"/>
        <bgColor indexed="64"/>
      </patternFill>
    </fill>
    <fill>
      <patternFill patternType="solid">
        <fgColor theme="7" tint="0.59999389629810485"/>
        <bgColor indexed="64"/>
      </patternFill>
    </fill>
    <fill>
      <patternFill patternType="solid">
        <fgColor rgb="FFFFFF00"/>
        <bgColor indexed="64"/>
      </patternFill>
    </fill>
    <fill>
      <patternFill patternType="solid">
        <fgColor theme="9"/>
        <bgColor indexed="64"/>
      </patternFill>
    </fill>
    <fill>
      <patternFill patternType="solid">
        <fgColor theme="8" tint="0.59996337778862885"/>
        <bgColor indexed="64"/>
      </patternFill>
    </fill>
    <fill>
      <patternFill patternType="solid">
        <fgColor rgb="FFFFC000"/>
        <bgColor indexed="64"/>
      </patternFill>
    </fill>
    <fill>
      <patternFill patternType="solid">
        <fgColor theme="7" tint="0.79998168889431442"/>
        <bgColor indexed="64"/>
      </patternFill>
    </fill>
    <fill>
      <patternFill patternType="solid">
        <fgColor theme="6"/>
        <bgColor indexed="64"/>
      </patternFill>
    </fill>
    <fill>
      <patternFill patternType="solid">
        <fgColor theme="2" tint="-0.499984740745262"/>
        <bgColor indexed="64"/>
      </patternFill>
    </fill>
  </fills>
  <borders count="6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thin">
        <color indexed="64"/>
      </right>
      <top/>
      <bottom/>
      <diagonal/>
    </border>
    <border>
      <left/>
      <right/>
      <top/>
      <bottom style="medium">
        <color indexed="64"/>
      </bottom>
      <diagonal/>
    </border>
    <border>
      <left style="medium">
        <color indexed="64"/>
      </left>
      <right style="thin">
        <color indexed="64"/>
      </right>
      <top/>
      <bottom style="medium">
        <color indexed="64"/>
      </bottom>
      <diagonal/>
    </border>
    <border>
      <left/>
      <right/>
      <top/>
      <bottom style="thin">
        <color indexed="64"/>
      </bottom>
      <diagonal/>
    </border>
    <border>
      <left/>
      <right style="thin">
        <color indexed="64"/>
      </right>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indexed="64"/>
      </top>
      <bottom/>
      <diagonal/>
    </border>
    <border>
      <left style="medium">
        <color indexed="64"/>
      </left>
      <right/>
      <top/>
      <bottom/>
      <diagonal/>
    </border>
    <border>
      <left/>
      <right/>
      <top style="thick">
        <color theme="5"/>
      </top>
      <bottom/>
      <diagonal/>
    </border>
    <border>
      <left/>
      <right/>
      <top/>
      <bottom style="thin">
        <color theme="0" tint="-0.499984740745262"/>
      </bottom>
      <diagonal/>
    </border>
    <border>
      <left/>
      <right/>
      <top style="thin">
        <color theme="0" tint="-0.499984740745262"/>
      </top>
      <bottom/>
      <diagonal/>
    </border>
    <border>
      <left/>
      <right/>
      <top style="thick">
        <color auto="1"/>
      </top>
      <bottom style="thick">
        <color auto="1"/>
      </bottom>
      <diagonal/>
    </border>
    <border>
      <left style="thin">
        <color auto="1"/>
      </left>
      <right style="thick">
        <color auto="1"/>
      </right>
      <top style="thick">
        <color auto="1"/>
      </top>
      <bottom style="thick">
        <color auto="1"/>
      </bottom>
      <diagonal/>
    </border>
    <border>
      <left style="thin">
        <color auto="1"/>
      </left>
      <right style="thin">
        <color auto="1"/>
      </right>
      <top style="thick">
        <color auto="1"/>
      </top>
      <bottom style="thick">
        <color auto="1"/>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thin">
        <color indexed="64"/>
      </left>
      <right/>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thin">
        <color rgb="FF7F7F7F"/>
      </left>
      <right/>
      <top style="thin">
        <color rgb="FF7F7F7F"/>
      </top>
      <bottom style="thin">
        <color rgb="FF7F7F7F"/>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rgb="FF000000"/>
      </right>
      <top style="medium">
        <color indexed="64"/>
      </top>
      <bottom/>
      <diagonal/>
    </border>
    <border>
      <left style="thin">
        <color rgb="FF000000"/>
      </left>
      <right style="thin">
        <color rgb="FF000000"/>
      </right>
      <top style="medium">
        <color indexed="64"/>
      </top>
      <bottom/>
      <diagonal/>
    </border>
    <border>
      <left style="thin">
        <color rgb="FF000000"/>
      </left>
      <right style="medium">
        <color rgb="FF000000"/>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right/>
      <top style="medium">
        <color rgb="FF000000"/>
      </top>
      <bottom style="medium">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s>
  <cellStyleXfs count="42">
    <xf numFmtId="0" fontId="0" fillId="0" borderId="0"/>
    <xf numFmtId="0" fontId="8" fillId="0" borderId="0"/>
    <xf numFmtId="9" fontId="8" fillId="0" borderId="0" applyFont="0" applyFill="0" applyBorder="0" applyAlignment="0" applyProtection="0"/>
    <xf numFmtId="164" fontId="8" fillId="0" borderId="0" applyFont="0" applyFill="0" applyBorder="0" applyAlignment="0" applyProtection="0"/>
    <xf numFmtId="165" fontId="8" fillId="0" borderId="0" applyFont="0" applyFill="0" applyBorder="0" applyAlignment="0" applyProtection="0"/>
    <xf numFmtId="0" fontId="9" fillId="0" borderId="0"/>
    <xf numFmtId="0" fontId="10" fillId="0" borderId="0" applyNumberFormat="0" applyFill="0" applyBorder="0" applyAlignment="0" applyProtection="0">
      <alignment vertical="top"/>
      <protection locked="0"/>
    </xf>
    <xf numFmtId="0" fontId="9" fillId="0" borderId="0"/>
    <xf numFmtId="0" fontId="11" fillId="0" borderId="0" applyFont="0" applyFill="0" applyBorder="0" applyAlignment="0" applyProtection="0"/>
    <xf numFmtId="9" fontId="19" fillId="0" borderId="0" applyFont="0" applyFill="0" applyBorder="0" applyAlignment="0" applyProtection="0"/>
    <xf numFmtId="0" fontId="19" fillId="0" borderId="0"/>
    <xf numFmtId="170" fontId="11" fillId="0" borderId="0"/>
    <xf numFmtId="0" fontId="11" fillId="0" borderId="0"/>
    <xf numFmtId="0" fontId="9" fillId="0" borderId="0" applyFont="0" applyFill="0" applyBorder="0" applyAlignment="0" applyProtection="0"/>
    <xf numFmtId="0" fontId="19" fillId="0" borderId="0"/>
    <xf numFmtId="0" fontId="34" fillId="0" borderId="0"/>
    <xf numFmtId="0" fontId="19" fillId="0" borderId="0"/>
    <xf numFmtId="0" fontId="11" fillId="0" borderId="0"/>
    <xf numFmtId="0" fontId="4" fillId="0" borderId="0"/>
    <xf numFmtId="9" fontId="4" fillId="0" borderId="0" applyFont="0" applyFill="0" applyBorder="0" applyAlignment="0" applyProtection="0"/>
    <xf numFmtId="164" fontId="4" fillId="0" borderId="0" applyFont="0" applyFill="0" applyBorder="0" applyAlignment="0" applyProtection="0"/>
    <xf numFmtId="165" fontId="4" fillId="0" borderId="0" applyFont="0" applyFill="0" applyBorder="0" applyAlignment="0" applyProtection="0"/>
    <xf numFmtId="0" fontId="38" fillId="14" borderId="39" applyNumberFormat="0" applyAlignment="0" applyProtection="0"/>
    <xf numFmtId="0" fontId="3" fillId="0" borderId="0"/>
    <xf numFmtId="165" fontId="3" fillId="0" borderId="0" applyFont="0" applyFill="0" applyBorder="0" applyAlignment="0" applyProtection="0"/>
    <xf numFmtId="176" fontId="39" fillId="13" borderId="0"/>
    <xf numFmtId="9" fontId="19" fillId="0" borderId="0" applyFont="0" applyFill="0" applyBorder="0" applyAlignment="0" applyProtection="0"/>
    <xf numFmtId="0" fontId="19" fillId="0" borderId="0"/>
    <xf numFmtId="0" fontId="48" fillId="0" borderId="0"/>
    <xf numFmtId="0" fontId="49" fillId="0" borderId="0" applyNumberFormat="0" applyFill="0" applyBorder="0" applyAlignment="0" applyProtection="0">
      <alignment vertical="top"/>
      <protection locked="0"/>
    </xf>
    <xf numFmtId="9" fontId="48" fillId="0" borderId="0" applyFont="0" applyFill="0" applyBorder="0" applyAlignment="0" applyProtection="0"/>
    <xf numFmtId="0" fontId="2" fillId="0" borderId="0"/>
    <xf numFmtId="0" fontId="9" fillId="0" borderId="0"/>
    <xf numFmtId="0" fontId="2" fillId="0" borderId="0"/>
    <xf numFmtId="0" fontId="2" fillId="0" borderId="0"/>
    <xf numFmtId="0" fontId="2" fillId="0" borderId="0"/>
    <xf numFmtId="0" fontId="2" fillId="0" borderId="0"/>
    <xf numFmtId="4" fontId="50" fillId="20" borderId="0" applyBorder="0">
      <alignment horizontal="center" vertical="center" wrapText="1"/>
    </xf>
    <xf numFmtId="0" fontId="48" fillId="0" borderId="0"/>
    <xf numFmtId="0" fontId="19" fillId="0" borderId="0"/>
    <xf numFmtId="4" fontId="19" fillId="24" borderId="0"/>
    <xf numFmtId="0" fontId="19" fillId="0" borderId="0"/>
  </cellStyleXfs>
  <cellXfs count="531">
    <xf numFmtId="0" fontId="0" fillId="0" borderId="0" xfId="0"/>
    <xf numFmtId="0" fontId="0" fillId="0" borderId="0" xfId="0" applyAlignment="1">
      <alignment horizontal="center"/>
    </xf>
    <xf numFmtId="0" fontId="0" fillId="0" borderId="0" xfId="0" applyAlignment="1">
      <alignment vertical="center"/>
    </xf>
    <xf numFmtId="0" fontId="13" fillId="0" borderId="9" xfId="0" applyFont="1" applyBorder="1"/>
    <xf numFmtId="0" fontId="13" fillId="0" borderId="0" xfId="0" applyFont="1"/>
    <xf numFmtId="0" fontId="13" fillId="0" borderId="1" xfId="0" applyFont="1" applyBorder="1" applyAlignment="1">
      <alignment horizontal="center" vertical="center"/>
    </xf>
    <xf numFmtId="0" fontId="0" fillId="0" borderId="0" xfId="0" quotePrefix="1"/>
    <xf numFmtId="0" fontId="0" fillId="0" borderId="9" xfId="0" applyBorder="1"/>
    <xf numFmtId="0" fontId="0" fillId="0" borderId="8" xfId="0" applyBorder="1" applyAlignment="1">
      <alignment vertical="center" textRotation="90"/>
    </xf>
    <xf numFmtId="0" fontId="0" fillId="0" borderId="12" xfId="0" applyBorder="1" applyAlignment="1">
      <alignment vertical="center" textRotation="90"/>
    </xf>
    <xf numFmtId="0" fontId="14" fillId="0" borderId="0" xfId="0" applyFont="1"/>
    <xf numFmtId="0" fontId="0" fillId="3" borderId="1" xfId="0" applyFill="1" applyBorder="1" applyAlignment="1">
      <alignment horizontal="center" vertical="center"/>
    </xf>
    <xf numFmtId="0" fontId="17" fillId="0" borderId="0" xfId="0" applyFont="1"/>
    <xf numFmtId="0" fontId="16" fillId="0" borderId="1" xfId="0" applyFont="1" applyBorder="1" applyAlignment="1">
      <alignment horizontal="center" vertical="center" wrapText="1"/>
    </xf>
    <xf numFmtId="167" fontId="0" fillId="0" borderId="0" xfId="0" applyNumberFormat="1" applyAlignment="1">
      <alignment horizontal="center" vertical="center" wrapText="1"/>
    </xf>
    <xf numFmtId="0" fontId="0" fillId="0" borderId="0" xfId="0" applyAlignment="1">
      <alignment horizontal="center" vertical="center" wrapText="1"/>
    </xf>
    <xf numFmtId="0" fontId="12" fillId="0" borderId="0" xfId="0" applyFont="1" applyAlignment="1">
      <alignment vertical="center" wrapText="1"/>
    </xf>
    <xf numFmtId="0" fontId="16" fillId="0" borderId="1" xfId="0" applyFont="1" applyBorder="1" applyAlignment="1">
      <alignment horizontal="center" vertical="center"/>
    </xf>
    <xf numFmtId="169" fontId="13" fillId="0" borderId="1" xfId="0" applyNumberFormat="1" applyFont="1" applyBorder="1" applyAlignment="1">
      <alignment horizontal="center" vertical="center"/>
    </xf>
    <xf numFmtId="166" fontId="0" fillId="0" borderId="0" xfId="0" applyNumberFormat="1" applyAlignment="1">
      <alignment horizontal="center" vertical="center" wrapText="1"/>
    </xf>
    <xf numFmtId="3" fontId="16" fillId="0" borderId="0" xfId="0" applyNumberFormat="1" applyFont="1"/>
    <xf numFmtId="169" fontId="13" fillId="4" borderId="1" xfId="0" applyNumberFormat="1" applyFont="1" applyFill="1" applyBorder="1" applyAlignment="1">
      <alignment horizontal="center" vertical="center"/>
    </xf>
    <xf numFmtId="166" fontId="13" fillId="4" borderId="1" xfId="0" applyNumberFormat="1" applyFont="1" applyFill="1" applyBorder="1" applyAlignment="1">
      <alignment horizontal="center" vertical="center"/>
    </xf>
    <xf numFmtId="169" fontId="13" fillId="4" borderId="6" xfId="0" applyNumberFormat="1" applyFont="1" applyFill="1" applyBorder="1" applyAlignment="1">
      <alignment horizontal="center" vertical="center"/>
    </xf>
    <xf numFmtId="0" fontId="20" fillId="0" borderId="0" xfId="0" applyFont="1"/>
    <xf numFmtId="0" fontId="0" fillId="0" borderId="21" xfId="0" applyBorder="1"/>
    <xf numFmtId="0" fontId="13" fillId="0" borderId="1" xfId="0" applyFont="1" applyBorder="1" applyAlignment="1">
      <alignment horizontal="center" wrapText="1"/>
    </xf>
    <xf numFmtId="0" fontId="26" fillId="0" borderId="0" xfId="0" applyFont="1" applyAlignment="1">
      <alignment horizontal="center"/>
    </xf>
    <xf numFmtId="0" fontId="0" fillId="0" borderId="0" xfId="0" applyAlignment="1">
      <alignment horizontal="left"/>
    </xf>
    <xf numFmtId="0" fontId="0" fillId="0" borderId="6" xfId="0" applyBorder="1"/>
    <xf numFmtId="0" fontId="16" fillId="0" borderId="6" xfId="0" applyFont="1" applyBorder="1" applyAlignment="1">
      <alignment horizontal="center" vertical="center"/>
    </xf>
    <xf numFmtId="0" fontId="16" fillId="0" borderId="14" xfId="0" applyFont="1" applyBorder="1" applyAlignment="1">
      <alignment horizontal="center" vertical="center" wrapText="1"/>
    </xf>
    <xf numFmtId="0" fontId="13" fillId="0" borderId="1" xfId="0" applyFont="1" applyBorder="1" applyAlignment="1">
      <alignment horizontal="center" vertical="center" wrapText="1"/>
    </xf>
    <xf numFmtId="9" fontId="13" fillId="4" borderId="14" xfId="9" applyFont="1" applyFill="1" applyBorder="1" applyAlignment="1" applyProtection="1">
      <alignment horizontal="center" vertical="center"/>
    </xf>
    <xf numFmtId="0" fontId="13" fillId="0" borderId="6" xfId="0" applyFont="1" applyBorder="1" applyAlignment="1">
      <alignment horizontal="center" vertical="center" wrapText="1"/>
    </xf>
    <xf numFmtId="0" fontId="13" fillId="5" borderId="6" xfId="0" applyFont="1" applyFill="1" applyBorder="1" applyAlignment="1" applyProtection="1">
      <alignment horizontal="center" vertical="center"/>
      <protection locked="0"/>
    </xf>
    <xf numFmtId="169" fontId="0" fillId="5" borderId="1" xfId="0" applyNumberFormat="1" applyFill="1" applyBorder="1" applyAlignment="1" applyProtection="1">
      <alignment horizontal="center" vertical="center"/>
      <protection locked="0"/>
    </xf>
    <xf numFmtId="0" fontId="13" fillId="4" borderId="1" xfId="0" quotePrefix="1" applyFont="1" applyFill="1" applyBorder="1" applyAlignment="1">
      <alignment horizontal="center" vertical="center"/>
    </xf>
    <xf numFmtId="0" fontId="5" fillId="0" borderId="0" xfId="0" applyFont="1" applyAlignment="1">
      <alignment horizontal="center" vertical="center" wrapText="1"/>
    </xf>
    <xf numFmtId="171" fontId="14" fillId="5" borderId="1" xfId="11" applyNumberFormat="1" applyFont="1" applyFill="1" applyBorder="1" applyAlignment="1">
      <alignment horizontal="center"/>
    </xf>
    <xf numFmtId="0" fontId="0" fillId="6" borderId="0" xfId="0" applyFill="1" applyAlignment="1">
      <alignment horizontal="center"/>
    </xf>
    <xf numFmtId="0" fontId="0" fillId="6" borderId="0" xfId="0" applyFill="1"/>
    <xf numFmtId="0" fontId="13" fillId="6" borderId="1" xfId="0" applyFont="1" applyFill="1" applyBorder="1" applyAlignment="1">
      <alignment horizontal="center" vertical="center"/>
    </xf>
    <xf numFmtId="0" fontId="0" fillId="6" borderId="1" xfId="0" applyFill="1" applyBorder="1" applyAlignment="1">
      <alignment horizontal="center" vertical="center" wrapText="1"/>
    </xf>
    <xf numFmtId="0" fontId="13" fillId="0" borderId="0" xfId="1" applyFont="1"/>
    <xf numFmtId="0" fontId="0" fillId="0" borderId="0" xfId="1" applyFont="1"/>
    <xf numFmtId="0" fontId="0" fillId="0" borderId="0" xfId="1" applyFont="1" applyAlignment="1">
      <alignment horizontal="left" vertical="top" wrapText="1"/>
    </xf>
    <xf numFmtId="0" fontId="6" fillId="0" borderId="1" xfId="1" applyFont="1" applyBorder="1" applyAlignment="1">
      <alignment horizontal="center" vertical="center" wrapText="1"/>
    </xf>
    <xf numFmtId="0" fontId="6" fillId="0" borderId="3" xfId="1" applyFont="1" applyBorder="1" applyAlignment="1">
      <alignment horizontal="center" vertical="center" wrapText="1"/>
    </xf>
    <xf numFmtId="0" fontId="14" fillId="5" borderId="1" xfId="5" applyFont="1" applyFill="1" applyBorder="1" applyAlignment="1">
      <alignment horizontal="center" vertical="center"/>
    </xf>
    <xf numFmtId="0" fontId="14" fillId="5" borderId="5" xfId="5" applyFont="1" applyFill="1" applyBorder="1" applyAlignment="1">
      <alignment horizontal="center" vertical="center"/>
    </xf>
    <xf numFmtId="168" fontId="14" fillId="5" borderId="1" xfId="5" applyNumberFormat="1" applyFont="1" applyFill="1" applyBorder="1" applyAlignment="1">
      <alignment vertical="center"/>
    </xf>
    <xf numFmtId="0" fontId="28" fillId="0" borderId="0" xfId="0" applyFont="1"/>
    <xf numFmtId="167" fontId="13" fillId="0" borderId="1" xfId="0" applyNumberFormat="1" applyFont="1" applyBorder="1" applyAlignment="1">
      <alignment horizontal="center" vertical="center" wrapText="1"/>
    </xf>
    <xf numFmtId="0" fontId="13" fillId="0" borderId="1" xfId="0" applyFont="1" applyBorder="1" applyAlignment="1">
      <alignment horizontal="center"/>
    </xf>
    <xf numFmtId="9" fontId="13" fillId="5" borderId="1" xfId="9" applyFont="1" applyFill="1" applyBorder="1" applyAlignment="1" applyProtection="1">
      <alignment horizontal="center" vertical="center"/>
      <protection locked="0"/>
    </xf>
    <xf numFmtId="0" fontId="13" fillId="0" borderId="26" xfId="0" applyFont="1" applyBorder="1"/>
    <xf numFmtId="0" fontId="0" fillId="0" borderId="26" xfId="0" applyBorder="1"/>
    <xf numFmtId="1" fontId="13" fillId="4" borderId="1" xfId="0" applyNumberFormat="1" applyFont="1" applyFill="1" applyBorder="1" applyAlignment="1">
      <alignment horizontal="center" vertical="center"/>
    </xf>
    <xf numFmtId="172" fontId="13" fillId="4" borderId="1" xfId="0" quotePrefix="1" applyNumberFormat="1" applyFont="1" applyFill="1" applyBorder="1" applyAlignment="1">
      <alignment horizontal="center" vertical="center"/>
    </xf>
    <xf numFmtId="0" fontId="0" fillId="5" borderId="1" xfId="0" applyFill="1" applyBorder="1" applyAlignment="1">
      <alignment horizontal="left" vertical="center" wrapText="1"/>
    </xf>
    <xf numFmtId="0" fontId="0" fillId="6" borderId="31" xfId="0" applyFill="1" applyBorder="1"/>
    <xf numFmtId="0" fontId="0" fillId="6" borderId="21" xfId="0" applyFill="1" applyBorder="1"/>
    <xf numFmtId="0" fontId="0" fillId="6" borderId="32" xfId="0" applyFill="1" applyBorder="1"/>
    <xf numFmtId="0" fontId="0" fillId="6" borderId="22" xfId="0" applyFill="1" applyBorder="1"/>
    <xf numFmtId="0" fontId="27" fillId="6" borderId="0" xfId="0" applyFont="1" applyFill="1"/>
    <xf numFmtId="0" fontId="0" fillId="6" borderId="33" xfId="0" applyFill="1" applyBorder="1"/>
    <xf numFmtId="0" fontId="0" fillId="6" borderId="0" xfId="0" applyFill="1" applyAlignment="1">
      <alignment wrapText="1"/>
    </xf>
    <xf numFmtId="0" fontId="5" fillId="6" borderId="0" xfId="0" applyFont="1" applyFill="1"/>
    <xf numFmtId="0" fontId="6" fillId="6" borderId="1" xfId="0" applyFont="1" applyFill="1" applyBorder="1" applyAlignment="1">
      <alignment horizontal="center" vertical="center"/>
    </xf>
    <xf numFmtId="0" fontId="6" fillId="6" borderId="1"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5" fillId="6" borderId="1" xfId="0" applyFont="1" applyFill="1" applyBorder="1" applyAlignment="1">
      <alignment horizontal="center" vertical="center"/>
    </xf>
    <xf numFmtId="0" fontId="5" fillId="6" borderId="0" xfId="0" applyFont="1" applyFill="1" applyAlignment="1">
      <alignment horizontal="center" vertical="center"/>
    </xf>
    <xf numFmtId="0" fontId="5" fillId="6" borderId="0" xfId="0" applyFont="1" applyFill="1" applyAlignment="1">
      <alignment horizontal="center" vertical="center" wrapText="1"/>
    </xf>
    <xf numFmtId="0" fontId="33" fillId="6" borderId="0" xfId="0" applyFont="1" applyFill="1"/>
    <xf numFmtId="0" fontId="5" fillId="6" borderId="0" xfId="0" applyFont="1" applyFill="1" applyAlignment="1">
      <alignment wrapText="1"/>
    </xf>
    <xf numFmtId="0" fontId="6" fillId="6" borderId="0" xfId="0" applyFont="1" applyFill="1" applyAlignment="1">
      <alignment horizontal="center" vertical="center"/>
    </xf>
    <xf numFmtId="0" fontId="0" fillId="6" borderId="34" xfId="0" applyFill="1" applyBorder="1"/>
    <xf numFmtId="0" fontId="0" fillId="6" borderId="9" xfId="0" applyFill="1" applyBorder="1"/>
    <xf numFmtId="0" fontId="0" fillId="6" borderId="9" xfId="0" applyFill="1" applyBorder="1" applyAlignment="1">
      <alignment wrapText="1"/>
    </xf>
    <xf numFmtId="0" fontId="5" fillId="6" borderId="9" xfId="0" applyFont="1" applyFill="1" applyBorder="1" applyAlignment="1">
      <alignment wrapText="1"/>
    </xf>
    <xf numFmtId="0" fontId="0" fillId="6" borderId="35" xfId="0" applyFill="1" applyBorder="1"/>
    <xf numFmtId="9" fontId="13" fillId="6" borderId="0" xfId="9" applyFont="1" applyFill="1" applyBorder="1" applyAlignment="1" applyProtection="1">
      <alignment horizontal="center" vertical="center"/>
    </xf>
    <xf numFmtId="166" fontId="13" fillId="5" borderId="1" xfId="0" applyNumberFormat="1" applyFont="1" applyFill="1" applyBorder="1" applyAlignment="1" applyProtection="1">
      <alignment horizontal="left" vertical="top"/>
      <protection locked="0"/>
    </xf>
    <xf numFmtId="0" fontId="0" fillId="6" borderId="0" xfId="0" applyFill="1" applyAlignment="1">
      <alignment horizontal="right"/>
    </xf>
    <xf numFmtId="49" fontId="13" fillId="5" borderId="14" xfId="0" applyNumberFormat="1" applyFont="1" applyFill="1" applyBorder="1" applyAlignment="1" applyProtection="1">
      <alignment horizontal="left" vertical="center"/>
      <protection locked="0"/>
    </xf>
    <xf numFmtId="175" fontId="13" fillId="4" borderId="1" xfId="0" quotePrefix="1" applyNumberFormat="1" applyFont="1" applyFill="1" applyBorder="1" applyAlignment="1">
      <alignment horizontal="left" vertical="top"/>
    </xf>
    <xf numFmtId="49" fontId="13" fillId="5" borderId="1" xfId="0" applyNumberFormat="1" applyFont="1" applyFill="1" applyBorder="1" applyAlignment="1" applyProtection="1">
      <alignment horizontal="left" vertical="center"/>
      <protection locked="0"/>
    </xf>
    <xf numFmtId="49" fontId="13" fillId="5" borderId="6" xfId="0" applyNumberFormat="1" applyFont="1" applyFill="1" applyBorder="1" applyAlignment="1" applyProtection="1">
      <alignment horizontal="left" vertical="center"/>
      <protection locked="0"/>
    </xf>
    <xf numFmtId="49" fontId="36" fillId="5" borderId="1" xfId="0" applyNumberFormat="1" applyFont="1" applyFill="1" applyBorder="1" applyAlignment="1" applyProtection="1">
      <alignment horizontal="left" vertical="center"/>
      <protection locked="0"/>
    </xf>
    <xf numFmtId="14" fontId="36" fillId="5" borderId="1" xfId="0" applyNumberFormat="1" applyFont="1" applyFill="1" applyBorder="1" applyAlignment="1" applyProtection="1">
      <alignment horizontal="left" vertical="center"/>
      <protection locked="0"/>
    </xf>
    <xf numFmtId="0" fontId="0" fillId="5" borderId="28" xfId="0" applyFill="1" applyBorder="1" applyProtection="1">
      <protection locked="0"/>
    </xf>
    <xf numFmtId="0" fontId="0" fillId="5" borderId="27" xfId="0" applyFill="1" applyBorder="1" applyProtection="1">
      <protection locked="0"/>
    </xf>
    <xf numFmtId="0" fontId="37" fillId="9" borderId="1" xfId="0" applyFont="1" applyFill="1" applyBorder="1" applyAlignment="1">
      <alignment horizontal="center" vertical="center"/>
    </xf>
    <xf numFmtId="0" fontId="37" fillId="10" borderId="1" xfId="0" applyFont="1" applyFill="1" applyBorder="1" applyAlignment="1">
      <alignment horizontal="center" vertical="center"/>
    </xf>
    <xf numFmtId="0" fontId="37" fillId="10" borderId="1" xfId="0" applyFont="1" applyFill="1" applyBorder="1" applyAlignment="1">
      <alignment horizontal="center" vertical="center" wrapText="1"/>
    </xf>
    <xf numFmtId="0" fontId="37" fillId="11" borderId="1" xfId="0" applyFont="1" applyFill="1" applyBorder="1" applyAlignment="1">
      <alignment horizontal="center" vertical="center"/>
    </xf>
    <xf numFmtId="0" fontId="37" fillId="12" borderId="1" xfId="0" applyFont="1" applyFill="1" applyBorder="1" applyAlignment="1">
      <alignment horizontal="center" vertical="center"/>
    </xf>
    <xf numFmtId="0" fontId="27" fillId="0" borderId="1" xfId="0" applyFont="1" applyBorder="1" applyAlignment="1">
      <alignment horizontal="left" vertical="center"/>
    </xf>
    <xf numFmtId="166" fontId="0" fillId="4" borderId="1" xfId="0" applyNumberFormat="1" applyFill="1" applyBorder="1" applyAlignment="1">
      <alignment horizontal="left" vertical="center"/>
    </xf>
    <xf numFmtId="0" fontId="0" fillId="3" borderId="1" xfId="0" applyFill="1" applyBorder="1" applyAlignment="1">
      <alignment horizontal="left" vertical="center"/>
    </xf>
    <xf numFmtId="0" fontId="19" fillId="0" borderId="1" xfId="10" applyBorder="1"/>
    <xf numFmtId="0" fontId="0" fillId="2" borderId="1" xfId="0" applyFill="1" applyBorder="1" applyAlignment="1" applyProtection="1">
      <alignment horizontal="left" vertical="top"/>
      <protection locked="0"/>
    </xf>
    <xf numFmtId="0" fontId="0" fillId="6" borderId="1" xfId="0" applyFill="1" applyBorder="1"/>
    <xf numFmtId="15" fontId="35" fillId="6" borderId="1" xfId="15" applyNumberFormat="1" applyFont="1" applyFill="1" applyBorder="1" applyAlignment="1">
      <alignment horizontal="left" vertical="top" wrapText="1"/>
    </xf>
    <xf numFmtId="0" fontId="0" fillId="6" borderId="1" xfId="15" applyFont="1" applyFill="1" applyBorder="1" applyAlignment="1">
      <alignment horizontal="left" vertical="top"/>
    </xf>
    <xf numFmtId="0" fontId="19" fillId="6" borderId="1" xfId="15" applyFont="1" applyFill="1" applyBorder="1" applyAlignment="1">
      <alignment horizontal="left" vertical="top"/>
    </xf>
    <xf numFmtId="0" fontId="0" fillId="6" borderId="1" xfId="15" applyFont="1" applyFill="1" applyBorder="1" applyAlignment="1">
      <alignment horizontal="left" vertical="top" wrapText="1"/>
    </xf>
    <xf numFmtId="2" fontId="19" fillId="6" borderId="1" xfId="15" applyNumberFormat="1" applyFont="1" applyFill="1" applyBorder="1" applyAlignment="1">
      <alignment horizontal="left" vertical="top"/>
    </xf>
    <xf numFmtId="2" fontId="0" fillId="6" borderId="1" xfId="15" applyNumberFormat="1" applyFont="1" applyFill="1" applyBorder="1" applyAlignment="1">
      <alignment horizontal="left" vertical="top"/>
    </xf>
    <xf numFmtId="0" fontId="0" fillId="6" borderId="1" xfId="0" applyFill="1" applyBorder="1" applyAlignment="1">
      <alignment vertical="center"/>
    </xf>
    <xf numFmtId="14" fontId="19" fillId="6" borderId="1" xfId="15" applyNumberFormat="1" applyFont="1" applyFill="1" applyBorder="1" applyAlignment="1">
      <alignment horizontal="center" vertical="top"/>
    </xf>
    <xf numFmtId="0" fontId="13" fillId="0" borderId="0" xfId="14" applyFont="1" applyAlignment="1">
      <alignment horizontal="center" vertical="center"/>
    </xf>
    <xf numFmtId="10" fontId="14" fillId="0" borderId="1" xfId="23" applyNumberFormat="1" applyFont="1" applyBorder="1" applyAlignment="1">
      <alignment horizontal="center" vertical="center"/>
    </xf>
    <xf numFmtId="0" fontId="14" fillId="0" borderId="1" xfId="23" applyFont="1" applyBorder="1" applyAlignment="1">
      <alignment horizontal="center" vertical="center"/>
    </xf>
    <xf numFmtId="2" fontId="14" fillId="0" borderId="1" xfId="24" applyNumberFormat="1" applyFont="1" applyFill="1" applyBorder="1" applyAlignment="1" applyProtection="1">
      <alignment horizontal="center" vertical="center"/>
    </xf>
    <xf numFmtId="0" fontId="14" fillId="0" borderId="0" xfId="14" applyFont="1"/>
    <xf numFmtId="0" fontId="14" fillId="0" borderId="0" xfId="27" applyFont="1"/>
    <xf numFmtId="0" fontId="14" fillId="0" borderId="1" xfId="14" applyFont="1" applyBorder="1"/>
    <xf numFmtId="173" fontId="14" fillId="0" borderId="1" xfId="24" applyNumberFormat="1" applyFont="1" applyFill="1" applyBorder="1" applyAlignment="1" applyProtection="1">
      <alignment horizontal="center" vertical="center"/>
    </xf>
    <xf numFmtId="0" fontId="0" fillId="5" borderId="1" xfId="0" applyFill="1" applyBorder="1" applyAlignment="1" applyProtection="1">
      <alignment horizontal="center" vertical="center"/>
      <protection locked="0"/>
    </xf>
    <xf numFmtId="0" fontId="13" fillId="0" borderId="36" xfId="0" applyFont="1" applyBorder="1" applyAlignment="1">
      <alignment vertical="center"/>
    </xf>
    <xf numFmtId="0" fontId="0" fillId="0" borderId="9" xfId="0" applyBorder="1" applyAlignment="1">
      <alignment vertical="center"/>
    </xf>
    <xf numFmtId="0" fontId="0" fillId="0" borderId="21" xfId="0" applyBorder="1" applyAlignment="1">
      <alignment vertical="center"/>
    </xf>
    <xf numFmtId="166" fontId="0" fillId="0" borderId="9" xfId="0" applyNumberFormat="1" applyBorder="1" applyAlignment="1">
      <alignment horizontal="center" vertical="center" wrapText="1"/>
    </xf>
    <xf numFmtId="0" fontId="0" fillId="0" borderId="35" xfId="0" applyBorder="1"/>
    <xf numFmtId="0" fontId="0" fillId="5" borderId="42" xfId="0" applyFill="1" applyBorder="1" applyAlignment="1" applyProtection="1">
      <alignment horizontal="center" vertical="center"/>
      <protection locked="0"/>
    </xf>
    <xf numFmtId="0" fontId="0" fillId="0" borderId="33" xfId="0" applyBorder="1"/>
    <xf numFmtId="9" fontId="13" fillId="4" borderId="1" xfId="9" applyFont="1" applyFill="1" applyBorder="1" applyAlignment="1" applyProtection="1">
      <alignment horizontal="center" vertical="center"/>
    </xf>
    <xf numFmtId="0" fontId="0" fillId="0" borderId="1" xfId="0" applyBorder="1" applyAlignment="1">
      <alignment horizontal="center"/>
    </xf>
    <xf numFmtId="172" fontId="14" fillId="0" borderId="1" xfId="24" applyNumberFormat="1" applyFont="1" applyFill="1" applyBorder="1" applyAlignment="1" applyProtection="1">
      <alignment horizontal="center" vertical="center"/>
    </xf>
    <xf numFmtId="1" fontId="14" fillId="0" borderId="1" xfId="24" applyNumberFormat="1" applyFont="1" applyFill="1" applyBorder="1" applyAlignment="1" applyProtection="1">
      <alignment horizontal="center" vertical="center"/>
    </xf>
    <xf numFmtId="14" fontId="0" fillId="0" borderId="0" xfId="0" applyNumberFormat="1" applyAlignment="1">
      <alignment vertical="center" textRotation="90"/>
    </xf>
    <xf numFmtId="14" fontId="13" fillId="0" borderId="0" xfId="0" applyNumberFormat="1" applyFont="1"/>
    <xf numFmtId="14" fontId="0" fillId="0" borderId="0" xfId="0" applyNumberFormat="1"/>
    <xf numFmtId="2" fontId="13" fillId="0" borderId="0" xfId="0" applyNumberFormat="1" applyFont="1" applyAlignment="1">
      <alignment horizontal="center" vertical="center"/>
    </xf>
    <xf numFmtId="14" fontId="13" fillId="0" borderId="0" xfId="0" applyNumberFormat="1" applyFont="1" applyAlignment="1">
      <alignment horizontal="center" vertical="center"/>
    </xf>
    <xf numFmtId="14" fontId="0" fillId="0" borderId="12" xfId="0" applyNumberFormat="1" applyBorder="1" applyAlignment="1">
      <alignment vertical="center" textRotation="90"/>
    </xf>
    <xf numFmtId="14" fontId="0" fillId="0" borderId="30" xfId="0" applyNumberFormat="1" applyBorder="1" applyAlignment="1">
      <alignment vertical="center" textRotation="90"/>
    </xf>
    <xf numFmtId="14" fontId="13" fillId="0" borderId="17" xfId="0" applyNumberFormat="1" applyFont="1" applyBorder="1"/>
    <xf numFmtId="14" fontId="0" fillId="0" borderId="17" xfId="0" applyNumberFormat="1" applyBorder="1"/>
    <xf numFmtId="14" fontId="13" fillId="0" borderId="44" xfId="0" applyNumberFormat="1" applyFont="1" applyBorder="1"/>
    <xf numFmtId="14" fontId="0" fillId="0" borderId="44" xfId="0" applyNumberFormat="1" applyBorder="1"/>
    <xf numFmtId="9" fontId="14" fillId="0" borderId="1" xfId="14" applyNumberFormat="1" applyFont="1" applyBorder="1"/>
    <xf numFmtId="0" fontId="13" fillId="0" borderId="0" xfId="0" applyFont="1" applyAlignment="1">
      <alignment vertical="center"/>
    </xf>
    <xf numFmtId="0" fontId="40" fillId="0" borderId="31" xfId="0" applyFont="1" applyBorder="1"/>
    <xf numFmtId="0" fontId="14" fillId="0" borderId="22" xfId="0" applyFont="1" applyBorder="1"/>
    <xf numFmtId="0" fontId="0" fillId="0" borderId="0" xfId="0" applyAlignment="1">
      <alignment horizontal="left" vertical="center"/>
    </xf>
    <xf numFmtId="0" fontId="14" fillId="0" borderId="34" xfId="0" applyFont="1" applyBorder="1"/>
    <xf numFmtId="166" fontId="0" fillId="0" borderId="0" xfId="0" applyNumberFormat="1" applyAlignment="1">
      <alignment horizontal="left" vertical="center" wrapText="1"/>
    </xf>
    <xf numFmtId="166" fontId="13" fillId="0" borderId="0" xfId="0" applyNumberFormat="1" applyFont="1" applyAlignment="1">
      <alignment horizontal="center" vertical="center" wrapText="1"/>
    </xf>
    <xf numFmtId="0" fontId="13" fillId="0" borderId="0" xfId="0" applyFont="1" applyAlignment="1">
      <alignment horizontal="center" vertical="center" wrapText="1"/>
    </xf>
    <xf numFmtId="0" fontId="0" fillId="0" borderId="1" xfId="0" applyBorder="1" applyAlignment="1">
      <alignment horizontal="center" vertical="center" wrapText="1"/>
    </xf>
    <xf numFmtId="0" fontId="13" fillId="0" borderId="0" xfId="0" applyFont="1" applyAlignment="1">
      <alignment horizontal="center"/>
    </xf>
    <xf numFmtId="9" fontId="13" fillId="0" borderId="0" xfId="9" applyFont="1" applyFill="1" applyBorder="1" applyAlignment="1" applyProtection="1">
      <alignment horizontal="center" vertical="center"/>
      <protection locked="0"/>
    </xf>
    <xf numFmtId="0" fontId="0" fillId="6" borderId="1" xfId="0" applyFill="1" applyBorder="1" applyAlignment="1">
      <alignment wrapText="1"/>
    </xf>
    <xf numFmtId="0" fontId="37" fillId="18" borderId="1" xfId="0" applyFont="1" applyFill="1" applyBorder="1" applyAlignment="1">
      <alignment horizontal="center" vertical="center"/>
    </xf>
    <xf numFmtId="0" fontId="0" fillId="0" borderId="1" xfId="0" applyBorder="1" applyAlignment="1">
      <alignment wrapText="1"/>
    </xf>
    <xf numFmtId="14" fontId="0" fillId="0" borderId="1" xfId="0" applyNumberFormat="1" applyBorder="1" applyAlignment="1">
      <alignment wrapText="1"/>
    </xf>
    <xf numFmtId="0" fontId="19" fillId="0" borderId="0" xfId="14" applyAlignment="1">
      <alignment horizontal="center" vertical="center"/>
    </xf>
    <xf numFmtId="0" fontId="19" fillId="0" borderId="0" xfId="14"/>
    <xf numFmtId="0" fontId="19" fillId="0" borderId="0" xfId="0" applyFont="1"/>
    <xf numFmtId="0" fontId="19" fillId="0" borderId="1" xfId="14" applyBorder="1" applyAlignment="1">
      <alignment horizontal="center" vertical="center"/>
    </xf>
    <xf numFmtId="0" fontId="41" fillId="0" borderId="1" xfId="6" applyFont="1" applyFill="1" applyBorder="1" applyAlignment="1" applyProtection="1">
      <alignment horizontal="left" vertical="center"/>
    </xf>
    <xf numFmtId="0" fontId="19" fillId="0" borderId="0" xfId="14" applyAlignment="1">
      <alignment vertical="center"/>
    </xf>
    <xf numFmtId="0" fontId="5" fillId="0" borderId="1" xfId="14" applyFont="1" applyBorder="1" applyAlignment="1">
      <alignment horizontal="left" vertical="center"/>
    </xf>
    <xf numFmtId="0" fontId="41" fillId="0" borderId="1" xfId="6" applyFont="1" applyBorder="1" applyAlignment="1" applyProtection="1">
      <alignment horizontal="left" vertical="center" wrapText="1"/>
    </xf>
    <xf numFmtId="0" fontId="41" fillId="0" borderId="1" xfId="6" applyFont="1" applyFill="1" applyBorder="1" applyAlignment="1" applyProtection="1">
      <alignment horizontal="left" vertical="center" wrapText="1"/>
    </xf>
    <xf numFmtId="1" fontId="19" fillId="0" borderId="1" xfId="14" applyNumberFormat="1" applyBorder="1" applyAlignment="1">
      <alignment horizontal="center" vertical="center"/>
    </xf>
    <xf numFmtId="176" fontId="19" fillId="13" borderId="0" xfId="25" applyFont="1" applyAlignment="1">
      <alignment horizontal="right" vertical="center"/>
    </xf>
    <xf numFmtId="176" fontId="19" fillId="13" borderId="0" xfId="25" applyFont="1" applyAlignment="1">
      <alignment vertical="center"/>
    </xf>
    <xf numFmtId="176" fontId="19" fillId="17" borderId="1" xfId="23" applyNumberFormat="1" applyFont="1" applyFill="1" applyBorder="1" applyAlignment="1">
      <alignment vertical="center" wrapText="1"/>
    </xf>
    <xf numFmtId="177" fontId="19" fillId="17" borderId="1" xfId="23" applyNumberFormat="1" applyFont="1" applyFill="1" applyBorder="1" applyAlignment="1">
      <alignment vertical="center" wrapText="1"/>
    </xf>
    <xf numFmtId="0" fontId="19" fillId="0" borderId="1" xfId="23" applyFont="1" applyBorder="1" applyAlignment="1">
      <alignment wrapText="1"/>
    </xf>
    <xf numFmtId="178" fontId="42" fillId="0" borderId="1" xfId="23" applyNumberFormat="1" applyFont="1" applyBorder="1" applyAlignment="1">
      <alignment vertical="center"/>
    </xf>
    <xf numFmtId="0" fontId="14" fillId="7" borderId="1" xfId="23" applyFont="1" applyFill="1" applyBorder="1" applyAlignment="1">
      <alignment horizontal="center" vertical="center"/>
    </xf>
    <xf numFmtId="49" fontId="19" fillId="0" borderId="1" xfId="14" applyNumberFormat="1" applyBorder="1" applyAlignment="1">
      <alignment vertical="center"/>
    </xf>
    <xf numFmtId="173" fontId="14" fillId="0" borderId="1" xfId="5" applyNumberFormat="1" applyFont="1" applyBorder="1" applyAlignment="1">
      <alignment horizontal="center" vertical="center"/>
    </xf>
    <xf numFmtId="1" fontId="19" fillId="0" borderId="0" xfId="14" applyNumberFormat="1"/>
    <xf numFmtId="49" fontId="19" fillId="0" borderId="37" xfId="14" applyNumberFormat="1" applyBorder="1" applyAlignment="1">
      <alignment vertical="center"/>
    </xf>
    <xf numFmtId="1" fontId="14" fillId="0" borderId="37" xfId="5" applyNumberFormat="1" applyFont="1" applyBorder="1" applyAlignment="1">
      <alignment horizontal="center" vertical="center"/>
    </xf>
    <xf numFmtId="1" fontId="14" fillId="0" borderId="18" xfId="5" applyNumberFormat="1" applyFont="1" applyBorder="1" applyAlignment="1">
      <alignment horizontal="center" vertical="center"/>
    </xf>
    <xf numFmtId="0" fontId="19" fillId="0" borderId="1" xfId="14" applyBorder="1"/>
    <xf numFmtId="0" fontId="19" fillId="0" borderId="0" xfId="14" applyAlignment="1">
      <alignment horizontal="left"/>
    </xf>
    <xf numFmtId="0" fontId="37" fillId="15" borderId="0" xfId="14" applyFont="1" applyFill="1"/>
    <xf numFmtId="0" fontId="13" fillId="16" borderId="1" xfId="23" applyFont="1" applyFill="1" applyBorder="1" applyAlignment="1">
      <alignment horizontal="center" vertical="center"/>
    </xf>
    <xf numFmtId="0" fontId="13" fillId="16" borderId="1" xfId="14" applyFont="1" applyFill="1" applyBorder="1" applyAlignment="1">
      <alignment horizontal="center" vertical="center"/>
    </xf>
    <xf numFmtId="0" fontId="13" fillId="0" borderId="0" xfId="14" applyFont="1" applyAlignment="1">
      <alignment vertical="center"/>
    </xf>
    <xf numFmtId="0" fontId="13" fillId="0" borderId="0" xfId="23" applyFont="1" applyAlignment="1">
      <alignment horizontal="center" vertical="center"/>
    </xf>
    <xf numFmtId="0" fontId="13" fillId="0" borderId="1" xfId="23" applyFont="1" applyBorder="1" applyAlignment="1">
      <alignment horizontal="center" vertical="center"/>
    </xf>
    <xf numFmtId="0" fontId="13" fillId="0" borderId="1" xfId="14" applyFont="1" applyBorder="1" applyAlignment="1">
      <alignment horizontal="center" vertical="center"/>
    </xf>
    <xf numFmtId="0" fontId="13" fillId="0" borderId="1" xfId="14" applyFont="1" applyBorder="1" applyAlignment="1">
      <alignment horizontal="center" vertical="center" wrapText="1"/>
    </xf>
    <xf numFmtId="0" fontId="13" fillId="0" borderId="4" xfId="23" applyFont="1" applyBorder="1" applyAlignment="1">
      <alignment horizontal="center" vertical="center"/>
    </xf>
    <xf numFmtId="0" fontId="13" fillId="0" borderId="5" xfId="23" applyFont="1" applyBorder="1" applyAlignment="1">
      <alignment horizontal="center" vertical="center"/>
    </xf>
    <xf numFmtId="0" fontId="13" fillId="0" borderId="3" xfId="23" applyFont="1" applyBorder="1" applyAlignment="1">
      <alignment horizontal="center" vertical="center"/>
    </xf>
    <xf numFmtId="0" fontId="19" fillId="0" borderId="1" xfId="23" applyFont="1" applyBorder="1" applyAlignment="1">
      <alignment horizontal="center" vertical="center"/>
    </xf>
    <xf numFmtId="0" fontId="19" fillId="0" borderId="1" xfId="23" applyFont="1" applyBorder="1" applyAlignment="1">
      <alignment vertical="center" wrapText="1"/>
    </xf>
    <xf numFmtId="0" fontId="19" fillId="0" borderId="0" xfId="23" applyFont="1" applyAlignment="1">
      <alignment vertical="center"/>
    </xf>
    <xf numFmtId="0" fontId="14" fillId="0" borderId="1" xfId="23" applyFont="1" applyBorder="1" applyAlignment="1">
      <alignment vertical="center" wrapText="1"/>
    </xf>
    <xf numFmtId="0" fontId="43" fillId="0" borderId="0" xfId="6" applyFont="1" applyFill="1" applyAlignment="1" applyProtection="1"/>
    <xf numFmtId="0" fontId="14" fillId="0" borderId="0" xfId="23" applyFont="1" applyAlignment="1">
      <alignment wrapText="1"/>
    </xf>
    <xf numFmtId="2" fontId="14" fillId="0" borderId="0" xfId="24" applyNumberFormat="1" applyFont="1" applyFill="1" applyBorder="1" applyAlignment="1" applyProtection="1">
      <alignment horizontal="center" vertical="center"/>
    </xf>
    <xf numFmtId="0" fontId="43" fillId="0" borderId="0" xfId="6" applyFont="1" applyFill="1" applyBorder="1" applyAlignment="1" applyProtection="1">
      <alignment horizontal="left"/>
    </xf>
    <xf numFmtId="0" fontId="19" fillId="0" borderId="0" xfId="23" applyFont="1"/>
    <xf numFmtId="176" fontId="13" fillId="13" borderId="0" xfId="25" applyFont="1" applyAlignment="1">
      <alignment vertical="center" wrapText="1"/>
    </xf>
    <xf numFmtId="176" fontId="43" fillId="13" borderId="0" xfId="6" applyNumberFormat="1" applyFont="1" applyFill="1" applyAlignment="1" applyProtection="1">
      <alignment vertical="center"/>
    </xf>
    <xf numFmtId="173" fontId="44" fillId="14" borderId="1" xfId="22" applyNumberFormat="1" applyFont="1" applyBorder="1" applyAlignment="1">
      <alignment horizontal="center" vertical="center"/>
    </xf>
    <xf numFmtId="0" fontId="19" fillId="0" borderId="0" xfId="23" applyFont="1" applyAlignment="1">
      <alignment horizontal="center" vertical="center"/>
    </xf>
    <xf numFmtId="0" fontId="45" fillId="0" borderId="0" xfId="26" applyNumberFormat="1" applyFont="1" applyFill="1" applyBorder="1" applyAlignment="1" applyProtection="1">
      <alignment horizontal="center" vertical="center"/>
      <protection locked="0"/>
    </xf>
    <xf numFmtId="0" fontId="29" fillId="0" borderId="0" xfId="14" applyFont="1"/>
    <xf numFmtId="168" fontId="14" fillId="0" borderId="0" xfId="5" applyNumberFormat="1" applyFont="1" applyAlignment="1">
      <alignment horizontal="center" vertical="center"/>
    </xf>
    <xf numFmtId="0" fontId="43" fillId="0" borderId="0" xfId="6" applyFont="1" applyFill="1" applyBorder="1" applyAlignment="1" applyProtection="1">
      <alignment vertical="top"/>
    </xf>
    <xf numFmtId="0" fontId="13" fillId="16" borderId="1" xfId="6" applyFont="1" applyFill="1" applyBorder="1" applyAlignment="1" applyProtection="1"/>
    <xf numFmtId="0" fontId="13" fillId="16" borderId="1" xfId="14" applyFont="1" applyFill="1" applyBorder="1" applyAlignment="1">
      <alignment horizontal="center"/>
    </xf>
    <xf numFmtId="0" fontId="16" fillId="16" borderId="1" xfId="5" applyFont="1" applyFill="1" applyBorder="1" applyAlignment="1">
      <alignment horizontal="center" vertical="center"/>
    </xf>
    <xf numFmtId="0" fontId="16" fillId="16" borderId="37" xfId="5" applyFont="1" applyFill="1" applyBorder="1" applyAlignment="1">
      <alignment horizontal="center" vertical="center"/>
    </xf>
    <xf numFmtId="0" fontId="19" fillId="0" borderId="1" xfId="14" applyBorder="1" applyAlignment="1">
      <alignment vertical="center" wrapText="1"/>
    </xf>
    <xf numFmtId="2" fontId="44" fillId="14" borderId="39" xfId="22" applyNumberFormat="1" applyFont="1" applyAlignment="1">
      <alignment horizontal="center" vertical="center"/>
    </xf>
    <xf numFmtId="1" fontId="19" fillId="0" borderId="1" xfId="14" applyNumberFormat="1" applyBorder="1" applyAlignment="1">
      <alignment vertical="center" wrapText="1"/>
    </xf>
    <xf numFmtId="1" fontId="44" fillId="14" borderId="39" xfId="22" applyNumberFormat="1" applyFont="1" applyAlignment="1">
      <alignment horizontal="center" vertical="center"/>
    </xf>
    <xf numFmtId="1" fontId="44" fillId="14" borderId="40" xfId="22" applyNumberFormat="1" applyFont="1" applyBorder="1" applyAlignment="1">
      <alignment horizontal="center" vertical="center"/>
    </xf>
    <xf numFmtId="1" fontId="19" fillId="0" borderId="37" xfId="14" applyNumberFormat="1" applyBorder="1" applyAlignment="1">
      <alignment vertical="center" wrapText="1"/>
    </xf>
    <xf numFmtId="0" fontId="5" fillId="0" borderId="4" xfId="14" applyFont="1" applyBorder="1" applyAlignment="1">
      <alignment horizontal="left" vertical="center" wrapText="1"/>
    </xf>
    <xf numFmtId="0" fontId="5" fillId="0" borderId="5" xfId="14" applyFont="1" applyBorder="1" applyAlignment="1">
      <alignment horizontal="left" vertical="center" wrapText="1"/>
    </xf>
    <xf numFmtId="0" fontId="5" fillId="0" borderId="3" xfId="14" applyFont="1" applyBorder="1" applyAlignment="1">
      <alignment horizontal="left" vertical="center" wrapText="1"/>
    </xf>
    <xf numFmtId="0" fontId="5" fillId="0" borderId="4" xfId="14" applyFont="1" applyBorder="1" applyAlignment="1">
      <alignment horizontal="left" vertical="center"/>
    </xf>
    <xf numFmtId="0" fontId="5" fillId="0" borderId="5" xfId="14" applyFont="1" applyBorder="1" applyAlignment="1">
      <alignment horizontal="left" vertical="center"/>
    </xf>
    <xf numFmtId="0" fontId="5" fillId="0" borderId="3" xfId="14" applyFont="1" applyBorder="1" applyAlignment="1">
      <alignment horizontal="left" vertical="center"/>
    </xf>
    <xf numFmtId="0" fontId="0" fillId="19" borderId="1" xfId="0" applyFill="1" applyBorder="1" applyAlignment="1">
      <alignment horizontal="center" vertical="center" wrapText="1"/>
    </xf>
    <xf numFmtId="0" fontId="13" fillId="0" borderId="0" xfId="0" applyFont="1" applyAlignment="1">
      <alignment vertical="center" textRotation="90" wrapText="1"/>
    </xf>
    <xf numFmtId="0" fontId="0" fillId="0" borderId="5" xfId="0" applyBorder="1" applyAlignment="1">
      <alignment horizontal="center" vertical="center" wrapText="1"/>
    </xf>
    <xf numFmtId="0" fontId="0" fillId="0" borderId="5" xfId="0" applyBorder="1"/>
    <xf numFmtId="0" fontId="0" fillId="0" borderId="15" xfId="0" applyBorder="1" applyAlignment="1">
      <alignment horizontal="center" vertical="center" wrapText="1"/>
    </xf>
    <xf numFmtId="0" fontId="0" fillId="0" borderId="15" xfId="0" applyBorder="1"/>
    <xf numFmtId="0" fontId="0" fillId="0" borderId="11" xfId="0" applyBorder="1" applyAlignment="1">
      <alignment horizontal="center" vertical="center" wrapText="1"/>
    </xf>
    <xf numFmtId="0" fontId="0" fillId="0" borderId="11" xfId="0" applyBorder="1"/>
    <xf numFmtId="0" fontId="0" fillId="5" borderId="1" xfId="0" applyFill="1" applyBorder="1"/>
    <xf numFmtId="174" fontId="0" fillId="5" borderId="1" xfId="0" applyNumberFormat="1" applyFill="1" applyBorder="1" applyAlignment="1" applyProtection="1">
      <alignment horizontal="center" vertical="center"/>
      <protection locked="0"/>
    </xf>
    <xf numFmtId="14" fontId="13" fillId="0" borderId="0" xfId="0" applyNumberFormat="1" applyFont="1" applyAlignment="1">
      <alignment vertical="center"/>
    </xf>
    <xf numFmtId="14" fontId="17" fillId="0" borderId="0" xfId="0" applyNumberFormat="1" applyFont="1" applyAlignment="1">
      <alignment vertical="center"/>
    </xf>
    <xf numFmtId="2" fontId="0" fillId="5" borderId="1" xfId="0" applyNumberFormat="1" applyFill="1" applyBorder="1" applyAlignment="1">
      <alignment horizontal="center" vertical="center"/>
    </xf>
    <xf numFmtId="2" fontId="0" fillId="5" borderId="42" xfId="0" applyNumberFormat="1" applyFill="1" applyBorder="1" applyAlignment="1">
      <alignment horizontal="center" vertical="center"/>
    </xf>
    <xf numFmtId="14" fontId="0" fillId="0" borderId="29" xfId="0" applyNumberFormat="1" applyBorder="1"/>
    <xf numFmtId="14" fontId="0" fillId="0" borderId="36" xfId="0" applyNumberFormat="1" applyBorder="1"/>
    <xf numFmtId="169" fontId="13" fillId="4" borderId="45" xfId="0" applyNumberFormat="1" applyFont="1" applyFill="1" applyBorder="1" applyAlignment="1">
      <alignment horizontal="center" vertical="center"/>
    </xf>
    <xf numFmtId="0" fontId="0" fillId="0" borderId="14" xfId="0" applyBorder="1" applyAlignment="1">
      <alignment horizontal="center"/>
    </xf>
    <xf numFmtId="0" fontId="0" fillId="0" borderId="9" xfId="0" applyBorder="1" applyAlignment="1">
      <alignment horizontal="center" vertical="center" wrapText="1"/>
    </xf>
    <xf numFmtId="169" fontId="13" fillId="0" borderId="0" xfId="0" applyNumberFormat="1" applyFont="1" applyAlignment="1">
      <alignment horizontal="center" vertical="center"/>
    </xf>
    <xf numFmtId="169" fontId="0" fillId="0" borderId="5" xfId="0" applyNumberFormat="1" applyBorder="1" applyAlignment="1" applyProtection="1">
      <alignment horizontal="center" vertical="center"/>
      <protection locked="0"/>
    </xf>
    <xf numFmtId="169" fontId="0" fillId="0" borderId="4" xfId="0" applyNumberFormat="1" applyBorder="1" applyAlignment="1" applyProtection="1">
      <alignment vertical="center"/>
      <protection locked="0"/>
    </xf>
    <xf numFmtId="169" fontId="0" fillId="0" borderId="5" xfId="0" applyNumberFormat="1" applyBorder="1" applyAlignment="1" applyProtection="1">
      <alignment vertical="center"/>
      <protection locked="0"/>
    </xf>
    <xf numFmtId="169" fontId="0" fillId="5" borderId="4" xfId="0" applyNumberFormat="1" applyFill="1" applyBorder="1" applyAlignment="1" applyProtection="1">
      <alignment horizontal="center" vertical="center"/>
      <protection locked="0"/>
    </xf>
    <xf numFmtId="2" fontId="0" fillId="5" borderId="47" xfId="0" applyNumberFormat="1" applyFill="1" applyBorder="1" applyAlignment="1">
      <alignment horizontal="center" vertical="center"/>
    </xf>
    <xf numFmtId="2" fontId="0" fillId="5" borderId="49" xfId="0" applyNumberFormat="1" applyFill="1" applyBorder="1" applyAlignment="1">
      <alignment horizontal="center" vertical="center"/>
    </xf>
    <xf numFmtId="169" fontId="13" fillId="4" borderId="51" xfId="0" applyNumberFormat="1" applyFont="1" applyFill="1" applyBorder="1" applyAlignment="1">
      <alignment horizontal="center" vertical="center"/>
    </xf>
    <xf numFmtId="0" fontId="0" fillId="0" borderId="48" xfId="0" applyBorder="1" applyAlignment="1">
      <alignment horizontal="center" vertical="center" wrapText="1"/>
    </xf>
    <xf numFmtId="0" fontId="0" fillId="0" borderId="49" xfId="0" applyBorder="1" applyAlignment="1">
      <alignment horizontal="center"/>
    </xf>
    <xf numFmtId="0" fontId="0" fillId="0" borderId="50" xfId="0" applyBorder="1" applyAlignment="1">
      <alignment horizontal="center"/>
    </xf>
    <xf numFmtId="0" fontId="0" fillId="0" borderId="6" xfId="0" applyBorder="1" applyAlignment="1">
      <alignment horizontal="center"/>
    </xf>
    <xf numFmtId="0" fontId="0" fillId="0" borderId="51" xfId="0" applyBorder="1" applyAlignment="1">
      <alignment horizontal="center"/>
    </xf>
    <xf numFmtId="1" fontId="14" fillId="0" borderId="1" xfId="14" applyNumberFormat="1" applyFont="1" applyBorder="1" applyAlignment="1">
      <alignment horizontal="center" vertical="center"/>
    </xf>
    <xf numFmtId="174" fontId="13" fillId="4" borderId="1" xfId="0" applyNumberFormat="1" applyFont="1" applyFill="1" applyBorder="1" applyAlignment="1">
      <alignment horizontal="center" vertical="center"/>
    </xf>
    <xf numFmtId="174" fontId="0" fillId="0" borderId="0" xfId="0" applyNumberFormat="1" applyAlignment="1">
      <alignment horizontal="center" vertical="center"/>
    </xf>
    <xf numFmtId="0" fontId="40" fillId="0" borderId="21" xfId="0" applyFont="1" applyBorder="1"/>
    <xf numFmtId="0" fontId="40" fillId="0" borderId="32" xfId="0" applyFont="1" applyBorder="1"/>
    <xf numFmtId="0" fontId="0" fillId="5" borderId="53" xfId="0" applyFill="1" applyBorder="1" applyAlignment="1" applyProtection="1">
      <alignment horizontal="center" vertical="center"/>
      <protection locked="0"/>
    </xf>
    <xf numFmtId="0" fontId="0" fillId="0" borderId="19" xfId="0" applyBorder="1" applyAlignment="1" applyProtection="1">
      <alignment horizontal="center" vertical="center"/>
      <protection locked="0"/>
    </xf>
    <xf numFmtId="0" fontId="0" fillId="0" borderId="54" xfId="0" applyBorder="1" applyAlignment="1">
      <alignment vertical="center"/>
    </xf>
    <xf numFmtId="0" fontId="0" fillId="0" borderId="13" xfId="0" applyBorder="1" applyAlignment="1">
      <alignment vertical="center"/>
    </xf>
    <xf numFmtId="0" fontId="0" fillId="0" borderId="17" xfId="0" applyBorder="1" applyAlignment="1">
      <alignment vertical="center"/>
    </xf>
    <xf numFmtId="166" fontId="0" fillId="0" borderId="12" xfId="0" applyNumberFormat="1" applyBorder="1" applyAlignment="1">
      <alignment horizontal="center" vertical="center" wrapText="1"/>
    </xf>
    <xf numFmtId="0" fontId="0" fillId="0" borderId="8" xfId="0" applyBorder="1" applyAlignment="1" applyProtection="1">
      <alignment horizontal="center" vertical="center"/>
      <protection locked="0"/>
    </xf>
    <xf numFmtId="166" fontId="13" fillId="0" borderId="17" xfId="0" applyNumberFormat="1" applyFont="1" applyBorder="1" applyAlignment="1">
      <alignment horizontal="left" vertical="center" wrapText="1"/>
    </xf>
    <xf numFmtId="0" fontId="0" fillId="0" borderId="55" xfId="0" applyBorder="1" applyAlignment="1" applyProtection="1">
      <alignment horizontal="center" vertical="center"/>
      <protection locked="0"/>
    </xf>
    <xf numFmtId="169" fontId="13" fillId="4" borderId="42" xfId="0" applyNumberFormat="1" applyFont="1" applyFill="1" applyBorder="1" applyAlignment="1">
      <alignment horizontal="center" vertical="center"/>
    </xf>
    <xf numFmtId="0" fontId="0" fillId="5" borderId="49" xfId="0" applyFill="1" applyBorder="1"/>
    <xf numFmtId="0" fontId="13" fillId="4" borderId="1" xfId="0" applyFont="1" applyFill="1" applyBorder="1" applyAlignment="1">
      <alignment horizontal="center" vertical="center"/>
    </xf>
    <xf numFmtId="2" fontId="14" fillId="0" borderId="1" xfId="23" applyNumberFormat="1" applyFont="1" applyBorder="1" applyAlignment="1">
      <alignment horizontal="center" vertical="center"/>
    </xf>
    <xf numFmtId="169" fontId="13" fillId="5" borderId="1" xfId="0" applyNumberFormat="1" applyFont="1" applyFill="1" applyBorder="1" applyAlignment="1">
      <alignment horizontal="center" vertical="center"/>
    </xf>
    <xf numFmtId="0" fontId="52" fillId="0" borderId="1" xfId="6" applyFont="1" applyFill="1" applyBorder="1" applyAlignment="1" applyProtection="1">
      <alignment horizontal="left" vertical="center" wrapText="1"/>
    </xf>
    <xf numFmtId="0" fontId="10" fillId="0" borderId="0" xfId="6" applyAlignment="1" applyProtection="1"/>
    <xf numFmtId="174" fontId="13" fillId="5" borderId="1" xfId="0" applyNumberFormat="1" applyFont="1" applyFill="1" applyBorder="1" applyAlignment="1">
      <alignment horizontal="center" vertical="center"/>
    </xf>
    <xf numFmtId="176" fontId="19" fillId="0" borderId="0" xfId="25" applyFont="1" applyFill="1" applyAlignment="1">
      <alignment vertical="center"/>
    </xf>
    <xf numFmtId="177" fontId="19" fillId="0" borderId="19" xfId="23" applyNumberFormat="1" applyFont="1" applyBorder="1" applyAlignment="1">
      <alignment vertical="center" wrapText="1"/>
    </xf>
    <xf numFmtId="177" fontId="19" fillId="0" borderId="0" xfId="23" applyNumberFormat="1" applyFont="1" applyAlignment="1">
      <alignment vertical="center" wrapText="1"/>
    </xf>
    <xf numFmtId="178" fontId="42" fillId="0" borderId="19" xfId="23" applyNumberFormat="1" applyFont="1" applyBorder="1" applyAlignment="1">
      <alignment vertical="center"/>
    </xf>
    <xf numFmtId="178" fontId="42" fillId="0" borderId="0" xfId="23" applyNumberFormat="1" applyFont="1" applyAlignment="1">
      <alignment vertical="center"/>
    </xf>
    <xf numFmtId="0" fontId="14" fillId="0" borderId="19" xfId="23" applyFont="1" applyBorder="1" applyAlignment="1">
      <alignment horizontal="center" vertical="center"/>
    </xf>
    <xf numFmtId="0" fontId="14" fillId="0" borderId="0" xfId="23" applyFont="1" applyAlignment="1">
      <alignment horizontal="center" vertical="center"/>
    </xf>
    <xf numFmtId="173" fontId="44" fillId="0" borderId="19" xfId="22" applyNumberFormat="1" applyFont="1" applyFill="1" applyBorder="1" applyAlignment="1">
      <alignment horizontal="center" vertical="center"/>
    </xf>
    <xf numFmtId="173" fontId="44" fillId="0" borderId="0" xfId="22" applyNumberFormat="1" applyFont="1" applyFill="1" applyBorder="1" applyAlignment="1">
      <alignment horizontal="center" vertical="center"/>
    </xf>
    <xf numFmtId="10" fontId="0" fillId="5" borderId="1" xfId="0" applyNumberFormat="1" applyFill="1" applyBorder="1" applyAlignment="1" applyProtection="1">
      <alignment horizontal="center" vertical="center"/>
      <protection locked="0"/>
    </xf>
    <xf numFmtId="9" fontId="19" fillId="0" borderId="1" xfId="14" applyNumberFormat="1" applyBorder="1" applyAlignment="1">
      <alignment horizontal="center" vertical="center"/>
    </xf>
    <xf numFmtId="10" fontId="0" fillId="0" borderId="0" xfId="9" applyNumberFormat="1" applyFont="1"/>
    <xf numFmtId="168" fontId="0" fillId="0" borderId="0" xfId="0" applyNumberFormat="1"/>
    <xf numFmtId="0" fontId="0" fillId="0" borderId="9" xfId="0" quotePrefix="1" applyBorder="1" applyAlignment="1">
      <alignment vertical="center"/>
    </xf>
    <xf numFmtId="9" fontId="0" fillId="5" borderId="1" xfId="0" applyNumberFormat="1" applyFill="1" applyBorder="1" applyAlignment="1" applyProtection="1">
      <alignment horizontal="center" vertical="center"/>
      <protection locked="0"/>
    </xf>
    <xf numFmtId="169" fontId="0" fillId="0" borderId="0" xfId="0" applyNumberFormat="1"/>
    <xf numFmtId="0" fontId="0" fillId="0" borderId="1" xfId="0" applyBorder="1" applyAlignment="1" applyProtection="1">
      <alignment horizontal="center" vertical="center"/>
      <protection locked="0"/>
    </xf>
    <xf numFmtId="9" fontId="0" fillId="0" borderId="1" xfId="0" applyNumberFormat="1" applyBorder="1" applyAlignment="1" applyProtection="1">
      <alignment horizontal="center" vertical="center"/>
      <protection locked="0"/>
    </xf>
    <xf numFmtId="0" fontId="19" fillId="0" borderId="0" xfId="14" applyAlignment="1">
      <alignment horizontal="center"/>
    </xf>
    <xf numFmtId="0" fontId="14" fillId="0" borderId="0" xfId="14" applyFont="1" applyAlignment="1">
      <alignment horizontal="center"/>
    </xf>
    <xf numFmtId="9" fontId="14" fillId="0" borderId="0" xfId="14" applyNumberFormat="1" applyFont="1" applyAlignment="1">
      <alignment horizontal="center"/>
    </xf>
    <xf numFmtId="9" fontId="19" fillId="0" borderId="0" xfId="14" applyNumberFormat="1" applyAlignment="1">
      <alignment horizontal="center"/>
    </xf>
    <xf numFmtId="0" fontId="16" fillId="0" borderId="0" xfId="14" applyFont="1"/>
    <xf numFmtId="0" fontId="53" fillId="0" borderId="0" xfId="0" applyFont="1"/>
    <xf numFmtId="169" fontId="0" fillId="5" borderId="20" xfId="0" applyNumberFormat="1" applyFill="1" applyBorder="1" applyAlignment="1" applyProtection="1">
      <alignment horizontal="center" vertical="center"/>
      <protection locked="0"/>
    </xf>
    <xf numFmtId="0" fontId="0" fillId="0" borderId="45" xfId="0" applyBorder="1"/>
    <xf numFmtId="0" fontId="13" fillId="0" borderId="44" xfId="0" applyFont="1" applyBorder="1" applyAlignment="1">
      <alignment horizontal="center"/>
    </xf>
    <xf numFmtId="0" fontId="13" fillId="0" borderId="29" xfId="0" applyFont="1" applyBorder="1" applyAlignment="1">
      <alignment horizontal="center"/>
    </xf>
    <xf numFmtId="169" fontId="13" fillId="5" borderId="14" xfId="0" applyNumberFormat="1" applyFont="1" applyFill="1" applyBorder="1" applyAlignment="1" applyProtection="1">
      <alignment horizontal="left" vertical="center"/>
      <protection locked="0"/>
    </xf>
    <xf numFmtId="169" fontId="0" fillId="5" borderId="14" xfId="0" applyNumberFormat="1" applyFill="1" applyBorder="1" applyAlignment="1" applyProtection="1">
      <alignment horizontal="center" vertical="center"/>
      <protection locked="0"/>
    </xf>
    <xf numFmtId="169" fontId="0" fillId="5" borderId="6" xfId="0" applyNumberFormat="1" applyFill="1" applyBorder="1" applyAlignment="1" applyProtection="1">
      <alignment horizontal="center" vertical="center"/>
      <protection locked="0"/>
    </xf>
    <xf numFmtId="169" fontId="0" fillId="5" borderId="57" xfId="0" applyNumberFormat="1" applyFill="1" applyBorder="1" applyAlignment="1" applyProtection="1">
      <alignment horizontal="center" vertical="center"/>
      <protection locked="0"/>
    </xf>
    <xf numFmtId="0" fontId="0" fillId="0" borderId="0" xfId="0" applyAlignment="1">
      <alignment horizontal="center" wrapText="1"/>
    </xf>
    <xf numFmtId="14" fontId="0" fillId="22" borderId="0" xfId="0" applyNumberFormat="1" applyFill="1"/>
    <xf numFmtId="0" fontId="40" fillId="23" borderId="58" xfId="39" applyFont="1" applyFill="1" applyBorder="1" applyAlignment="1">
      <alignment horizontal="center" vertical="center"/>
    </xf>
    <xf numFmtId="0" fontId="40" fillId="23" borderId="59" xfId="39" applyFont="1" applyFill="1" applyBorder="1" applyAlignment="1">
      <alignment horizontal="center" vertical="center"/>
    </xf>
    <xf numFmtId="0" fontId="40" fillId="23" borderId="60" xfId="39" applyFont="1" applyFill="1" applyBorder="1" applyAlignment="1">
      <alignment horizontal="center" vertical="center"/>
    </xf>
    <xf numFmtId="0" fontId="40" fillId="23" borderId="61" xfId="39" applyFont="1" applyFill="1" applyBorder="1" applyAlignment="1">
      <alignment horizontal="center" vertical="center"/>
    </xf>
    <xf numFmtId="2" fontId="55" fillId="24" borderId="62" xfId="40" applyNumberFormat="1" applyFont="1" applyBorder="1"/>
    <xf numFmtId="2" fontId="54" fillId="0" borderId="0" xfId="40" applyNumberFormat="1" applyFont="1" applyFill="1"/>
    <xf numFmtId="0" fontId="40" fillId="0" borderId="0" xfId="0" applyFont="1"/>
    <xf numFmtId="2" fontId="55" fillId="24" borderId="10" xfId="40" applyNumberFormat="1" applyFont="1" applyBorder="1"/>
    <xf numFmtId="2" fontId="55" fillId="0" borderId="0" xfId="40" applyNumberFormat="1" applyFont="1" applyFill="1"/>
    <xf numFmtId="49" fontId="13" fillId="5" borderId="14" xfId="0" applyNumberFormat="1" applyFont="1" applyFill="1" applyBorder="1" applyAlignment="1" applyProtection="1">
      <alignment horizontal="left" vertical="center" wrapText="1"/>
      <protection locked="0"/>
    </xf>
    <xf numFmtId="2" fontId="54" fillId="26" borderId="46" xfId="40" applyNumberFormat="1" applyFont="1" applyFill="1" applyBorder="1"/>
    <xf numFmtId="2" fontId="54" fillId="26" borderId="42" xfId="40" applyNumberFormat="1" applyFont="1" applyFill="1" applyBorder="1"/>
    <xf numFmtId="2" fontId="54" fillId="26" borderId="47" xfId="40" applyNumberFormat="1" applyFont="1" applyFill="1" applyBorder="1"/>
    <xf numFmtId="2" fontId="54" fillId="26" borderId="48" xfId="40" applyNumberFormat="1" applyFont="1" applyFill="1" applyBorder="1"/>
    <xf numFmtId="2" fontId="54" fillId="26" borderId="1" xfId="40" applyNumberFormat="1" applyFont="1" applyFill="1" applyBorder="1"/>
    <xf numFmtId="2" fontId="54" fillId="26" borderId="49" xfId="40" applyNumberFormat="1" applyFont="1" applyFill="1" applyBorder="1"/>
    <xf numFmtId="2" fontId="54" fillId="26" borderId="50" xfId="40" applyNumberFormat="1" applyFont="1" applyFill="1" applyBorder="1"/>
    <xf numFmtId="2" fontId="54" fillId="26" borderId="6" xfId="40" applyNumberFormat="1" applyFont="1" applyFill="1" applyBorder="1"/>
    <xf numFmtId="2" fontId="54" fillId="26" borderId="51" xfId="40" applyNumberFormat="1" applyFont="1" applyFill="1" applyBorder="1"/>
    <xf numFmtId="0" fontId="1" fillId="0" borderId="0" xfId="0" applyFont="1"/>
    <xf numFmtId="0" fontId="40" fillId="23" borderId="64" xfId="39" applyFont="1" applyFill="1" applyBorder="1" applyAlignment="1">
      <alignment horizontal="center" vertical="center"/>
    </xf>
    <xf numFmtId="0" fontId="40" fillId="23" borderId="65" xfId="39" applyFont="1" applyFill="1" applyBorder="1" applyAlignment="1">
      <alignment horizontal="center" vertical="center"/>
    </xf>
    <xf numFmtId="0" fontId="40" fillId="23" borderId="66" xfId="39" applyFont="1" applyFill="1" applyBorder="1" applyAlignment="1">
      <alignment horizontal="center" vertical="center"/>
    </xf>
    <xf numFmtId="0" fontId="13" fillId="0" borderId="1" xfId="0" applyFont="1" applyBorder="1"/>
    <xf numFmtId="2" fontId="13" fillId="0" borderId="1" xfId="0" applyNumberFormat="1" applyFont="1" applyBorder="1"/>
    <xf numFmtId="2" fontId="0" fillId="21" borderId="1" xfId="0" applyNumberFormat="1" applyFill="1" applyBorder="1"/>
    <xf numFmtId="0" fontId="57" fillId="0" borderId="1" xfId="0" applyFont="1" applyBorder="1"/>
    <xf numFmtId="0" fontId="14" fillId="21" borderId="1" xfId="0" applyFont="1" applyFill="1" applyBorder="1"/>
    <xf numFmtId="0" fontId="57" fillId="4" borderId="1" xfId="0" applyFont="1" applyFill="1" applyBorder="1"/>
    <xf numFmtId="0" fontId="0" fillId="21" borderId="1" xfId="0" applyFill="1" applyBorder="1"/>
    <xf numFmtId="0" fontId="14" fillId="4" borderId="1" xfId="0" applyFont="1" applyFill="1" applyBorder="1"/>
    <xf numFmtId="0" fontId="1" fillId="28" borderId="0" xfId="0" applyFont="1" applyFill="1"/>
    <xf numFmtId="2" fontId="54" fillId="28" borderId="46" xfId="40" applyNumberFormat="1" applyFont="1" applyFill="1" applyBorder="1"/>
    <xf numFmtId="2" fontId="54" fillId="28" borderId="42" xfId="40" applyNumberFormat="1" applyFont="1" applyFill="1" applyBorder="1"/>
    <xf numFmtId="2" fontId="54" fillId="28" borderId="47" xfId="40" applyNumberFormat="1" applyFont="1" applyFill="1" applyBorder="1"/>
    <xf numFmtId="2" fontId="55" fillId="28" borderId="62" xfId="40" applyNumberFormat="1" applyFont="1" applyFill="1" applyBorder="1"/>
    <xf numFmtId="2" fontId="54" fillId="28" borderId="48" xfId="40" applyNumberFormat="1" applyFont="1" applyFill="1" applyBorder="1"/>
    <xf numFmtId="2" fontId="54" fillId="28" borderId="1" xfId="40" applyNumberFormat="1" applyFont="1" applyFill="1" applyBorder="1"/>
    <xf numFmtId="2" fontId="54" fillId="28" borderId="49" xfId="40" applyNumberFormat="1" applyFont="1" applyFill="1" applyBorder="1"/>
    <xf numFmtId="0" fontId="0" fillId="28" borderId="0" xfId="0" applyFill="1"/>
    <xf numFmtId="2" fontId="57" fillId="0" borderId="1" xfId="0" applyNumberFormat="1" applyFont="1" applyBorder="1"/>
    <xf numFmtId="2" fontId="14" fillId="21" borderId="1" xfId="0" applyNumberFormat="1" applyFont="1" applyFill="1" applyBorder="1"/>
    <xf numFmtId="2" fontId="57" fillId="0" borderId="0" xfId="0" applyNumberFormat="1" applyFont="1"/>
    <xf numFmtId="0" fontId="40" fillId="28" borderId="64" xfId="39" applyFont="1" applyFill="1" applyBorder="1" applyAlignment="1">
      <alignment horizontal="center" vertical="center"/>
    </xf>
    <xf numFmtId="0" fontId="13" fillId="28" borderId="1" xfId="0" applyFont="1" applyFill="1" applyBorder="1"/>
    <xf numFmtId="0" fontId="0" fillId="28" borderId="1" xfId="0" applyFill="1" applyBorder="1"/>
    <xf numFmtId="0" fontId="18" fillId="0" borderId="0" xfId="0" applyFont="1"/>
    <xf numFmtId="0" fontId="58" fillId="25" borderId="1" xfId="0" applyFont="1" applyFill="1" applyBorder="1"/>
    <xf numFmtId="172" fontId="55" fillId="24" borderId="62" xfId="40" applyNumberFormat="1" applyFont="1" applyBorder="1"/>
    <xf numFmtId="0" fontId="0" fillId="5" borderId="1" xfId="0" applyFill="1" applyBorder="1" applyAlignment="1">
      <alignment horizontal="left" vertical="top" wrapText="1"/>
    </xf>
    <xf numFmtId="0" fontId="0" fillId="5" borderId="1" xfId="0" applyFill="1" applyBorder="1" applyAlignment="1">
      <alignment horizontal="center" vertical="center" wrapText="1"/>
    </xf>
    <xf numFmtId="169" fontId="0" fillId="5" borderId="14" xfId="0" applyNumberFormat="1" applyFill="1" applyBorder="1" applyAlignment="1" applyProtection="1">
      <alignment horizontal="left" vertical="center"/>
      <protection locked="0"/>
    </xf>
    <xf numFmtId="169" fontId="0" fillId="5" borderId="53" xfId="0" applyNumberFormat="1" applyFill="1" applyBorder="1" applyAlignment="1" applyProtection="1">
      <alignment horizontal="center" vertical="center"/>
      <protection locked="0"/>
    </xf>
    <xf numFmtId="0" fontId="0" fillId="0" borderId="41" xfId="0" applyBorder="1"/>
    <xf numFmtId="0" fontId="13" fillId="0" borderId="54" xfId="0" applyFont="1" applyBorder="1" applyAlignment="1">
      <alignment horizontal="center"/>
    </xf>
    <xf numFmtId="0" fontId="13" fillId="0" borderId="68" xfId="0" applyFont="1" applyBorder="1" applyAlignment="1">
      <alignment horizontal="center"/>
    </xf>
    <xf numFmtId="169" fontId="0" fillId="5" borderId="42" xfId="0" applyNumberFormat="1" applyFill="1" applyBorder="1" applyAlignment="1" applyProtection="1">
      <alignment horizontal="left" vertical="center"/>
      <protection locked="0"/>
    </xf>
    <xf numFmtId="0" fontId="30" fillId="8" borderId="0" xfId="0" applyFont="1" applyFill="1" applyAlignment="1">
      <alignment horizontal="left" vertical="center"/>
    </xf>
    <xf numFmtId="0" fontId="31" fillId="8" borderId="0" xfId="6" applyFont="1" applyFill="1" applyBorder="1" applyAlignment="1" applyProtection="1">
      <alignment horizontal="left" vertical="center"/>
    </xf>
    <xf numFmtId="0" fontId="32" fillId="8" borderId="23" xfId="0" applyFont="1" applyFill="1" applyBorder="1" applyAlignment="1">
      <alignment horizontal="left" vertical="center"/>
    </xf>
    <xf numFmtId="0" fontId="32" fillId="8" borderId="0" xfId="0" applyFont="1" applyFill="1" applyAlignment="1">
      <alignment horizontal="left" vertical="center"/>
    </xf>
    <xf numFmtId="0" fontId="32" fillId="8" borderId="24" xfId="0" applyFont="1" applyFill="1" applyBorder="1" applyAlignment="1">
      <alignment horizontal="left" vertical="center"/>
    </xf>
    <xf numFmtId="0" fontId="17" fillId="8" borderId="25" xfId="0" applyFont="1" applyFill="1" applyBorder="1" applyAlignment="1">
      <alignment horizontal="left" vertical="top" wrapText="1"/>
    </xf>
    <xf numFmtId="0" fontId="17" fillId="8" borderId="25" xfId="0" applyFont="1" applyFill="1" applyBorder="1" applyAlignment="1">
      <alignment horizontal="left" vertical="top"/>
    </xf>
    <xf numFmtId="0" fontId="17" fillId="8" borderId="0" xfId="0" applyFont="1" applyFill="1" applyAlignment="1">
      <alignment horizontal="left" vertical="top"/>
    </xf>
    <xf numFmtId="0" fontId="30" fillId="8" borderId="25" xfId="0" applyFont="1" applyFill="1" applyBorder="1" applyAlignment="1">
      <alignment horizontal="center" vertical="top" wrapText="1"/>
    </xf>
    <xf numFmtId="0" fontId="30" fillId="8" borderId="25" xfId="0" applyFont="1" applyFill="1" applyBorder="1" applyAlignment="1">
      <alignment horizontal="center" vertical="top"/>
    </xf>
    <xf numFmtId="0" fontId="30" fillId="8" borderId="0" xfId="0" applyFont="1" applyFill="1" applyAlignment="1">
      <alignment horizontal="center" vertical="top"/>
    </xf>
    <xf numFmtId="0" fontId="17" fillId="8" borderId="25" xfId="0" applyFont="1" applyFill="1" applyBorder="1" applyAlignment="1">
      <alignment horizontal="left" vertical="center"/>
    </xf>
    <xf numFmtId="0" fontId="17" fillId="8" borderId="0" xfId="0" applyFont="1" applyFill="1" applyAlignment="1">
      <alignment horizontal="left" vertical="center"/>
    </xf>
    <xf numFmtId="0" fontId="30" fillId="8" borderId="25" xfId="0" applyFont="1" applyFill="1" applyBorder="1" applyAlignment="1">
      <alignment horizontal="left" vertical="center"/>
    </xf>
    <xf numFmtId="0" fontId="0" fillId="6" borderId="1" xfId="0" applyFill="1" applyBorder="1" applyAlignment="1">
      <alignment horizontal="center" wrapText="1"/>
    </xf>
    <xf numFmtId="0" fontId="0" fillId="6" borderId="1" xfId="0" applyFill="1" applyBorder="1" applyAlignment="1">
      <alignment horizontal="center"/>
    </xf>
    <xf numFmtId="0" fontId="0" fillId="6" borderId="1" xfId="0" applyFill="1" applyBorder="1" applyAlignment="1">
      <alignment horizontal="center" vertical="center" wrapText="1"/>
    </xf>
    <xf numFmtId="0" fontId="0" fillId="6" borderId="1" xfId="0" applyFill="1" applyBorder="1" applyAlignment="1">
      <alignment horizontal="center" vertical="center"/>
    </xf>
    <xf numFmtId="0" fontId="0" fillId="6" borderId="0" xfId="0" applyFill="1" applyAlignment="1">
      <alignment horizontal="center"/>
    </xf>
    <xf numFmtId="0" fontId="13" fillId="6" borderId="1" xfId="0" applyFont="1" applyFill="1" applyBorder="1" applyAlignment="1">
      <alignment horizontal="center" vertical="center"/>
    </xf>
    <xf numFmtId="0" fontId="0" fillId="6" borderId="1" xfId="0" quotePrefix="1" applyFill="1" applyBorder="1" applyAlignment="1">
      <alignment horizontal="center" vertical="center" wrapText="1"/>
    </xf>
    <xf numFmtId="0" fontId="0" fillId="6" borderId="4" xfId="0" applyFill="1" applyBorder="1" applyAlignment="1">
      <alignment horizontal="center" vertical="center" wrapText="1"/>
    </xf>
    <xf numFmtId="0" fontId="0" fillId="6" borderId="5" xfId="0" applyFill="1" applyBorder="1" applyAlignment="1">
      <alignment horizontal="center" vertical="center" wrapText="1"/>
    </xf>
    <xf numFmtId="0" fontId="0" fillId="6" borderId="3" xfId="0" applyFill="1" applyBorder="1" applyAlignment="1">
      <alignment horizontal="center" vertical="center" wrapText="1"/>
    </xf>
    <xf numFmtId="0" fontId="13" fillId="6" borderId="5" xfId="0" applyFont="1" applyFill="1" applyBorder="1" applyAlignment="1">
      <alignment horizontal="center" vertical="center"/>
    </xf>
    <xf numFmtId="0" fontId="13" fillId="6" borderId="3" xfId="0" applyFont="1" applyFill="1" applyBorder="1" applyAlignment="1">
      <alignment horizontal="center" vertical="center"/>
    </xf>
    <xf numFmtId="0" fontId="13" fillId="6" borderId="0" xfId="0" applyFont="1" applyFill="1" applyAlignment="1">
      <alignment horizontal="center"/>
    </xf>
    <xf numFmtId="0" fontId="6" fillId="6" borderId="4" xfId="0" applyFont="1" applyFill="1" applyBorder="1" applyAlignment="1">
      <alignment horizontal="center" vertical="center" wrapText="1"/>
    </xf>
    <xf numFmtId="0" fontId="6" fillId="6" borderId="5" xfId="0" applyFont="1" applyFill="1" applyBorder="1" applyAlignment="1">
      <alignment horizontal="center" vertical="center" wrapText="1"/>
    </xf>
    <xf numFmtId="0" fontId="6" fillId="6" borderId="3" xfId="0" applyFont="1" applyFill="1" applyBorder="1" applyAlignment="1">
      <alignment horizontal="center" vertical="center" wrapText="1"/>
    </xf>
    <xf numFmtId="0" fontId="6" fillId="6" borderId="4" xfId="0" applyFont="1" applyFill="1" applyBorder="1" applyAlignment="1">
      <alignment horizontal="center" vertical="center"/>
    </xf>
    <xf numFmtId="0" fontId="6" fillId="6" borderId="5" xfId="0" applyFont="1" applyFill="1" applyBorder="1" applyAlignment="1">
      <alignment horizontal="center" vertical="center"/>
    </xf>
    <xf numFmtId="0" fontId="6" fillId="6" borderId="3" xfId="0" applyFont="1" applyFill="1" applyBorder="1" applyAlignment="1">
      <alignment horizontal="center" vertical="center"/>
    </xf>
    <xf numFmtId="0" fontId="0" fillId="0" borderId="0" xfId="0" applyAlignment="1">
      <alignment horizontal="center"/>
    </xf>
    <xf numFmtId="168" fontId="14" fillId="5" borderId="4" xfId="5" applyNumberFormat="1" applyFont="1" applyFill="1" applyBorder="1" applyAlignment="1">
      <alignment horizontal="left" vertical="center" wrapText="1"/>
    </xf>
    <xf numFmtId="168" fontId="14" fillId="5" borderId="5" xfId="5" applyNumberFormat="1" applyFont="1" applyFill="1" applyBorder="1" applyAlignment="1">
      <alignment horizontal="left" vertical="center" wrapText="1"/>
    </xf>
    <xf numFmtId="168" fontId="14" fillId="5" borderId="3" xfId="5" applyNumberFormat="1" applyFont="1" applyFill="1" applyBorder="1" applyAlignment="1">
      <alignment horizontal="left" vertical="center" wrapText="1"/>
    </xf>
    <xf numFmtId="0" fontId="6" fillId="0" borderId="4" xfId="1" applyFont="1" applyBorder="1" applyAlignment="1">
      <alignment horizontal="center" vertical="center" wrapText="1"/>
    </xf>
    <xf numFmtId="0" fontId="6" fillId="0" borderId="5" xfId="1" applyFont="1" applyBorder="1" applyAlignment="1">
      <alignment horizontal="center" vertical="center" wrapText="1"/>
    </xf>
    <xf numFmtId="0" fontId="6" fillId="0" borderId="3" xfId="1" applyFont="1" applyBorder="1" applyAlignment="1">
      <alignment horizontal="center" vertical="center" wrapText="1"/>
    </xf>
    <xf numFmtId="168" fontId="14" fillId="5" borderId="18" xfId="5" applyNumberFormat="1" applyFont="1" applyFill="1" applyBorder="1" applyAlignment="1">
      <alignment horizontal="center" vertical="center" wrapText="1"/>
    </xf>
    <xf numFmtId="168" fontId="14" fillId="5" borderId="15" xfId="5" applyNumberFormat="1" applyFont="1" applyFill="1" applyBorder="1" applyAlignment="1">
      <alignment horizontal="center" vertical="center" wrapText="1"/>
    </xf>
    <xf numFmtId="168" fontId="14" fillId="5" borderId="2" xfId="5" applyNumberFormat="1" applyFont="1" applyFill="1" applyBorder="1" applyAlignment="1">
      <alignment horizontal="center" vertical="center" wrapText="1"/>
    </xf>
    <xf numFmtId="168" fontId="14" fillId="5" borderId="20" xfId="5" applyNumberFormat="1" applyFont="1" applyFill="1" applyBorder="1" applyAlignment="1">
      <alignment horizontal="center" vertical="center" wrapText="1"/>
    </xf>
    <xf numFmtId="168" fontId="14" fillId="5" borderId="11" xfId="5" applyNumberFormat="1" applyFont="1" applyFill="1" applyBorder="1" applyAlignment="1">
      <alignment horizontal="center" vertical="center" wrapText="1"/>
    </xf>
    <xf numFmtId="168" fontId="14" fillId="5" borderId="16" xfId="5" applyNumberFormat="1" applyFont="1" applyFill="1" applyBorder="1" applyAlignment="1">
      <alignment horizontal="center" vertical="center" wrapText="1"/>
    </xf>
    <xf numFmtId="168" fontId="14" fillId="5" borderId="4" xfId="5" applyNumberFormat="1" applyFont="1" applyFill="1" applyBorder="1" applyAlignment="1">
      <alignment horizontal="center" vertical="center" wrapText="1"/>
    </xf>
    <xf numFmtId="168" fontId="14" fillId="5" borderId="5" xfId="5" applyNumberFormat="1" applyFont="1" applyFill="1" applyBorder="1" applyAlignment="1">
      <alignment horizontal="center" vertical="center" wrapText="1"/>
    </xf>
    <xf numFmtId="168" fontId="14" fillId="5" borderId="3" xfId="5" applyNumberFormat="1" applyFont="1" applyFill="1" applyBorder="1" applyAlignment="1">
      <alignment horizontal="center" vertical="center" wrapText="1"/>
    </xf>
    <xf numFmtId="0" fontId="5" fillId="0" borderId="1" xfId="14" applyFont="1" applyBorder="1" applyAlignment="1">
      <alignment horizontal="left" vertical="center"/>
    </xf>
    <xf numFmtId="0" fontId="5" fillId="0" borderId="4" xfId="14" applyFont="1" applyBorder="1" applyAlignment="1">
      <alignment horizontal="left" vertical="center" wrapText="1"/>
    </xf>
    <xf numFmtId="0" fontId="5" fillId="0" borderId="5" xfId="14" applyFont="1" applyBorder="1" applyAlignment="1">
      <alignment horizontal="left" vertical="center" wrapText="1"/>
    </xf>
    <xf numFmtId="0" fontId="5" fillId="0" borderId="3" xfId="14" applyFont="1" applyBorder="1" applyAlignment="1">
      <alignment horizontal="left" vertical="center" wrapText="1"/>
    </xf>
    <xf numFmtId="1" fontId="22" fillId="0" borderId="18" xfId="6" applyNumberFormat="1" applyFont="1" applyFill="1" applyBorder="1" applyAlignment="1" applyProtection="1">
      <alignment horizontal="left" vertical="center" wrapText="1"/>
    </xf>
    <xf numFmtId="1" fontId="22" fillId="0" borderId="2" xfId="6" applyNumberFormat="1" applyFont="1" applyFill="1" applyBorder="1" applyAlignment="1" applyProtection="1">
      <alignment horizontal="left" vertical="center" wrapText="1"/>
    </xf>
    <xf numFmtId="0" fontId="13" fillId="16" borderId="1" xfId="14" applyFont="1" applyFill="1" applyBorder="1" applyAlignment="1">
      <alignment horizontal="center"/>
    </xf>
    <xf numFmtId="0" fontId="43" fillId="0" borderId="4" xfId="6" applyFont="1" applyFill="1" applyBorder="1" applyAlignment="1" applyProtection="1">
      <alignment horizontal="left" vertical="center" wrapText="1"/>
    </xf>
    <xf numFmtId="0" fontId="43" fillId="0" borderId="3" xfId="6" applyFont="1" applyFill="1" applyBorder="1" applyAlignment="1" applyProtection="1">
      <alignment horizontal="left" vertical="center" wrapText="1"/>
    </xf>
    <xf numFmtId="0" fontId="41" fillId="0" borderId="4" xfId="6" applyFont="1" applyFill="1" applyBorder="1" applyAlignment="1" applyProtection="1">
      <alignment horizontal="left" vertical="center" wrapText="1"/>
    </xf>
    <xf numFmtId="0" fontId="41" fillId="0" borderId="3" xfId="6" applyFont="1" applyFill="1" applyBorder="1" applyAlignment="1" applyProtection="1">
      <alignment horizontal="left" vertical="center" wrapText="1"/>
    </xf>
    <xf numFmtId="0" fontId="5" fillId="0" borderId="4" xfId="14" applyFont="1" applyBorder="1" applyAlignment="1">
      <alignment horizontal="left" vertical="center"/>
    </xf>
    <xf numFmtId="0" fontId="5" fillId="0" borderId="5" xfId="14" applyFont="1" applyBorder="1" applyAlignment="1">
      <alignment horizontal="left" vertical="center"/>
    </xf>
    <xf numFmtId="0" fontId="5" fillId="0" borderId="3" xfId="14" applyFont="1" applyBorder="1" applyAlignment="1">
      <alignment horizontal="left" vertical="center"/>
    </xf>
    <xf numFmtId="0" fontId="41" fillId="0" borderId="1" xfId="6" applyFont="1" applyFill="1" applyBorder="1" applyAlignment="1" applyProtection="1">
      <alignment horizontal="left" vertical="center"/>
    </xf>
    <xf numFmtId="0" fontId="14" fillId="0" borderId="4" xfId="14" applyFont="1" applyBorder="1" applyAlignment="1">
      <alignment horizontal="center"/>
    </xf>
    <xf numFmtId="0" fontId="14" fillId="0" borderId="3" xfId="14" applyFont="1" applyBorder="1" applyAlignment="1">
      <alignment horizontal="center"/>
    </xf>
    <xf numFmtId="0" fontId="18" fillId="0" borderId="1" xfId="6" applyFont="1" applyBorder="1" applyAlignment="1" applyProtection="1">
      <alignment horizontal="left" vertical="center" wrapText="1"/>
    </xf>
    <xf numFmtId="1" fontId="43" fillId="0" borderId="1" xfId="6" applyNumberFormat="1" applyFont="1" applyFill="1" applyBorder="1" applyAlignment="1" applyProtection="1">
      <alignment horizontal="left" vertical="center" wrapText="1"/>
    </xf>
    <xf numFmtId="0" fontId="13" fillId="16" borderId="1" xfId="14" applyFont="1" applyFill="1" applyBorder="1" applyAlignment="1">
      <alignment horizontal="center" vertical="center" wrapText="1"/>
    </xf>
    <xf numFmtId="0" fontId="13" fillId="16" borderId="1" xfId="23" applyFont="1" applyFill="1" applyBorder="1" applyAlignment="1">
      <alignment horizontal="center" vertical="center"/>
    </xf>
    <xf numFmtId="0" fontId="13" fillId="16" borderId="1" xfId="14" applyFont="1" applyFill="1" applyBorder="1" applyAlignment="1">
      <alignment horizontal="center" vertical="center"/>
    </xf>
    <xf numFmtId="0" fontId="0" fillId="5" borderId="4" xfId="0" applyFill="1" applyBorder="1" applyAlignment="1">
      <alignment horizontal="left" vertical="center" wrapText="1"/>
    </xf>
    <xf numFmtId="0" fontId="0" fillId="5" borderId="5" xfId="0" applyFill="1" applyBorder="1" applyAlignment="1">
      <alignment horizontal="left" vertical="center" wrapText="1"/>
    </xf>
    <xf numFmtId="0" fontId="0" fillId="5" borderId="3" xfId="0" applyFill="1" applyBorder="1" applyAlignment="1">
      <alignment horizontal="left" vertical="center" wrapText="1"/>
    </xf>
    <xf numFmtId="0" fontId="0" fillId="0" borderId="1" xfId="0" applyBorder="1" applyAlignment="1">
      <alignment horizontal="center"/>
    </xf>
    <xf numFmtId="0" fontId="13" fillId="0" borderId="1" xfId="0" applyFont="1" applyBorder="1" applyAlignment="1">
      <alignment horizontal="center" vertical="center"/>
    </xf>
    <xf numFmtId="0" fontId="13" fillId="2" borderId="42" xfId="0" applyFont="1" applyFill="1" applyBorder="1" applyAlignment="1">
      <alignment horizontal="center" vertical="center"/>
    </xf>
    <xf numFmtId="0" fontId="13" fillId="0" borderId="4" xfId="0" applyFont="1" applyBorder="1" applyAlignment="1">
      <alignment horizontal="center" vertical="center"/>
    </xf>
    <xf numFmtId="0" fontId="13" fillId="0" borderId="5" xfId="0" applyFont="1" applyBorder="1" applyAlignment="1">
      <alignment horizontal="center" vertical="center"/>
    </xf>
    <xf numFmtId="0" fontId="13" fillId="0" borderId="3" xfId="0" applyFont="1" applyBorder="1" applyAlignment="1">
      <alignment horizontal="center" vertical="center"/>
    </xf>
    <xf numFmtId="0" fontId="13" fillId="2" borderId="47" xfId="0" applyFont="1" applyFill="1" applyBorder="1" applyAlignment="1">
      <alignment horizontal="center" vertical="center"/>
    </xf>
    <xf numFmtId="0" fontId="13" fillId="0" borderId="45" xfId="0" applyFont="1" applyBorder="1" applyAlignment="1">
      <alignment horizontal="center"/>
    </xf>
    <xf numFmtId="0" fontId="13" fillId="0" borderId="44" xfId="0" applyFont="1" applyBorder="1" applyAlignment="1">
      <alignment horizontal="center"/>
    </xf>
    <xf numFmtId="0" fontId="13" fillId="0" borderId="56" xfId="0" applyFont="1" applyBorder="1" applyAlignment="1">
      <alignment horizontal="center"/>
    </xf>
    <xf numFmtId="169" fontId="0" fillId="5" borderId="6" xfId="0" applyNumberFormat="1" applyFill="1" applyBorder="1" applyAlignment="1" applyProtection="1">
      <alignment horizontal="center" vertical="center"/>
      <protection locked="0"/>
    </xf>
    <xf numFmtId="169" fontId="0" fillId="5" borderId="51" xfId="0" applyNumberFormat="1" applyFill="1" applyBorder="1" applyAlignment="1" applyProtection="1">
      <alignment horizontal="center" vertical="center"/>
      <protection locked="0"/>
    </xf>
    <xf numFmtId="169" fontId="0" fillId="5" borderId="1" xfId="0" applyNumberFormat="1" applyFill="1" applyBorder="1" applyAlignment="1" applyProtection="1">
      <alignment horizontal="center" vertical="center"/>
      <protection locked="0"/>
    </xf>
    <xf numFmtId="169" fontId="0" fillId="5" borderId="49" xfId="0" applyNumberFormat="1" applyFill="1" applyBorder="1" applyAlignment="1" applyProtection="1">
      <alignment horizontal="center" vertical="center"/>
      <protection locked="0"/>
    </xf>
    <xf numFmtId="0" fontId="13" fillId="2" borderId="46" xfId="0" applyFont="1" applyFill="1" applyBorder="1" applyAlignment="1">
      <alignment horizontal="center" vertical="center"/>
    </xf>
    <xf numFmtId="0" fontId="13" fillId="0" borderId="41" xfId="0" applyFont="1" applyBorder="1" applyAlignment="1">
      <alignment horizontal="center" vertical="center" textRotation="90" wrapText="1"/>
    </xf>
    <xf numFmtId="0" fontId="13" fillId="0" borderId="43" xfId="0" applyFont="1" applyBorder="1" applyAlignment="1">
      <alignment horizontal="center" vertical="center" textRotation="90" wrapText="1"/>
    </xf>
    <xf numFmtId="0" fontId="13" fillId="0" borderId="10" xfId="0" applyFont="1" applyBorder="1" applyAlignment="1">
      <alignment horizontal="center" vertical="center" textRotation="90" wrapText="1"/>
    </xf>
    <xf numFmtId="0" fontId="13" fillId="3" borderId="37" xfId="0" applyFont="1" applyFill="1" applyBorder="1" applyAlignment="1">
      <alignment horizontal="center" vertical="center" textRotation="90" wrapText="1"/>
    </xf>
    <xf numFmtId="0" fontId="13" fillId="3" borderId="13" xfId="0" applyFont="1" applyFill="1" applyBorder="1" applyAlignment="1">
      <alignment horizontal="center" vertical="center" textRotation="90" wrapText="1"/>
    </xf>
    <xf numFmtId="0" fontId="13" fillId="3" borderId="14" xfId="0" applyFont="1" applyFill="1" applyBorder="1" applyAlignment="1">
      <alignment horizontal="center" vertical="center" textRotation="90" wrapText="1"/>
    </xf>
    <xf numFmtId="3" fontId="13" fillId="0" borderId="6" xfId="0" applyNumberFormat="1" applyFont="1" applyBorder="1" applyAlignment="1">
      <alignment horizontal="center"/>
    </xf>
    <xf numFmtId="0" fontId="13" fillId="0" borderId="41" xfId="0" applyFont="1" applyBorder="1" applyAlignment="1">
      <alignment horizontal="center" vertical="center" textRotation="90"/>
    </xf>
    <xf numFmtId="0" fontId="13" fillId="0" borderId="43" xfId="0" applyFont="1" applyBorder="1" applyAlignment="1">
      <alignment horizontal="center" vertical="center" textRotation="90"/>
    </xf>
    <xf numFmtId="0" fontId="13" fillId="0" borderId="10" xfId="0" applyFont="1" applyBorder="1" applyAlignment="1">
      <alignment horizontal="center" vertical="center" textRotation="90"/>
    </xf>
    <xf numFmtId="0" fontId="13" fillId="3" borderId="37" xfId="0" applyFont="1" applyFill="1" applyBorder="1" applyAlignment="1">
      <alignment horizontal="center" vertical="center" wrapText="1"/>
    </xf>
    <xf numFmtId="0" fontId="13" fillId="3" borderId="14" xfId="0" applyFont="1" applyFill="1" applyBorder="1" applyAlignment="1">
      <alignment horizontal="center" vertical="center" wrapText="1"/>
    </xf>
    <xf numFmtId="0" fontId="13" fillId="3" borderId="43" xfId="0" applyFont="1" applyFill="1" applyBorder="1" applyAlignment="1">
      <alignment horizontal="center" vertical="center" textRotation="90" wrapText="1"/>
    </xf>
    <xf numFmtId="0" fontId="13" fillId="3" borderId="10" xfId="0" applyFont="1" applyFill="1" applyBorder="1" applyAlignment="1">
      <alignment horizontal="center" vertical="center" textRotation="90" wrapText="1"/>
    </xf>
    <xf numFmtId="169" fontId="0" fillId="5" borderId="14" xfId="0" applyNumberFormat="1" applyFill="1" applyBorder="1" applyAlignment="1" applyProtection="1">
      <alignment horizontal="center" vertical="center"/>
      <protection locked="0"/>
    </xf>
    <xf numFmtId="169" fontId="0" fillId="5" borderId="67" xfId="0" applyNumberFormat="1" applyFill="1" applyBorder="1" applyAlignment="1" applyProtection="1">
      <alignment horizontal="center" vertical="center"/>
      <protection locked="0"/>
    </xf>
    <xf numFmtId="0" fontId="51" fillId="21" borderId="38" xfId="0" applyFont="1" applyFill="1" applyBorder="1" applyAlignment="1">
      <alignment horizontal="center"/>
    </xf>
    <xf numFmtId="0" fontId="51" fillId="21" borderId="7" xfId="0" applyFont="1" applyFill="1" applyBorder="1" applyAlignment="1">
      <alignment horizontal="center"/>
    </xf>
    <xf numFmtId="0" fontId="51" fillId="21" borderId="52" xfId="0" applyFont="1" applyFill="1" applyBorder="1" applyAlignment="1">
      <alignment horizontal="center"/>
    </xf>
    <xf numFmtId="0" fontId="13" fillId="0" borderId="19" xfId="0" applyFont="1" applyBorder="1" applyAlignment="1">
      <alignment horizontal="center" wrapText="1"/>
    </xf>
    <xf numFmtId="0" fontId="13" fillId="0" borderId="0" xfId="0" applyFont="1" applyAlignment="1">
      <alignment horizontal="center" wrapText="1"/>
    </xf>
    <xf numFmtId="0" fontId="13" fillId="0" borderId="8" xfId="0" applyFont="1" applyBorder="1" applyAlignment="1">
      <alignment horizontal="center" wrapText="1"/>
    </xf>
    <xf numFmtId="0" fontId="13" fillId="0" borderId="20" xfId="0" applyFont="1" applyBorder="1" applyAlignment="1">
      <alignment horizontal="center" wrapText="1"/>
    </xf>
    <xf numFmtId="0" fontId="13" fillId="0" borderId="11" xfId="0" applyFont="1" applyBorder="1" applyAlignment="1">
      <alignment horizontal="center" wrapText="1"/>
    </xf>
    <xf numFmtId="0" fontId="13" fillId="0" borderId="16" xfId="0" applyFont="1" applyBorder="1" applyAlignment="1">
      <alignment horizontal="center" wrapText="1"/>
    </xf>
    <xf numFmtId="0" fontId="13" fillId="0" borderId="19" xfId="0" applyFont="1" applyBorder="1" applyAlignment="1">
      <alignment horizontal="center" vertical="top" wrapText="1"/>
    </xf>
    <xf numFmtId="0" fontId="13" fillId="0" borderId="0" xfId="0" applyFont="1" applyAlignment="1">
      <alignment horizontal="center" vertical="top" wrapText="1"/>
    </xf>
    <xf numFmtId="0" fontId="13" fillId="0" borderId="8" xfId="0" applyFont="1" applyBorder="1" applyAlignment="1">
      <alignment horizontal="center" vertical="top" wrapText="1"/>
    </xf>
    <xf numFmtId="0" fontId="13" fillId="0" borderId="20" xfId="0" applyFont="1" applyBorder="1" applyAlignment="1">
      <alignment horizontal="center" vertical="top" wrapText="1"/>
    </xf>
    <xf numFmtId="0" fontId="13" fillId="0" borderId="11" xfId="0" applyFont="1" applyBorder="1" applyAlignment="1">
      <alignment horizontal="center" vertical="top" wrapText="1"/>
    </xf>
    <xf numFmtId="0" fontId="13" fillId="0" borderId="16" xfId="0" applyFont="1" applyBorder="1" applyAlignment="1">
      <alignment horizontal="center" vertical="top" wrapText="1"/>
    </xf>
    <xf numFmtId="169" fontId="0" fillId="5" borderId="18" xfId="0" applyNumberFormat="1" applyFill="1" applyBorder="1" applyAlignment="1" applyProtection="1">
      <alignment horizontal="center" vertical="center" wrapText="1"/>
      <protection locked="0"/>
    </xf>
    <xf numFmtId="169" fontId="0" fillId="5" borderId="15" xfId="0" applyNumberFormat="1" applyFill="1" applyBorder="1" applyAlignment="1" applyProtection="1">
      <alignment horizontal="center" vertical="center" wrapText="1"/>
      <protection locked="0"/>
    </xf>
    <xf numFmtId="169" fontId="0" fillId="5" borderId="2" xfId="0" applyNumberFormat="1" applyFill="1" applyBorder="1" applyAlignment="1" applyProtection="1">
      <alignment horizontal="center" vertical="center" wrapText="1"/>
      <protection locked="0"/>
    </xf>
    <xf numFmtId="169" fontId="0" fillId="5" borderId="19" xfId="0" applyNumberFormat="1" applyFill="1" applyBorder="1" applyAlignment="1" applyProtection="1">
      <alignment horizontal="center" vertical="center" wrapText="1"/>
      <protection locked="0"/>
    </xf>
    <xf numFmtId="169" fontId="0" fillId="5" borderId="0" xfId="0" applyNumberFormat="1" applyFill="1" applyAlignment="1" applyProtection="1">
      <alignment horizontal="center" vertical="center" wrapText="1"/>
      <protection locked="0"/>
    </xf>
    <xf numFmtId="169" fontId="0" fillId="5" borderId="8" xfId="0" applyNumberFormat="1" applyFill="1" applyBorder="1" applyAlignment="1" applyProtection="1">
      <alignment horizontal="center" vertical="center" wrapText="1"/>
      <protection locked="0"/>
    </xf>
    <xf numFmtId="169" fontId="0" fillId="5" borderId="20" xfId="0" applyNumberFormat="1" applyFill="1" applyBorder="1" applyAlignment="1" applyProtection="1">
      <alignment horizontal="center" vertical="center" wrapText="1"/>
      <protection locked="0"/>
    </xf>
    <xf numFmtId="169" fontId="0" fillId="5" borderId="11" xfId="0" applyNumberFormat="1" applyFill="1" applyBorder="1" applyAlignment="1" applyProtection="1">
      <alignment horizontal="center" vertical="center" wrapText="1"/>
      <protection locked="0"/>
    </xf>
    <xf numFmtId="169" fontId="0" fillId="5" borderId="16" xfId="0" applyNumberFormat="1" applyFill="1" applyBorder="1" applyAlignment="1" applyProtection="1">
      <alignment horizontal="center" vertical="center" wrapText="1"/>
      <protection locked="0"/>
    </xf>
    <xf numFmtId="0" fontId="13" fillId="0" borderId="4" xfId="0" applyFont="1" applyBorder="1" applyAlignment="1">
      <alignment horizontal="center" wrapText="1"/>
    </xf>
    <xf numFmtId="0" fontId="13" fillId="0" borderId="5" xfId="0" applyFont="1" applyBorder="1" applyAlignment="1">
      <alignment horizontal="center" wrapText="1"/>
    </xf>
    <xf numFmtId="0" fontId="13" fillId="0" borderId="3" xfId="0" applyFont="1" applyBorder="1" applyAlignment="1">
      <alignment horizontal="center" wrapText="1"/>
    </xf>
    <xf numFmtId="169" fontId="0" fillId="5" borderId="15" xfId="0" applyNumberFormat="1" applyFill="1" applyBorder="1" applyAlignment="1" applyProtection="1">
      <alignment horizontal="center" vertical="center"/>
      <protection locked="0"/>
    </xf>
    <xf numFmtId="169" fontId="0" fillId="5" borderId="2" xfId="0" applyNumberFormat="1" applyFill="1" applyBorder="1" applyAlignment="1" applyProtection="1">
      <alignment horizontal="center" vertical="center"/>
      <protection locked="0"/>
    </xf>
    <xf numFmtId="169" fontId="0" fillId="5" borderId="19" xfId="0" applyNumberFormat="1" applyFill="1" applyBorder="1" applyAlignment="1" applyProtection="1">
      <alignment horizontal="center" vertical="center"/>
      <protection locked="0"/>
    </xf>
    <xf numFmtId="169" fontId="0" fillId="5" borderId="0" xfId="0" applyNumberFormat="1" applyFill="1" applyAlignment="1" applyProtection="1">
      <alignment horizontal="center" vertical="center"/>
      <protection locked="0"/>
    </xf>
    <xf numFmtId="169" fontId="0" fillId="5" borderId="8" xfId="0" applyNumberFormat="1" applyFill="1" applyBorder="1" applyAlignment="1" applyProtection="1">
      <alignment horizontal="center" vertical="center"/>
      <protection locked="0"/>
    </xf>
    <xf numFmtId="169" fontId="0" fillId="5" borderId="20" xfId="0" applyNumberFormat="1" applyFill="1" applyBorder="1" applyAlignment="1" applyProtection="1">
      <alignment horizontal="center" vertical="center"/>
      <protection locked="0"/>
    </xf>
    <xf numFmtId="169" fontId="0" fillId="5" borderId="11" xfId="0" applyNumberFormat="1" applyFill="1" applyBorder="1" applyAlignment="1" applyProtection="1">
      <alignment horizontal="center" vertical="center"/>
      <protection locked="0"/>
    </xf>
    <xf numFmtId="169" fontId="0" fillId="5" borderId="16" xfId="0" applyNumberFormat="1" applyFill="1" applyBorder="1" applyAlignment="1" applyProtection="1">
      <alignment horizontal="center" vertical="center"/>
      <protection locked="0"/>
    </xf>
    <xf numFmtId="0" fontId="0" fillId="0" borderId="0" xfId="0" applyAlignment="1">
      <alignment horizontal="center" wrapText="1"/>
    </xf>
    <xf numFmtId="0" fontId="13" fillId="0" borderId="1" xfId="0" applyFont="1" applyBorder="1" applyAlignment="1">
      <alignment horizontal="center"/>
    </xf>
    <xf numFmtId="0" fontId="13" fillId="3" borderId="41" xfId="0" applyFont="1" applyFill="1" applyBorder="1" applyAlignment="1">
      <alignment horizontal="center" vertical="center" textRotation="90" wrapText="1"/>
    </xf>
    <xf numFmtId="169" fontId="0" fillId="5" borderId="42" xfId="0" applyNumberFormat="1" applyFill="1" applyBorder="1" applyAlignment="1" applyProtection="1">
      <alignment horizontal="center" vertical="center"/>
      <protection locked="0"/>
    </xf>
    <xf numFmtId="169" fontId="0" fillId="5" borderId="47" xfId="0" applyNumberFormat="1" applyFill="1" applyBorder="1" applyAlignment="1" applyProtection="1">
      <alignment horizontal="center" vertical="center"/>
      <protection locked="0"/>
    </xf>
    <xf numFmtId="0" fontId="13" fillId="2" borderId="37" xfId="0" applyFont="1" applyFill="1" applyBorder="1" applyAlignment="1">
      <alignment horizontal="center" vertical="center" textRotation="90" wrapText="1"/>
    </xf>
    <xf numFmtId="0" fontId="13" fillId="2" borderId="13" xfId="0" applyFont="1" applyFill="1" applyBorder="1" applyAlignment="1">
      <alignment horizontal="center" vertical="center" textRotation="90" wrapText="1"/>
    </xf>
    <xf numFmtId="0" fontId="13" fillId="2" borderId="14" xfId="0" applyFont="1" applyFill="1" applyBorder="1" applyAlignment="1">
      <alignment horizontal="center" vertical="center" textRotation="90" wrapText="1"/>
    </xf>
    <xf numFmtId="0" fontId="13" fillId="0" borderId="31" xfId="0" applyFont="1" applyBorder="1" applyAlignment="1">
      <alignment horizontal="center"/>
    </xf>
    <xf numFmtId="0" fontId="13" fillId="0" borderId="21" xfId="0" applyFont="1" applyBorder="1" applyAlignment="1">
      <alignment horizontal="center"/>
    </xf>
    <xf numFmtId="0" fontId="13" fillId="0" borderId="32" xfId="0" applyFont="1" applyBorder="1" applyAlignment="1">
      <alignment horizontal="center"/>
    </xf>
    <xf numFmtId="2" fontId="57" fillId="0" borderId="37" xfId="0" applyNumberFormat="1" applyFont="1" applyBorder="1" applyAlignment="1">
      <alignment horizontal="center" vertical="center"/>
    </xf>
    <xf numFmtId="2" fontId="57" fillId="0" borderId="14" xfId="0" applyNumberFormat="1" applyFont="1" applyBorder="1" applyAlignment="1">
      <alignment horizontal="center" vertical="center"/>
    </xf>
    <xf numFmtId="2" fontId="56" fillId="27" borderId="63" xfId="41" applyNumberFormat="1" applyFont="1" applyFill="1" applyBorder="1" applyAlignment="1">
      <alignment horizontal="center" vertical="center"/>
    </xf>
    <xf numFmtId="169" fontId="0" fillId="5" borderId="18" xfId="0" applyNumberFormat="1" applyFill="1" applyBorder="1" applyAlignment="1" applyProtection="1">
      <alignment horizontal="center" vertical="center"/>
      <protection locked="0"/>
    </xf>
    <xf numFmtId="2" fontId="0" fillId="0" borderId="0" xfId="0" applyNumberFormat="1" applyAlignment="1">
      <alignment horizontal="center" vertical="center" wrapText="1"/>
    </xf>
    <xf numFmtId="0" fontId="0" fillId="0" borderId="0" xfId="0" applyAlignment="1">
      <alignment horizontal="center" vertical="center" wrapText="1"/>
    </xf>
  </cellXfs>
  <cellStyles count="42">
    <cellStyle name="%" xfId="11" xr:uid="{00000000-0005-0000-0000-000000000000}"/>
    <cellStyle name="% 100" xfId="5" xr:uid="{00000000-0005-0000-0000-000001000000}"/>
    <cellStyle name="% 2" xfId="17" xr:uid="{78942FE7-619F-48DB-AA3F-D78F4E866005}"/>
    <cellStyle name="=C:\WINNT\SYSTEM32\COMMAND.COM 2 2 2" xfId="15" xr:uid="{00000000-0005-0000-0000-000002000000}"/>
    <cellStyle name="=C:\WINNT\SYSTEM32\COMMAND.COM 6" xfId="7" xr:uid="{00000000-0005-0000-0000-000003000000}"/>
    <cellStyle name="Calculation" xfId="22" builtinId="22"/>
    <cellStyle name="Calculations 3" xfId="40" xr:uid="{71EFE0B6-19BA-403A-B53D-936431112735}"/>
    <cellStyle name="Comma 10" xfId="8" xr:uid="{00000000-0005-0000-0000-000004000000}"/>
    <cellStyle name="Comma 2" xfId="3" xr:uid="{00000000-0005-0000-0000-000005000000}"/>
    <cellStyle name="Comma 2 2" xfId="20" xr:uid="{48581B7D-9CAA-4A59-9DA3-CBC98C64C215}"/>
    <cellStyle name="Currency 2" xfId="4" xr:uid="{00000000-0005-0000-0000-000006000000}"/>
    <cellStyle name="Currency 2 2" xfId="21" xr:uid="{0EEF1AA9-F31C-4DA3-AA1C-623F9133D6EB}"/>
    <cellStyle name="Currency 2 3" xfId="24" xr:uid="{4337EDB6-CBD7-4301-BAD2-45A03F8FFBB3}"/>
    <cellStyle name="Hyperlink" xfId="6" builtinId="8"/>
    <cellStyle name="Hyperlink 2" xfId="29" xr:uid="{5178AF1C-DE68-4FC5-88DD-0E4AC52C771D}"/>
    <cellStyle name="Level 2" xfId="25" xr:uid="{159879BC-DD09-4992-9502-68C182E877BC}"/>
    <cellStyle name="Normal" xfId="0" builtinId="0"/>
    <cellStyle name="Normal 10 10" xfId="31" xr:uid="{CECFC066-61DF-4098-9FC7-E38B7FB24710}"/>
    <cellStyle name="Normal 10 2 2 2" xfId="16" xr:uid="{EB22FE60-3974-4A94-BE5E-349B62C1F400}"/>
    <cellStyle name="Normal 11 28 2" xfId="10" xr:uid="{00000000-0005-0000-0000-000009000000}"/>
    <cellStyle name="Normal 11 28 2 2 2" xfId="14" xr:uid="{00000000-0005-0000-0000-00000A000000}"/>
    <cellStyle name="Normal 11 28 2 2 2 2" xfId="27" xr:uid="{BEAD65BD-9D79-4A4E-B9AE-43F14B20F925}"/>
    <cellStyle name="Normal 14" xfId="32" xr:uid="{C5B88B82-4726-4BD7-9AA9-2D6E0ED2948B}"/>
    <cellStyle name="Normal 14 2_List of table gaps" xfId="12" xr:uid="{00000000-0005-0000-0000-00000B000000}"/>
    <cellStyle name="Normal 2" xfId="1" xr:uid="{00000000-0005-0000-0000-00000C000000}"/>
    <cellStyle name="Normal 2 2" xfId="18" xr:uid="{C9BCE489-8D7E-4307-91F9-48312DFB7371}"/>
    <cellStyle name="Normal 2 2 2" xfId="23" xr:uid="{90D6DF10-47D5-494C-AC62-D65BDF8E41D3}"/>
    <cellStyle name="Normal 2 3 10 4" xfId="38" xr:uid="{4F4DB750-E4B7-4A70-A6D6-72E232E0EE44}"/>
    <cellStyle name="Normal 228" xfId="33" xr:uid="{83E602C7-3B8B-40C0-9F08-259F40E36540}"/>
    <cellStyle name="Normal 232" xfId="34" xr:uid="{9F05C433-66D2-4CC9-8C85-CF1FE762C5D8}"/>
    <cellStyle name="Normal 233" xfId="35" xr:uid="{AEFB5264-9817-44AF-B195-2F52341710F4}"/>
    <cellStyle name="Normal 3" xfId="28" xr:uid="{BA35DF3C-3E5F-4629-8643-DCF723FAF017}"/>
    <cellStyle name="Normal 58 4 3 5" xfId="41" xr:uid="{03B25C02-772C-4968-A15C-9130C57DDB45}"/>
    <cellStyle name="Normal 58 4 3 6" xfId="39" xr:uid="{68F7387A-38D6-470C-B527-62785F25EC86}"/>
    <cellStyle name="Normal 98" xfId="36" xr:uid="{8CC386FD-3CEA-4396-A67A-39DE6C7CFC7B}"/>
    <cellStyle name="Percent" xfId="9" builtinId="5"/>
    <cellStyle name="Percent 2" xfId="2" xr:uid="{00000000-0005-0000-0000-00000E000000}"/>
    <cellStyle name="Percent 2 2" xfId="19" xr:uid="{47D720D4-4204-4BF5-AABF-D67E791E1301}"/>
    <cellStyle name="Percent 2 3" xfId="26" xr:uid="{9AE7B663-DCFE-430D-9312-70609CAD0D17}"/>
    <cellStyle name="Percent 2 4" xfId="30" xr:uid="{70A8A3B3-F236-4892-A4E5-4E76201FF67D}"/>
    <cellStyle name="Style 1" xfId="13" xr:uid="{00000000-0005-0000-0000-00000F000000}"/>
    <cellStyle name="Tmpl_ModelData" xfId="37" xr:uid="{63FDA31C-A364-4B21-BDDD-6B0B592D4F2A}"/>
  </cellStyles>
  <dxfs count="2">
    <dxf>
      <font>
        <color theme="0" tint="-0.24994659260841701"/>
      </font>
    </dxf>
    <dxf>
      <fill>
        <patternFill>
          <bgColor theme="1" tint="0.499984740745262"/>
        </patternFill>
      </fill>
    </dxf>
  </dxfs>
  <tableStyles count="0" defaultTableStyle="TableStyleMedium2" defaultPivotStyle="PivotStyleLight16"/>
  <colors>
    <mruColors>
      <color rgb="FFFFFFCC"/>
      <color rgb="FFFFCCCC"/>
      <color rgb="FFFF9999"/>
      <color rgb="FF756C47"/>
      <color rgb="FFD6DC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4.xml"/><Relationship Id="rId21" Type="http://schemas.openxmlformats.org/officeDocument/2006/relationships/worksheet" Target="worksheets/sheet21.xml"/><Relationship Id="rId34"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20086</xdr:colOff>
      <xdr:row>4</xdr:row>
      <xdr:rowOff>90710</xdr:rowOff>
    </xdr:to>
    <xdr:pic>
      <xdr:nvPicPr>
        <xdr:cNvPr id="2" name="Picture 1" descr="Ofgem Logo">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915686" cy="7193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3</xdr:col>
      <xdr:colOff>669738</xdr:colOff>
      <xdr:row>1</xdr:row>
      <xdr:rowOff>2184</xdr:rowOff>
    </xdr:to>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2836194" cy="71655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1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3.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5.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6.bin"/></Relationships>
</file>

<file path=xl/worksheets/_rels/sheet29.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hyperlink" Target="file:///C:\Users\Cross%20Sector\02.%20Workstreams\Business%20Plan%20Guidance\InnesD\AppData\Local\Microsoft\Windows\INetCache\Content.Outlook\0YOZAF2Z\CBA%20Inputs%20and%20Sources.xlsx" TargetMode="External"/><Relationship Id="rId13" Type="http://schemas.openxmlformats.org/officeDocument/2006/relationships/hyperlink" Target="https://press.hse.gov.uk/2023/07/06/work-related-fatality-figures-published/" TargetMode="External"/><Relationship Id="rId18" Type="http://schemas.openxmlformats.org/officeDocument/2006/relationships/hyperlink" Target="https://assets.publishing.service.gov.uk/media/6567994fcc1ec5000d8eef17/data-tables-1-19.xlsx" TargetMode="External"/><Relationship Id="rId3" Type="http://schemas.openxmlformats.org/officeDocument/2006/relationships/hyperlink" Target="https://assets.publishing.service.gov.uk/media/647f50dd103ca60013039a8a/2023-ghg-cf-methodology-paper.pdf" TargetMode="External"/><Relationship Id="rId7" Type="http://schemas.openxmlformats.org/officeDocument/2006/relationships/hyperlink" Target="file:///C:\Users\Cross%20Sector\02.%20Workstreams\Business%20Plan%20Guidance\InnesD\AppData\Local\Microsoft\Windows\INetCache\Content.Outlook\0YOZAF2Z\CBA%20Inputs%20and%20Sources.xlsx" TargetMode="External"/><Relationship Id="rId12" Type="http://schemas.openxmlformats.org/officeDocument/2006/relationships/hyperlink" Target="https://www.hse.gov.uk/statistics/assets/docs/costs_tables.xlsx" TargetMode="External"/><Relationship Id="rId17" Type="http://schemas.openxmlformats.org/officeDocument/2006/relationships/hyperlink" Target="https://assets.publishing.service.gov.uk/media/6567994fcc1ec5000d8eef17/data-tables-1-19.xlsx" TargetMode="External"/><Relationship Id="rId2" Type="http://schemas.openxmlformats.org/officeDocument/2006/relationships/hyperlink" Target="https://assets.publishing.service.gov.uk/media/6567994fcc1ec5000d8eef17/data-tables-1-19.xlsx" TargetMode="External"/><Relationship Id="rId16" Type="http://schemas.openxmlformats.org/officeDocument/2006/relationships/hyperlink" Target="https://www.hse.gov.uk/statistics/assets/docs/lfsinjsum.xlsx" TargetMode="External"/><Relationship Id="rId20" Type="http://schemas.openxmlformats.org/officeDocument/2006/relationships/hyperlink" Target="https://www.ofgem.gov.uk/sites/default/files/docs/2021/04/dno_common_network_asset_indices_methodology_v2.1_final_01-04-2021.pdf" TargetMode="External"/><Relationship Id="rId1" Type="http://schemas.openxmlformats.org/officeDocument/2006/relationships/hyperlink" Target="https://www.ofgem.gov.uk/sites/default/files/2023-10/ED2%20PCFM%20V3%20%28published%2016%20October%202023%291697123823926.xlsx" TargetMode="External"/><Relationship Id="rId6" Type="http://schemas.openxmlformats.org/officeDocument/2006/relationships/hyperlink" Target="https://www.google.com/url?sa=t&amp;rct=j&amp;q=&amp;esrc=s&amp;source=web&amp;cd=&amp;ved=2ahUKEwit_oLOn-eDAxWFZ0EAHdCZAhMQFnoECBYQAQ&amp;url=https%3A%2F%2Fassets.publishing.service.gov.uk%2Fmedia%2F5fb41673d3bf7f63da090f11%2FDiscount_Factors.xlsx&amp;usg=AOvVaw2nuHZ8DiYMTASRId0ydohJ&amp;opi=89978449" TargetMode="External"/><Relationship Id="rId11" Type="http://schemas.openxmlformats.org/officeDocument/2006/relationships/hyperlink" Target="http://www.hse.gov.uk/economics/eauappraisal.htm" TargetMode="External"/><Relationship Id="rId5" Type="http://schemas.openxmlformats.org/officeDocument/2006/relationships/hyperlink" Target="file:///C:\Users\Cross%20Sector\02.%20Workstreams\Business%20Plan%20Guidance\InnesD\AppData\Local\Microsoft\Windows\INetCache\Content.Outlook\0YOZAF2Z\CBA%20Inputs%20and%20Sources.xlsx" TargetMode="External"/><Relationship Id="rId15" Type="http://schemas.openxmlformats.org/officeDocument/2006/relationships/hyperlink" Target="https://www.hse.gov.uk/statistics/assets/docs/costs_tables.xlsx" TargetMode="External"/><Relationship Id="rId10" Type="http://schemas.openxmlformats.org/officeDocument/2006/relationships/hyperlink" Target="https://www.google.com/url?sa=t&amp;rct=j&amp;q=&amp;esrc=s&amp;source=web&amp;cd=&amp;ved=2ahUKEwit_oLOn-eDAxWFZ0EAHdCZAhMQFnoECBYQAQ&amp;url=https%3A%2F%2Fassets.publishing.service.gov.uk%2Fmedia%2F5fb41673d3bf7f63da090f11%2FDiscount_Factors.xlsx&amp;usg=AOvVaw2nuHZ8DiYMTASRId0ydohJ&amp;opi=89978449" TargetMode="External"/><Relationship Id="rId19" Type="http://schemas.openxmlformats.org/officeDocument/2006/relationships/hyperlink" Target="https://ghgprotocol.org/sites/default/files/Global-Warming-Potential-Values%20%28Feb%2016%202016%29_0.pdf" TargetMode="External"/><Relationship Id="rId4" Type="http://schemas.openxmlformats.org/officeDocument/2006/relationships/hyperlink" Target="https://assets.publishing.service.gov.uk/media/647f50dd103ca60013039a8a/2023-ghg-cf-methodology-paper.pdf" TargetMode="External"/><Relationship Id="rId9" Type="http://schemas.openxmlformats.org/officeDocument/2006/relationships/hyperlink" Target="file:///C:\Users\Cross%20Sector\02.%20Workstreams\Business%20Plan%20Guidance\InnesD\AppData\Local\Microsoft\Windows\INetCache\Content.Outlook\0YOZAF2Z\CBA%20Inputs%20and%20Sources.xlsx" TargetMode="External"/><Relationship Id="rId14" Type="http://schemas.openxmlformats.org/officeDocument/2006/relationships/hyperlink" Target="http://www.hse.gov.uk/economics/eauappraisal.htm"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3" tint="-0.249977111117893"/>
  </sheetPr>
  <dimension ref="A6:J25"/>
  <sheetViews>
    <sheetView zoomScale="85" zoomScaleNormal="85" workbookViewId="0">
      <selection activeCell="D26" sqref="D26"/>
    </sheetView>
  </sheetViews>
  <sheetFormatPr defaultColWidth="9" defaultRowHeight="13.5"/>
  <cols>
    <col min="1" max="16384" width="9" style="41"/>
  </cols>
  <sheetData>
    <row r="6" spans="1:10" ht="14" thickBot="1"/>
    <row r="7" spans="1:10" ht="14" thickTop="1">
      <c r="A7" s="376" t="s">
        <v>0</v>
      </c>
      <c r="B7" s="376"/>
      <c r="C7" s="376"/>
      <c r="D7" s="376"/>
      <c r="E7" s="376"/>
      <c r="F7" s="376"/>
      <c r="G7" s="376"/>
      <c r="H7" s="376"/>
      <c r="I7" s="376"/>
      <c r="J7" s="376"/>
    </row>
    <row r="8" spans="1:10">
      <c r="A8" s="377"/>
      <c r="B8" s="377"/>
      <c r="C8" s="377"/>
      <c r="D8" s="377"/>
      <c r="E8" s="377"/>
      <c r="F8" s="377"/>
      <c r="G8" s="377"/>
      <c r="H8" s="377"/>
      <c r="I8" s="377"/>
      <c r="J8" s="377"/>
    </row>
    <row r="9" spans="1:10">
      <c r="A9" s="378"/>
      <c r="B9" s="378"/>
      <c r="C9" s="378"/>
      <c r="D9" s="378"/>
      <c r="E9" s="378"/>
      <c r="F9" s="378"/>
      <c r="G9" s="378"/>
      <c r="H9" s="378"/>
      <c r="I9" s="378"/>
      <c r="J9" s="378"/>
    </row>
    <row r="10" spans="1:10">
      <c r="A10" s="379" t="s">
        <v>1</v>
      </c>
      <c r="B10" s="380"/>
      <c r="C10" s="382"/>
      <c r="D10" s="383"/>
      <c r="E10" s="385" t="s">
        <v>2</v>
      </c>
      <c r="F10" s="385"/>
      <c r="G10" s="387"/>
      <c r="H10" s="387"/>
      <c r="I10" s="387"/>
      <c r="J10" s="387"/>
    </row>
    <row r="11" spans="1:10">
      <c r="A11" s="381"/>
      <c r="B11" s="381"/>
      <c r="C11" s="384"/>
      <c r="D11" s="384"/>
      <c r="E11" s="386"/>
      <c r="F11" s="386"/>
      <c r="G11" s="374"/>
      <c r="H11" s="374"/>
      <c r="I11" s="374"/>
      <c r="J11" s="374"/>
    </row>
    <row r="12" spans="1:10">
      <c r="A12" s="381"/>
      <c r="B12" s="381"/>
      <c r="C12" s="384"/>
      <c r="D12" s="384"/>
      <c r="E12" s="386"/>
      <c r="F12" s="386"/>
      <c r="G12" s="374"/>
      <c r="H12" s="374"/>
      <c r="I12" s="374"/>
      <c r="J12" s="374"/>
    </row>
    <row r="13" spans="1:10">
      <c r="A13" s="381"/>
      <c r="B13" s="381"/>
      <c r="C13" s="384"/>
      <c r="D13" s="384"/>
      <c r="E13" s="386"/>
      <c r="F13" s="386"/>
      <c r="G13" s="374"/>
      <c r="H13" s="374"/>
      <c r="I13" s="374"/>
      <c r="J13" s="374"/>
    </row>
    <row r="14" spans="1:10">
      <c r="A14" s="381"/>
      <c r="B14" s="381"/>
      <c r="C14" s="384"/>
      <c r="D14" s="384"/>
      <c r="E14" s="386" t="s">
        <v>3</v>
      </c>
      <c r="F14" s="386"/>
      <c r="G14" s="374" t="s">
        <v>4</v>
      </c>
      <c r="H14" s="374"/>
      <c r="I14" s="374"/>
      <c r="J14" s="374"/>
    </row>
    <row r="15" spans="1:10">
      <c r="A15" s="381"/>
      <c r="B15" s="381"/>
      <c r="C15" s="384"/>
      <c r="D15" s="384"/>
      <c r="E15" s="386"/>
      <c r="F15" s="386"/>
      <c r="G15" s="374"/>
      <c r="H15" s="374"/>
      <c r="I15" s="374"/>
      <c r="J15" s="374"/>
    </row>
    <row r="16" spans="1:10">
      <c r="A16" s="381"/>
      <c r="B16" s="381"/>
      <c r="C16" s="384"/>
      <c r="D16" s="384"/>
      <c r="E16" s="386"/>
      <c r="F16" s="386"/>
      <c r="G16" s="374"/>
      <c r="H16" s="374"/>
      <c r="I16" s="374"/>
      <c r="J16" s="374"/>
    </row>
    <row r="17" spans="1:10">
      <c r="A17" s="381"/>
      <c r="B17" s="381"/>
      <c r="C17" s="384"/>
      <c r="D17" s="384"/>
      <c r="E17" s="386"/>
      <c r="F17" s="386"/>
      <c r="G17" s="374"/>
      <c r="H17" s="374"/>
      <c r="I17" s="374"/>
      <c r="J17" s="374"/>
    </row>
    <row r="18" spans="1:10">
      <c r="A18" s="381"/>
      <c r="B18" s="381"/>
      <c r="C18" s="384"/>
      <c r="D18" s="384"/>
      <c r="E18" s="386" t="s">
        <v>5</v>
      </c>
      <c r="F18" s="386"/>
      <c r="G18" s="374"/>
      <c r="H18" s="374"/>
      <c r="I18" s="374"/>
      <c r="J18" s="374"/>
    </row>
    <row r="19" spans="1:10">
      <c r="A19" s="381"/>
      <c r="B19" s="381"/>
      <c r="C19" s="384"/>
      <c r="D19" s="384"/>
      <c r="E19" s="386"/>
      <c r="F19" s="386"/>
      <c r="G19" s="374"/>
      <c r="H19" s="374"/>
      <c r="I19" s="374"/>
      <c r="J19" s="374"/>
    </row>
    <row r="20" spans="1:10">
      <c r="A20" s="381"/>
      <c r="B20" s="381"/>
      <c r="C20" s="384"/>
      <c r="D20" s="384"/>
      <c r="E20" s="386"/>
      <c r="F20" s="386"/>
      <c r="G20" s="374"/>
      <c r="H20" s="374"/>
      <c r="I20" s="374"/>
      <c r="J20" s="374"/>
    </row>
    <row r="21" spans="1:10">
      <c r="A21" s="381"/>
      <c r="B21" s="381"/>
      <c r="C21" s="384"/>
      <c r="D21" s="384"/>
      <c r="E21" s="386"/>
      <c r="F21" s="386"/>
      <c r="G21" s="374"/>
      <c r="H21" s="374"/>
      <c r="I21" s="374"/>
      <c r="J21" s="374"/>
    </row>
    <row r="22" spans="1:10">
      <c r="A22" s="381"/>
      <c r="B22" s="381"/>
      <c r="C22" s="384"/>
      <c r="D22" s="384"/>
      <c r="E22" s="386" t="s">
        <v>6</v>
      </c>
      <c r="F22" s="386"/>
      <c r="G22" s="375"/>
      <c r="H22" s="374"/>
      <c r="I22" s="374"/>
      <c r="J22" s="374"/>
    </row>
    <row r="23" spans="1:10">
      <c r="A23" s="381"/>
      <c r="B23" s="381"/>
      <c r="C23" s="384"/>
      <c r="D23" s="384"/>
      <c r="E23" s="386"/>
      <c r="F23" s="386"/>
      <c r="G23" s="374"/>
      <c r="H23" s="374"/>
      <c r="I23" s="374"/>
      <c r="J23" s="374"/>
    </row>
    <row r="24" spans="1:10">
      <c r="A24" s="381"/>
      <c r="B24" s="381"/>
      <c r="C24" s="384"/>
      <c r="D24" s="384"/>
      <c r="E24" s="386"/>
      <c r="F24" s="386"/>
      <c r="G24" s="374"/>
      <c r="H24" s="374"/>
      <c r="I24" s="374"/>
      <c r="J24" s="374"/>
    </row>
    <row r="25" spans="1:10">
      <c r="A25" s="381"/>
      <c r="B25" s="381"/>
      <c r="C25" s="384"/>
      <c r="D25" s="384"/>
      <c r="E25" s="386"/>
      <c r="F25" s="386"/>
      <c r="G25" s="374"/>
      <c r="H25" s="374"/>
      <c r="I25" s="374"/>
      <c r="J25" s="374"/>
    </row>
  </sheetData>
  <mergeCells count="11">
    <mergeCell ref="G14:J17"/>
    <mergeCell ref="G18:J21"/>
    <mergeCell ref="G22:J25"/>
    <mergeCell ref="A7:J9"/>
    <mergeCell ref="A10:B25"/>
    <mergeCell ref="C10:D25"/>
    <mergeCell ref="E10:F13"/>
    <mergeCell ref="E14:F17"/>
    <mergeCell ref="E18:F21"/>
    <mergeCell ref="E22:F25"/>
    <mergeCell ref="G10:J13"/>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2E1729-0DAA-4797-BC0B-6308CD5AE7B6}">
  <sheetPr codeName="Sheet14">
    <tabColor rgb="FFFFCCCC"/>
  </sheetPr>
  <dimension ref="A1:S34"/>
  <sheetViews>
    <sheetView workbookViewId="0">
      <selection activeCell="A17" sqref="A17"/>
    </sheetView>
  </sheetViews>
  <sheetFormatPr defaultRowHeight="13.5"/>
  <cols>
    <col min="1" max="1" width="22" customWidth="1"/>
  </cols>
  <sheetData>
    <row r="1" spans="1:19">
      <c r="A1" s="4" t="s">
        <v>516</v>
      </c>
    </row>
    <row r="2" spans="1:19">
      <c r="A2" s="514" t="s">
        <v>517</v>
      </c>
      <c r="B2" s="514"/>
      <c r="C2" s="514"/>
      <c r="D2" s="514"/>
      <c r="E2" s="514"/>
      <c r="F2" s="514"/>
      <c r="G2" s="514"/>
      <c r="H2" s="514"/>
      <c r="I2" s="514"/>
      <c r="J2" s="514"/>
      <c r="K2" s="514"/>
      <c r="L2" s="514"/>
      <c r="M2" s="514"/>
      <c r="N2" s="514"/>
      <c r="O2" s="514"/>
      <c r="P2" s="514"/>
      <c r="Q2" s="514"/>
      <c r="R2" s="514"/>
      <c r="S2" s="514"/>
    </row>
    <row r="3" spans="1:19">
      <c r="A3" s="514"/>
      <c r="B3" s="514"/>
      <c r="C3" s="514"/>
      <c r="D3" s="514"/>
      <c r="E3" s="514"/>
      <c r="F3" s="514"/>
      <c r="G3" s="514"/>
      <c r="H3" s="514"/>
      <c r="I3" s="514"/>
      <c r="J3" s="514"/>
      <c r="K3" s="514"/>
      <c r="L3" s="514"/>
      <c r="M3" s="514"/>
      <c r="N3" s="514"/>
      <c r="O3" s="514"/>
      <c r="P3" s="514"/>
      <c r="Q3" s="514"/>
      <c r="R3" s="514"/>
      <c r="S3" s="514"/>
    </row>
    <row r="4" spans="1:19">
      <c r="A4" s="514"/>
      <c r="B4" s="514"/>
      <c r="C4" s="514"/>
      <c r="D4" s="514"/>
      <c r="E4" s="514"/>
      <c r="F4" s="514"/>
      <c r="G4" s="514"/>
      <c r="H4" s="514"/>
      <c r="I4" s="514"/>
      <c r="J4" s="514"/>
      <c r="K4" s="514"/>
      <c r="L4" s="514"/>
      <c r="M4" s="514"/>
      <c r="N4" s="514"/>
      <c r="O4" s="514"/>
      <c r="P4" s="514"/>
      <c r="Q4" s="514"/>
      <c r="R4" s="514"/>
      <c r="S4" s="514"/>
    </row>
    <row r="6" spans="1:19">
      <c r="A6" s="4" t="s">
        <v>518</v>
      </c>
    </row>
    <row r="17" spans="1:19">
      <c r="A17" s="4"/>
    </row>
    <row r="19" spans="1:19">
      <c r="A19" s="4" t="s">
        <v>519</v>
      </c>
    </row>
    <row r="20" spans="1:19">
      <c r="A20" s="514" t="s">
        <v>520</v>
      </c>
      <c r="B20" s="514"/>
      <c r="C20" s="514"/>
      <c r="D20" s="514"/>
      <c r="E20" s="514"/>
      <c r="F20" s="514"/>
      <c r="G20" s="514"/>
      <c r="H20" s="514"/>
      <c r="I20" s="514"/>
      <c r="J20" s="514"/>
      <c r="K20" s="514"/>
      <c r="L20" s="514"/>
      <c r="M20" s="514"/>
      <c r="N20" s="514"/>
      <c r="O20" s="514"/>
      <c r="P20" s="514"/>
      <c r="Q20" s="514"/>
      <c r="R20" s="514"/>
      <c r="S20" s="514"/>
    </row>
    <row r="21" spans="1:19" ht="25.5" customHeight="1">
      <c r="A21" s="514"/>
      <c r="B21" s="514"/>
      <c r="C21" s="514"/>
      <c r="D21" s="514"/>
      <c r="E21" s="514"/>
      <c r="F21" s="514"/>
      <c r="G21" s="514"/>
      <c r="H21" s="514"/>
      <c r="I21" s="514"/>
      <c r="J21" s="514"/>
      <c r="K21" s="514"/>
      <c r="L21" s="514"/>
      <c r="M21" s="514"/>
      <c r="N21" s="514"/>
      <c r="O21" s="514"/>
      <c r="P21" s="514"/>
      <c r="Q21" s="514"/>
      <c r="R21" s="514"/>
      <c r="S21" s="514"/>
    </row>
    <row r="23" spans="1:19">
      <c r="A23" s="158" t="s">
        <v>502</v>
      </c>
      <c r="B23" s="515" t="s">
        <v>521</v>
      </c>
      <c r="C23" s="515"/>
      <c r="D23" s="515"/>
      <c r="E23" s="515"/>
      <c r="F23" s="515"/>
      <c r="G23" s="515"/>
      <c r="H23" s="515"/>
      <c r="I23" s="515"/>
      <c r="J23" s="515"/>
      <c r="K23" s="515"/>
      <c r="L23" s="515"/>
      <c r="M23" s="515"/>
      <c r="N23" s="515"/>
      <c r="O23" s="515"/>
      <c r="P23" s="515"/>
      <c r="Q23" s="515"/>
      <c r="R23" s="515"/>
      <c r="S23" s="515"/>
    </row>
    <row r="24" spans="1:19">
      <c r="A24" s="158" t="s">
        <v>503</v>
      </c>
      <c r="B24" s="515" t="s">
        <v>522</v>
      </c>
      <c r="C24" s="515"/>
      <c r="D24" s="515"/>
      <c r="E24" s="515"/>
      <c r="F24" s="515"/>
      <c r="G24" s="515"/>
      <c r="H24" s="515"/>
      <c r="I24" s="515"/>
      <c r="J24" s="515"/>
      <c r="K24" s="515"/>
      <c r="L24" s="515"/>
      <c r="M24" s="515"/>
      <c r="N24" s="515"/>
      <c r="O24" s="515"/>
      <c r="P24" s="515"/>
      <c r="Q24" s="515"/>
      <c r="R24" s="515"/>
      <c r="S24" s="515"/>
    </row>
    <row r="25" spans="1:19">
      <c r="A25" s="159" t="s">
        <v>405</v>
      </c>
      <c r="B25" s="515" t="s">
        <v>523</v>
      </c>
      <c r="C25" s="515"/>
      <c r="D25" s="515"/>
      <c r="E25" s="515"/>
      <c r="F25" s="515"/>
      <c r="G25" s="515"/>
      <c r="H25" s="515"/>
      <c r="I25" s="515"/>
      <c r="J25" s="515"/>
      <c r="K25" s="515"/>
      <c r="L25" s="515"/>
      <c r="M25" s="515"/>
      <c r="N25" s="515"/>
      <c r="O25" s="515"/>
      <c r="P25" s="515"/>
      <c r="Q25" s="515"/>
      <c r="R25" s="515"/>
      <c r="S25" s="515"/>
    </row>
    <row r="26" spans="1:19">
      <c r="A26" s="159" t="s">
        <v>481</v>
      </c>
      <c r="B26" s="515" t="s">
        <v>523</v>
      </c>
      <c r="C26" s="515"/>
      <c r="D26" s="515"/>
      <c r="E26" s="515"/>
      <c r="F26" s="515"/>
      <c r="G26" s="515"/>
      <c r="H26" s="515"/>
      <c r="I26" s="515"/>
      <c r="J26" s="515"/>
      <c r="K26" s="515"/>
      <c r="L26" s="515"/>
      <c r="M26" s="515"/>
      <c r="N26" s="515"/>
      <c r="O26" s="515"/>
      <c r="P26" s="515"/>
      <c r="Q26" s="515"/>
      <c r="R26" s="515"/>
      <c r="S26" s="515"/>
    </row>
    <row r="27" spans="1:19">
      <c r="A27" s="159" t="s">
        <v>482</v>
      </c>
      <c r="B27" s="515" t="s">
        <v>523</v>
      </c>
      <c r="C27" s="515"/>
      <c r="D27" s="515"/>
      <c r="E27" s="515"/>
      <c r="F27" s="515"/>
      <c r="G27" s="515"/>
      <c r="H27" s="515"/>
      <c r="I27" s="515"/>
      <c r="J27" s="515"/>
      <c r="K27" s="515"/>
      <c r="L27" s="515"/>
      <c r="M27" s="515"/>
      <c r="N27" s="515"/>
      <c r="O27" s="515"/>
      <c r="P27" s="515"/>
      <c r="Q27" s="515"/>
      <c r="R27" s="515"/>
      <c r="S27" s="515"/>
    </row>
    <row r="31" spans="1:19">
      <c r="A31" s="4" t="s">
        <v>524</v>
      </c>
    </row>
    <row r="32" spans="1:19">
      <c r="A32" t="s">
        <v>525</v>
      </c>
    </row>
    <row r="34" spans="1:1">
      <c r="A34" s="4" t="s">
        <v>526</v>
      </c>
    </row>
  </sheetData>
  <mergeCells count="7">
    <mergeCell ref="A2:S4"/>
    <mergeCell ref="A20:S21"/>
    <mergeCell ref="B24:S24"/>
    <mergeCell ref="B23:S23"/>
    <mergeCell ref="B27:S27"/>
    <mergeCell ref="B26:S26"/>
    <mergeCell ref="B25:S25"/>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B2DB9-6E8A-4BA5-8146-2B889254B40C}">
  <sheetPr codeName="Sheet6">
    <tabColor rgb="FF92D050"/>
  </sheetPr>
  <dimension ref="A1:BB366"/>
  <sheetViews>
    <sheetView tabSelected="1" topLeftCell="B173" zoomScale="70" zoomScaleNormal="70" workbookViewId="0">
      <selection activeCell="G236" sqref="G236"/>
    </sheetView>
  </sheetViews>
  <sheetFormatPr defaultColWidth="9" defaultRowHeight="13.5" outlineLevelRow="3"/>
  <cols>
    <col min="1" max="1" width="31.3828125" customWidth="1"/>
    <col min="2" max="2" width="32.84375" customWidth="1"/>
    <col min="3" max="3" width="41.15234375" customWidth="1"/>
    <col min="4" max="4" width="15.3828125" customWidth="1"/>
    <col min="5" max="5" width="21.3828125" bestFit="1" customWidth="1"/>
    <col min="6" max="6" width="19.61328125" bestFit="1" customWidth="1"/>
    <col min="7" max="7" width="15.765625" customWidth="1"/>
    <col min="8" max="49" width="14.61328125" customWidth="1"/>
  </cols>
  <sheetData>
    <row r="1" spans="1:21" ht="56.9" customHeight="1" thickBot="1"/>
    <row r="2" spans="1:21" ht="15" customHeight="1" thickBot="1">
      <c r="A2" s="12" t="s">
        <v>80</v>
      </c>
      <c r="F2" s="24"/>
      <c r="G2" s="10"/>
      <c r="I2" s="479" t="s">
        <v>344</v>
      </c>
      <c r="J2" s="480"/>
      <c r="K2" s="480"/>
      <c r="L2" s="480"/>
      <c r="M2" s="480"/>
      <c r="N2" s="480"/>
      <c r="O2" s="480"/>
      <c r="P2" s="480"/>
      <c r="Q2" s="480"/>
      <c r="R2" s="480"/>
      <c r="S2" s="480"/>
      <c r="T2" s="480"/>
      <c r="U2" s="481"/>
    </row>
    <row r="3" spans="1:21" ht="13.5" customHeight="1" outlineLevel="1" thickBot="1">
      <c r="A3" s="3"/>
      <c r="B3" s="7"/>
      <c r="F3" s="24"/>
      <c r="G3" s="10"/>
      <c r="I3" s="482" t="s">
        <v>345</v>
      </c>
      <c r="J3" s="483"/>
      <c r="K3" s="483"/>
      <c r="L3" s="483"/>
      <c r="M3" s="483"/>
      <c r="N3" s="484"/>
      <c r="O3" s="1"/>
      <c r="P3" s="488" t="s">
        <v>346</v>
      </c>
      <c r="Q3" s="489"/>
      <c r="R3" s="489"/>
      <c r="S3" s="489"/>
      <c r="T3" s="489"/>
      <c r="U3" s="490"/>
    </row>
    <row r="4" spans="1:21" ht="56.25" customHeight="1" outlineLevel="1">
      <c r="A4" s="31" t="s">
        <v>163</v>
      </c>
      <c r="B4" s="326" t="s">
        <v>170</v>
      </c>
      <c r="E4" s="53" t="s">
        <v>347</v>
      </c>
      <c r="F4" s="91">
        <v>45632</v>
      </c>
      <c r="G4" s="28"/>
      <c r="H4" s="10"/>
      <c r="I4" s="485"/>
      <c r="J4" s="486"/>
      <c r="K4" s="486"/>
      <c r="L4" s="486"/>
      <c r="M4" s="486"/>
      <c r="N4" s="487"/>
      <c r="P4" s="491"/>
      <c r="Q4" s="492"/>
      <c r="R4" s="492"/>
      <c r="S4" s="492"/>
      <c r="T4" s="492"/>
      <c r="U4" s="493"/>
    </row>
    <row r="5" spans="1:21" outlineLevel="1">
      <c r="A5" s="13" t="s">
        <v>348</v>
      </c>
      <c r="B5" s="88" t="s">
        <v>349</v>
      </c>
      <c r="E5" s="14"/>
      <c r="H5" s="10"/>
      <c r="I5" s="494" t="s">
        <v>527</v>
      </c>
      <c r="J5" s="495"/>
      <c r="K5" s="495"/>
      <c r="L5" s="495"/>
      <c r="M5" s="495"/>
      <c r="N5" s="496"/>
      <c r="P5" s="494" t="s">
        <v>528</v>
      </c>
      <c r="Q5" s="506"/>
      <c r="R5" s="506"/>
      <c r="S5" s="506"/>
      <c r="T5" s="506"/>
      <c r="U5" s="507"/>
    </row>
    <row r="6" spans="1:21" outlineLevel="1">
      <c r="A6" s="13" t="s">
        <v>351</v>
      </c>
      <c r="B6" s="88" t="s">
        <v>352</v>
      </c>
      <c r="E6" s="53" t="s">
        <v>353</v>
      </c>
      <c r="F6" s="90" t="s">
        <v>354</v>
      </c>
      <c r="H6" s="10"/>
      <c r="I6" s="497"/>
      <c r="J6" s="498"/>
      <c r="K6" s="498"/>
      <c r="L6" s="498"/>
      <c r="M6" s="498"/>
      <c r="N6" s="499"/>
      <c r="P6" s="508"/>
      <c r="Q6" s="509"/>
      <c r="R6" s="509"/>
      <c r="S6" s="509"/>
      <c r="T6" s="509"/>
      <c r="U6" s="510"/>
    </row>
    <row r="7" spans="1:21" outlineLevel="1">
      <c r="A7" s="13" t="s">
        <v>355</v>
      </c>
      <c r="B7" s="88" t="s">
        <v>166</v>
      </c>
      <c r="E7" s="14"/>
      <c r="H7" s="10"/>
      <c r="I7" s="497"/>
      <c r="J7" s="498"/>
      <c r="K7" s="498"/>
      <c r="L7" s="498"/>
      <c r="M7" s="498"/>
      <c r="N7" s="499"/>
      <c r="P7" s="508"/>
      <c r="Q7" s="509"/>
      <c r="R7" s="509"/>
      <c r="S7" s="509"/>
      <c r="T7" s="509"/>
      <c r="U7" s="510"/>
    </row>
    <row r="8" spans="1:21" ht="41" outlineLevel="1" thickBot="1">
      <c r="A8" s="34" t="s">
        <v>357</v>
      </c>
      <c r="B8" s="89" t="s">
        <v>358</v>
      </c>
      <c r="E8" s="14"/>
      <c r="H8" s="10"/>
      <c r="I8" s="497"/>
      <c r="J8" s="498"/>
      <c r="K8" s="498"/>
      <c r="L8" s="498"/>
      <c r="M8" s="498"/>
      <c r="N8" s="499"/>
      <c r="P8" s="508"/>
      <c r="Q8" s="509"/>
      <c r="R8" s="509"/>
      <c r="S8" s="509"/>
      <c r="T8" s="509"/>
      <c r="U8" s="510"/>
    </row>
    <row r="9" spans="1:21" outlineLevel="1">
      <c r="E9" s="14"/>
      <c r="H9" s="10"/>
      <c r="I9" s="497"/>
      <c r="J9" s="498"/>
      <c r="K9" s="498"/>
      <c r="L9" s="498"/>
      <c r="M9" s="498"/>
      <c r="N9" s="499"/>
      <c r="P9" s="508"/>
      <c r="Q9" s="509"/>
      <c r="R9" s="509"/>
      <c r="S9" s="509"/>
      <c r="T9" s="509"/>
      <c r="U9" s="510"/>
    </row>
    <row r="10" spans="1:21" ht="14" outlineLevel="1" thickBot="1">
      <c r="A10" s="32" t="s">
        <v>359</v>
      </c>
      <c r="B10" s="35">
        <v>2027</v>
      </c>
      <c r="E10" s="14"/>
      <c r="H10" s="10"/>
      <c r="I10" s="497"/>
      <c r="J10" s="498"/>
      <c r="K10" s="498"/>
      <c r="L10" s="498"/>
      <c r="M10" s="498"/>
      <c r="N10" s="499"/>
      <c r="P10" s="508"/>
      <c r="Q10" s="509"/>
      <c r="R10" s="509"/>
      <c r="S10" s="509"/>
      <c r="T10" s="509"/>
      <c r="U10" s="510"/>
    </row>
    <row r="11" spans="1:21" outlineLevel="1">
      <c r="A11" s="16"/>
      <c r="H11" s="10"/>
      <c r="I11" s="497"/>
      <c r="J11" s="498"/>
      <c r="K11" s="498"/>
      <c r="L11" s="498"/>
      <c r="M11" s="498"/>
      <c r="N11" s="499"/>
      <c r="P11" s="508"/>
      <c r="Q11" s="509"/>
      <c r="R11" s="509"/>
      <c r="S11" s="509"/>
      <c r="T11" s="509"/>
      <c r="U11" s="510"/>
    </row>
    <row r="12" spans="1:21" ht="40.5" outlineLevel="1">
      <c r="A12" s="26" t="s">
        <v>360</v>
      </c>
      <c r="B12" s="26" t="s">
        <v>361</v>
      </c>
      <c r="C12" s="26" t="s">
        <v>362</v>
      </c>
      <c r="D12" s="26" t="s">
        <v>363</v>
      </c>
      <c r="E12" s="26" t="s">
        <v>364</v>
      </c>
      <c r="F12" s="26" t="s">
        <v>365</v>
      </c>
      <c r="G12" s="26" t="s">
        <v>366</v>
      </c>
      <c r="I12" s="497"/>
      <c r="J12" s="498"/>
      <c r="K12" s="498"/>
      <c r="L12" s="498"/>
      <c r="M12" s="498"/>
      <c r="N12" s="499"/>
      <c r="P12" s="508"/>
      <c r="Q12" s="509"/>
      <c r="R12" s="509"/>
      <c r="S12" s="509"/>
      <c r="T12" s="509"/>
      <c r="U12" s="510"/>
    </row>
    <row r="13" spans="1:21" outlineLevel="1">
      <c r="A13" s="58">
        <v>2035</v>
      </c>
      <c r="B13" s="21">
        <f t="shared" ref="B13:B18" si="0">INDEX($E$204:$AW$204,1,MATCH($A13,$E$53:$BB$53,0))</f>
        <v>-1047.4112434414956</v>
      </c>
      <c r="C13" s="21">
        <f>B13-Baseline!B13</f>
        <v>-3.6313810366139023</v>
      </c>
      <c r="D13" s="21">
        <f t="shared" ref="D13:D18" si="1">INDEX($E$205:$AW$205,1,MATCH($A13,$E$53:$BB$53,0))</f>
        <v>-852.45902365250834</v>
      </c>
      <c r="E13" s="21">
        <f>D13-Baseline!D13</f>
        <v>-42.193704746047615</v>
      </c>
      <c r="F13" s="21">
        <f t="shared" ref="F13:F18" si="2">INDEX($E$206:$AW$206,1,MATCH($A13,$E$53:$BB$53,0))</f>
        <v>-1291.397414177995</v>
      </c>
      <c r="G13" s="21">
        <f>F13-Baseline!F13</f>
        <v>-14.106579343980229</v>
      </c>
      <c r="I13" s="497"/>
      <c r="J13" s="498"/>
      <c r="K13" s="498"/>
      <c r="L13" s="498"/>
      <c r="M13" s="498"/>
      <c r="N13" s="499"/>
      <c r="P13" s="508"/>
      <c r="Q13" s="509"/>
      <c r="R13" s="509"/>
      <c r="S13" s="509"/>
      <c r="T13" s="509"/>
      <c r="U13" s="510"/>
    </row>
    <row r="14" spans="1:21" outlineLevel="1">
      <c r="A14" s="58">
        <v>2040</v>
      </c>
      <c r="B14" s="21">
        <f t="shared" si="0"/>
        <v>-1556.93527208976</v>
      </c>
      <c r="C14" s="21">
        <f>B14-Baseline!B14</f>
        <v>31.993650434399115</v>
      </c>
      <c r="D14" s="21">
        <f t="shared" si="1"/>
        <v>-1269.7221740342573</v>
      </c>
      <c r="E14" s="21">
        <f>D14-Baseline!D14</f>
        <v>-37.720034031559408</v>
      </c>
      <c r="F14" s="21">
        <f t="shared" si="2"/>
        <v>-1933.2043773055909</v>
      </c>
      <c r="G14" s="21">
        <f>F14-Baseline!F14</f>
        <v>12.99400673451305</v>
      </c>
      <c r="I14" s="497"/>
      <c r="J14" s="498"/>
      <c r="K14" s="498"/>
      <c r="L14" s="498"/>
      <c r="M14" s="498"/>
      <c r="N14" s="499"/>
      <c r="P14" s="508"/>
      <c r="Q14" s="509"/>
      <c r="R14" s="509"/>
      <c r="S14" s="509"/>
      <c r="T14" s="509"/>
      <c r="U14" s="510"/>
    </row>
    <row r="15" spans="1:21" outlineLevel="1">
      <c r="A15" s="58">
        <v>2045</v>
      </c>
      <c r="B15" s="21">
        <f t="shared" si="0"/>
        <v>-2021.8088192104635</v>
      </c>
      <c r="C15" s="21">
        <f>B15-Baseline!B15</f>
        <v>91.37876747284713</v>
      </c>
      <c r="D15" s="21">
        <f t="shared" si="1"/>
        <v>-1645.4304362148648</v>
      </c>
      <c r="E15" s="21">
        <f>D15-Baseline!D15</f>
        <v>-8.7734381698871857</v>
      </c>
      <c r="F15" s="21">
        <f t="shared" si="2"/>
        <v>-2525.9601840064161</v>
      </c>
      <c r="G15" s="21">
        <f>F15-Baseline!F15</f>
        <v>63.93179442121027</v>
      </c>
      <c r="I15" s="497"/>
      <c r="J15" s="498"/>
      <c r="K15" s="498"/>
      <c r="L15" s="498"/>
      <c r="M15" s="498"/>
      <c r="N15" s="499"/>
      <c r="P15" s="508"/>
      <c r="Q15" s="509"/>
      <c r="R15" s="509"/>
      <c r="S15" s="509"/>
      <c r="T15" s="509"/>
      <c r="U15" s="510"/>
    </row>
    <row r="16" spans="1:21" outlineLevel="1">
      <c r="A16" s="58">
        <v>2050</v>
      </c>
      <c r="B16" s="21">
        <f t="shared" si="0"/>
        <v>-2453.2110226768627</v>
      </c>
      <c r="C16" s="21">
        <f>B16-Baseline!B16</f>
        <v>165.71433744252863</v>
      </c>
      <c r="D16" s="21">
        <f t="shared" si="1"/>
        <v>-1990.737106274607</v>
      </c>
      <c r="E16" s="21">
        <f>D16-Baseline!D16</f>
        <v>35.796574034901369</v>
      </c>
      <c r="F16" s="21">
        <f t="shared" si="2"/>
        <v>-3081.301229824815</v>
      </c>
      <c r="G16" s="21">
        <f>F16-Baseline!F16</f>
        <v>129.90897170236894</v>
      </c>
      <c r="I16" s="497"/>
      <c r="J16" s="498"/>
      <c r="K16" s="498"/>
      <c r="L16" s="498"/>
      <c r="M16" s="498"/>
      <c r="N16" s="499"/>
      <c r="P16" s="508"/>
      <c r="Q16" s="509"/>
      <c r="R16" s="509"/>
      <c r="S16" s="509"/>
      <c r="T16" s="509"/>
      <c r="U16" s="510"/>
    </row>
    <row r="17" spans="1:21" outlineLevel="1">
      <c r="A17" s="58">
        <v>2060</v>
      </c>
      <c r="B17" s="21">
        <f t="shared" si="0"/>
        <v>-3261.5153081781536</v>
      </c>
      <c r="C17" s="21">
        <f>B17-Baseline!B17</f>
        <v>323.87463902824538</v>
      </c>
      <c r="D17" s="21">
        <f t="shared" si="1"/>
        <v>-2635.1681762519074</v>
      </c>
      <c r="E17" s="21">
        <f>D17-Baseline!D17</f>
        <v>136.15816795786577</v>
      </c>
      <c r="F17" s="21">
        <f t="shared" si="2"/>
        <v>-4125.8356118493148</v>
      </c>
      <c r="G17" s="21">
        <f>F17-Baseline!F17</f>
        <v>271.45412641599341</v>
      </c>
      <c r="I17" s="497"/>
      <c r="J17" s="498"/>
      <c r="K17" s="498"/>
      <c r="L17" s="498"/>
      <c r="M17" s="498"/>
      <c r="N17" s="499"/>
      <c r="P17" s="508"/>
      <c r="Q17" s="509"/>
      <c r="R17" s="509"/>
      <c r="S17" s="509"/>
      <c r="T17" s="509"/>
      <c r="U17" s="510"/>
    </row>
    <row r="18" spans="1:21" outlineLevel="1">
      <c r="A18" s="58">
        <v>2070</v>
      </c>
      <c r="B18" s="21">
        <f t="shared" si="0"/>
        <v>-4050.1740747996178</v>
      </c>
      <c r="C18" s="21">
        <f>B18-Baseline!B18</f>
        <v>481.53980126660235</v>
      </c>
      <c r="D18" s="21">
        <f t="shared" si="1"/>
        <v>-3266.5717404553016</v>
      </c>
      <c r="E18" s="21">
        <f>D18-Baseline!D18</f>
        <v>236.60400763816278</v>
      </c>
      <c r="F18" s="21">
        <f t="shared" si="2"/>
        <v>-5142.273148891034</v>
      </c>
      <c r="G18" s="21">
        <f>F18-Baseline!F18</f>
        <v>412.13264907745179</v>
      </c>
      <c r="I18" s="500"/>
      <c r="J18" s="501"/>
      <c r="K18" s="501"/>
      <c r="L18" s="501"/>
      <c r="M18" s="501"/>
      <c r="N18" s="502"/>
      <c r="P18" s="511"/>
      <c r="Q18" s="512"/>
      <c r="R18" s="512"/>
      <c r="S18" s="512"/>
      <c r="T18" s="512"/>
      <c r="U18" s="513"/>
    </row>
    <row r="19" spans="1:21" ht="14" outlineLevel="1" thickBot="1">
      <c r="A19" s="469"/>
      <c r="B19" s="469"/>
      <c r="I19" s="250"/>
      <c r="J19" s="251"/>
      <c r="K19" s="251"/>
      <c r="L19" s="251"/>
      <c r="M19" s="251"/>
      <c r="N19" s="251"/>
      <c r="P19" s="249"/>
      <c r="Q19" s="249"/>
      <c r="R19" s="249"/>
      <c r="S19" s="249"/>
      <c r="T19" s="249"/>
      <c r="U19" s="232"/>
    </row>
    <row r="20" spans="1:21" ht="26.25" customHeight="1" outlineLevel="1">
      <c r="A20" s="54" t="s">
        <v>367</v>
      </c>
      <c r="B20" s="55">
        <f>Baseline!B20</f>
        <v>1</v>
      </c>
      <c r="E20" s="154"/>
      <c r="I20" s="503" t="s">
        <v>368</v>
      </c>
      <c r="J20" s="504"/>
      <c r="K20" s="504"/>
      <c r="L20" s="504"/>
      <c r="M20" s="504"/>
      <c r="N20" s="505"/>
      <c r="P20" s="503" t="s">
        <v>369</v>
      </c>
      <c r="Q20" s="504"/>
      <c r="R20" s="504"/>
      <c r="S20" s="504"/>
      <c r="T20" s="504"/>
      <c r="U20" s="505"/>
    </row>
    <row r="21" spans="1:21" ht="12.75" customHeight="1" outlineLevel="1">
      <c r="A21" s="154"/>
      <c r="B21" s="155"/>
      <c r="I21" s="494" t="s">
        <v>370</v>
      </c>
      <c r="J21" s="506"/>
      <c r="K21" s="506"/>
      <c r="L21" s="506"/>
      <c r="M21" s="506"/>
      <c r="N21" s="507"/>
      <c r="P21" s="494" t="s">
        <v>172</v>
      </c>
      <c r="Q21" s="495"/>
      <c r="R21" s="495"/>
      <c r="S21" s="495"/>
      <c r="T21" s="495"/>
      <c r="U21" s="496"/>
    </row>
    <row r="22" spans="1:21" ht="12.75" customHeight="1" outlineLevel="1">
      <c r="A22" s="154"/>
      <c r="B22" s="155"/>
      <c r="I22" s="508"/>
      <c r="J22" s="509"/>
      <c r="K22" s="509"/>
      <c r="L22" s="509"/>
      <c r="M22" s="509"/>
      <c r="N22" s="510"/>
      <c r="P22" s="497"/>
      <c r="Q22" s="498"/>
      <c r="R22" s="498"/>
      <c r="S22" s="498"/>
      <c r="T22" s="498"/>
      <c r="U22" s="499"/>
    </row>
    <row r="23" spans="1:21" outlineLevel="1">
      <c r="A23" s="154"/>
      <c r="B23" s="451" t="s">
        <v>371</v>
      </c>
      <c r="C23" s="452"/>
      <c r="D23" s="452"/>
      <c r="E23" s="452"/>
      <c r="F23" s="452"/>
      <c r="G23" s="453"/>
      <c r="I23" s="508"/>
      <c r="J23" s="509"/>
      <c r="K23" s="509"/>
      <c r="L23" s="509"/>
      <c r="M23" s="509"/>
      <c r="N23" s="510"/>
      <c r="P23" s="497"/>
      <c r="Q23" s="498"/>
      <c r="R23" s="498"/>
      <c r="S23" s="498"/>
      <c r="T23" s="498"/>
      <c r="U23" s="499"/>
    </row>
    <row r="24" spans="1:21" outlineLevel="1">
      <c r="B24" s="17">
        <v>2027</v>
      </c>
      <c r="C24" s="17">
        <v>2028</v>
      </c>
      <c r="D24" s="17">
        <v>2029</v>
      </c>
      <c r="E24" s="17">
        <v>2030</v>
      </c>
      <c r="F24" s="17">
        <v>2031</v>
      </c>
      <c r="G24" s="17" t="s">
        <v>372</v>
      </c>
      <c r="I24" s="508"/>
      <c r="J24" s="509"/>
      <c r="K24" s="509"/>
      <c r="L24" s="509"/>
      <c r="M24" s="509"/>
      <c r="N24" s="510"/>
      <c r="P24" s="497"/>
      <c r="Q24" s="498"/>
      <c r="R24" s="498"/>
      <c r="S24" s="498"/>
      <c r="T24" s="498"/>
      <c r="U24" s="499"/>
    </row>
    <row r="25" spans="1:21" ht="14" outlineLevel="1" thickBot="1">
      <c r="B25" s="30" t="s">
        <v>373</v>
      </c>
      <c r="C25" s="30" t="s">
        <v>373</v>
      </c>
      <c r="D25" s="30" t="s">
        <v>373</v>
      </c>
      <c r="E25" s="30" t="s">
        <v>373</v>
      </c>
      <c r="F25" s="30" t="s">
        <v>373</v>
      </c>
      <c r="G25" s="30" t="s">
        <v>373</v>
      </c>
      <c r="I25" s="508"/>
      <c r="J25" s="509"/>
      <c r="K25" s="509"/>
      <c r="L25" s="509"/>
      <c r="M25" s="509"/>
      <c r="N25" s="510"/>
      <c r="P25" s="497"/>
      <c r="Q25" s="498"/>
      <c r="R25" s="498"/>
      <c r="S25" s="498"/>
      <c r="T25" s="498"/>
      <c r="U25" s="499"/>
    </row>
    <row r="26" spans="1:21" outlineLevel="1">
      <c r="A26" s="54" t="s">
        <v>374</v>
      </c>
      <c r="B26" s="21">
        <f>E64</f>
        <v>-34.049171344918634</v>
      </c>
      <c r="C26" s="21">
        <f>F64</f>
        <v>-36.520545737935151</v>
      </c>
      <c r="D26" s="21">
        <f>G64</f>
        <v>-39.51442447480342</v>
      </c>
      <c r="E26" s="21">
        <f>H64</f>
        <v>-42.794928371087558</v>
      </c>
      <c r="F26" s="21">
        <f>I64</f>
        <v>-46.044829758121743</v>
      </c>
      <c r="G26" s="21">
        <f>SUM(J64:BB64)</f>
        <v>0</v>
      </c>
      <c r="I26" s="508"/>
      <c r="J26" s="509"/>
      <c r="K26" s="509"/>
      <c r="L26" s="509"/>
      <c r="M26" s="509"/>
      <c r="N26" s="510"/>
      <c r="P26" s="497"/>
      <c r="Q26" s="498"/>
      <c r="R26" s="498"/>
      <c r="S26" s="498"/>
      <c r="T26" s="498"/>
      <c r="U26" s="499"/>
    </row>
    <row r="27" spans="1:21" outlineLevel="1">
      <c r="A27" s="54" t="s">
        <v>375</v>
      </c>
      <c r="B27" s="21">
        <f>E71+E77</f>
        <v>-8.9392157298035499</v>
      </c>
      <c r="C27" s="21">
        <f>F71+F77</f>
        <v>-8.8832901033247254</v>
      </c>
      <c r="D27" s="21">
        <f>G71+G77</f>
        <v>-8.8248383211673449</v>
      </c>
      <c r="E27" s="21">
        <f>H71+H77</f>
        <v>-8.7637872838100748</v>
      </c>
      <c r="F27" s="21">
        <f>I71+I77</f>
        <v>-8.7000612847907739</v>
      </c>
      <c r="G27" s="21">
        <f>SUM(J71:BB71)+SUM(J77:BB77)</f>
        <v>-526.68916328647629</v>
      </c>
      <c r="I27" s="508"/>
      <c r="J27" s="509"/>
      <c r="K27" s="509"/>
      <c r="L27" s="509"/>
      <c r="M27" s="509"/>
      <c r="N27" s="510"/>
      <c r="P27" s="497"/>
      <c r="Q27" s="498"/>
      <c r="R27" s="498"/>
      <c r="S27" s="498"/>
      <c r="T27" s="498"/>
      <c r="U27" s="499"/>
    </row>
    <row r="28" spans="1:21" outlineLevel="1">
      <c r="A28" s="154"/>
      <c r="B28" s="248"/>
      <c r="C28" s="248"/>
      <c r="D28" s="248"/>
      <c r="E28" s="248"/>
      <c r="F28" s="248"/>
      <c r="G28" s="248"/>
      <c r="I28" s="508"/>
      <c r="J28" s="509"/>
      <c r="K28" s="509"/>
      <c r="L28" s="509"/>
      <c r="M28" s="509"/>
      <c r="N28" s="510"/>
      <c r="P28" s="497"/>
      <c r="Q28" s="498"/>
      <c r="R28" s="498"/>
      <c r="S28" s="498"/>
      <c r="T28" s="498"/>
      <c r="U28" s="499"/>
    </row>
    <row r="29" spans="1:21" ht="14" outlineLevel="1" thickBot="1">
      <c r="A29" s="154"/>
      <c r="B29" s="248"/>
      <c r="C29" s="248"/>
      <c r="D29" s="248"/>
      <c r="E29" s="248"/>
      <c r="F29" s="248"/>
      <c r="G29" s="248"/>
      <c r="I29" s="508"/>
      <c r="J29" s="509"/>
      <c r="K29" s="509"/>
      <c r="L29" s="509"/>
      <c r="M29" s="509"/>
      <c r="N29" s="510"/>
      <c r="P29" s="497"/>
      <c r="Q29" s="498"/>
      <c r="R29" s="498"/>
      <c r="S29" s="498"/>
      <c r="T29" s="498"/>
      <c r="U29" s="499"/>
    </row>
    <row r="30" spans="1:21" ht="14" outlineLevel="1" thickBot="1">
      <c r="A30" s="370"/>
      <c r="B30" s="371" t="s">
        <v>376</v>
      </c>
      <c r="C30" s="372" t="s">
        <v>377</v>
      </c>
      <c r="D30" s="522" t="s">
        <v>330</v>
      </c>
      <c r="E30" s="523"/>
      <c r="F30" s="523"/>
      <c r="G30" s="524"/>
      <c r="I30" s="508"/>
      <c r="J30" s="509"/>
      <c r="K30" s="509"/>
      <c r="L30" s="509"/>
      <c r="M30" s="509"/>
      <c r="N30" s="510"/>
      <c r="P30" s="497"/>
      <c r="Q30" s="498"/>
      <c r="R30" s="498"/>
      <c r="S30" s="498"/>
      <c r="T30" s="498"/>
      <c r="U30" s="499"/>
    </row>
    <row r="31" spans="1:21" outlineLevel="1">
      <c r="A31" s="516" t="s">
        <v>378</v>
      </c>
      <c r="B31" s="373" t="s">
        <v>379</v>
      </c>
      <c r="C31" s="369">
        <f>21.8*5</f>
        <v>109</v>
      </c>
      <c r="D31" s="517" t="s">
        <v>384</v>
      </c>
      <c r="E31" s="517"/>
      <c r="F31" s="517"/>
      <c r="G31" s="518"/>
      <c r="I31" s="508"/>
      <c r="J31" s="509"/>
      <c r="K31" s="509"/>
      <c r="L31" s="509"/>
      <c r="M31" s="509"/>
      <c r="N31" s="510"/>
      <c r="P31" s="497"/>
      <c r="Q31" s="498"/>
      <c r="R31" s="498"/>
      <c r="S31" s="498"/>
      <c r="T31" s="498"/>
      <c r="U31" s="499"/>
    </row>
    <row r="32" spans="1:21" outlineLevel="1">
      <c r="A32" s="475"/>
      <c r="B32" s="368" t="s">
        <v>381</v>
      </c>
      <c r="C32" s="307">
        <f>5.8*5</f>
        <v>29</v>
      </c>
      <c r="D32" s="460" t="s">
        <v>384</v>
      </c>
      <c r="E32" s="460"/>
      <c r="F32" s="460"/>
      <c r="G32" s="461"/>
      <c r="I32" s="508"/>
      <c r="J32" s="509"/>
      <c r="K32" s="509"/>
      <c r="L32" s="509"/>
      <c r="M32" s="509"/>
      <c r="N32" s="510"/>
      <c r="P32" s="497"/>
      <c r="Q32" s="498"/>
      <c r="R32" s="498"/>
      <c r="S32" s="498"/>
      <c r="T32" s="498"/>
      <c r="U32" s="499"/>
    </row>
    <row r="33" spans="1:21" outlineLevel="1">
      <c r="A33" s="475"/>
      <c r="B33" s="368" t="s">
        <v>382</v>
      </c>
      <c r="C33" s="307">
        <f>27.9*5</f>
        <v>139.5</v>
      </c>
      <c r="D33" s="460" t="s">
        <v>384</v>
      </c>
      <c r="E33" s="460"/>
      <c r="F33" s="460"/>
      <c r="G33" s="461"/>
      <c r="I33" s="508"/>
      <c r="J33" s="509"/>
      <c r="K33" s="509"/>
      <c r="L33" s="509"/>
      <c r="M33" s="509"/>
      <c r="N33" s="510"/>
      <c r="P33" s="497"/>
      <c r="Q33" s="498"/>
      <c r="R33" s="498"/>
      <c r="S33" s="498"/>
      <c r="T33" s="498"/>
      <c r="U33" s="499"/>
    </row>
    <row r="34" spans="1:21" outlineLevel="1">
      <c r="A34" s="475"/>
      <c r="B34" s="368" t="s">
        <v>383</v>
      </c>
      <c r="C34" s="307">
        <f>13.3*5</f>
        <v>66.5</v>
      </c>
      <c r="D34" s="460" t="s">
        <v>384</v>
      </c>
      <c r="E34" s="460"/>
      <c r="F34" s="460"/>
      <c r="G34" s="461"/>
      <c r="I34" s="508"/>
      <c r="J34" s="509"/>
      <c r="K34" s="509"/>
      <c r="L34" s="509"/>
      <c r="M34" s="509"/>
      <c r="N34" s="510"/>
      <c r="P34" s="497"/>
      <c r="Q34" s="498"/>
      <c r="R34" s="498"/>
      <c r="S34" s="498"/>
      <c r="T34" s="498"/>
      <c r="U34" s="499"/>
    </row>
    <row r="35" spans="1:21" outlineLevel="1">
      <c r="A35" s="475"/>
      <c r="B35" s="368" t="s">
        <v>385</v>
      </c>
      <c r="C35" s="307">
        <f>7*5</f>
        <v>35</v>
      </c>
      <c r="D35" s="460" t="s">
        <v>384</v>
      </c>
      <c r="E35" s="460"/>
      <c r="F35" s="460"/>
      <c r="G35" s="461"/>
      <c r="I35" s="508"/>
      <c r="J35" s="509"/>
      <c r="K35" s="509"/>
      <c r="L35" s="509"/>
      <c r="M35" s="509"/>
      <c r="N35" s="510"/>
      <c r="P35" s="497"/>
      <c r="Q35" s="498"/>
      <c r="R35" s="498"/>
      <c r="S35" s="498"/>
      <c r="T35" s="498"/>
      <c r="U35" s="499"/>
    </row>
    <row r="36" spans="1:21" outlineLevel="1">
      <c r="A36" s="475"/>
      <c r="B36" s="368" t="s">
        <v>386</v>
      </c>
      <c r="C36" s="252">
        <f>3.2*5</f>
        <v>16</v>
      </c>
      <c r="D36" s="460" t="s">
        <v>384</v>
      </c>
      <c r="E36" s="460"/>
      <c r="F36" s="460"/>
      <c r="G36" s="461"/>
      <c r="I36" s="508"/>
      <c r="J36" s="509"/>
      <c r="K36" s="509"/>
      <c r="L36" s="509"/>
      <c r="M36" s="509"/>
      <c r="N36" s="510"/>
      <c r="P36" s="497"/>
      <c r="Q36" s="498"/>
      <c r="R36" s="498"/>
      <c r="S36" s="498"/>
      <c r="T36" s="498"/>
      <c r="U36" s="499"/>
    </row>
    <row r="37" spans="1:21" outlineLevel="1">
      <c r="A37" s="475"/>
      <c r="B37" s="368" t="s">
        <v>308</v>
      </c>
      <c r="C37" s="252">
        <f>2836*5</f>
        <v>14180</v>
      </c>
      <c r="D37" s="460" t="s">
        <v>388</v>
      </c>
      <c r="E37" s="460"/>
      <c r="F37" s="460"/>
      <c r="G37" s="461"/>
      <c r="I37" s="508"/>
      <c r="J37" s="509"/>
      <c r="K37" s="509"/>
      <c r="L37" s="509"/>
      <c r="M37" s="509"/>
      <c r="N37" s="510"/>
      <c r="P37" s="497"/>
      <c r="Q37" s="498"/>
      <c r="R37" s="498"/>
      <c r="S37" s="498"/>
      <c r="T37" s="498"/>
      <c r="U37" s="499"/>
    </row>
    <row r="38" spans="1:21" outlineLevel="1">
      <c r="A38" s="475"/>
      <c r="B38" s="312"/>
      <c r="C38" s="252"/>
      <c r="D38" s="460"/>
      <c r="E38" s="460"/>
      <c r="F38" s="460"/>
      <c r="G38" s="461"/>
      <c r="I38" s="508"/>
      <c r="J38" s="509"/>
      <c r="K38" s="509"/>
      <c r="L38" s="509"/>
      <c r="M38" s="509"/>
      <c r="N38" s="510"/>
      <c r="P38" s="497"/>
      <c r="Q38" s="498"/>
      <c r="R38" s="498"/>
      <c r="S38" s="498"/>
      <c r="T38" s="498"/>
      <c r="U38" s="499"/>
    </row>
    <row r="39" spans="1:21" outlineLevel="1">
      <c r="A39" s="475"/>
      <c r="B39" s="312"/>
      <c r="C39" s="252"/>
      <c r="D39" s="460"/>
      <c r="E39" s="460"/>
      <c r="F39" s="460"/>
      <c r="G39" s="461"/>
      <c r="I39" s="508"/>
      <c r="J39" s="509"/>
      <c r="K39" s="509"/>
      <c r="L39" s="509"/>
      <c r="M39" s="509"/>
      <c r="N39" s="510"/>
      <c r="P39" s="497"/>
      <c r="Q39" s="498"/>
      <c r="R39" s="498"/>
      <c r="S39" s="498"/>
      <c r="T39" s="498"/>
      <c r="U39" s="499"/>
    </row>
    <row r="40" spans="1:21" ht="14" outlineLevel="1" thickBot="1">
      <c r="A40" s="476"/>
      <c r="B40" s="313"/>
      <c r="C40" s="314"/>
      <c r="D40" s="458"/>
      <c r="E40" s="458"/>
      <c r="F40" s="458"/>
      <c r="G40" s="459"/>
      <c r="I40" s="508"/>
      <c r="J40" s="509"/>
      <c r="K40" s="509"/>
      <c r="L40" s="509"/>
      <c r="M40" s="509"/>
      <c r="N40" s="510"/>
      <c r="P40" s="497"/>
      <c r="Q40" s="498"/>
      <c r="R40" s="498"/>
      <c r="S40" s="498"/>
      <c r="T40" s="498"/>
      <c r="U40" s="499"/>
    </row>
    <row r="41" spans="1:21" outlineLevel="1">
      <c r="A41" s="154"/>
      <c r="B41" s="248"/>
      <c r="C41" s="248"/>
      <c r="D41" s="248"/>
      <c r="E41" s="248"/>
      <c r="F41" s="248"/>
      <c r="G41" s="248"/>
      <c r="I41" s="508"/>
      <c r="J41" s="509"/>
      <c r="K41" s="509"/>
      <c r="L41" s="509"/>
      <c r="M41" s="509"/>
      <c r="N41" s="510"/>
      <c r="P41" s="497"/>
      <c r="Q41" s="498"/>
      <c r="R41" s="498"/>
      <c r="S41" s="498"/>
      <c r="T41" s="498"/>
      <c r="U41" s="499"/>
    </row>
    <row r="42" spans="1:21" outlineLevel="1">
      <c r="A42" s="154"/>
      <c r="B42" s="248"/>
      <c r="C42" s="248"/>
      <c r="D42" s="248"/>
      <c r="E42" s="248"/>
      <c r="F42" s="248"/>
      <c r="G42" s="248"/>
      <c r="I42" s="508"/>
      <c r="J42" s="509"/>
      <c r="K42" s="509"/>
      <c r="L42" s="509"/>
      <c r="M42" s="509"/>
      <c r="N42" s="510"/>
      <c r="P42" s="497"/>
      <c r="Q42" s="498"/>
      <c r="R42" s="498"/>
      <c r="S42" s="498"/>
      <c r="T42" s="498"/>
      <c r="U42" s="499"/>
    </row>
    <row r="43" spans="1:21" outlineLevel="1">
      <c r="A43" s="154"/>
      <c r="B43" s="248"/>
      <c r="C43" s="248"/>
      <c r="D43" s="248"/>
      <c r="E43" s="248"/>
      <c r="F43" s="248"/>
      <c r="G43" s="248"/>
      <c r="I43" s="508"/>
      <c r="J43" s="509"/>
      <c r="K43" s="509"/>
      <c r="L43" s="509"/>
      <c r="M43" s="509"/>
      <c r="N43" s="510"/>
      <c r="P43" s="497"/>
      <c r="Q43" s="498"/>
      <c r="R43" s="498"/>
      <c r="S43" s="498"/>
      <c r="T43" s="498"/>
      <c r="U43" s="499"/>
    </row>
    <row r="44" spans="1:21" outlineLevel="1">
      <c r="A44" s="154"/>
      <c r="B44" s="248"/>
      <c r="C44" s="248"/>
      <c r="D44" s="248"/>
      <c r="E44" s="248"/>
      <c r="F44" s="248"/>
      <c r="G44" s="248"/>
      <c r="I44" s="508"/>
      <c r="J44" s="509"/>
      <c r="K44" s="509"/>
      <c r="L44" s="509"/>
      <c r="M44" s="509"/>
      <c r="N44" s="510"/>
      <c r="P44" s="497"/>
      <c r="Q44" s="498"/>
      <c r="R44" s="498"/>
      <c r="S44" s="498"/>
      <c r="T44" s="498"/>
      <c r="U44" s="499"/>
    </row>
    <row r="45" spans="1:21" outlineLevel="1">
      <c r="A45" s="154"/>
      <c r="B45" s="248"/>
      <c r="C45" s="248"/>
      <c r="D45" s="248"/>
      <c r="E45" s="248"/>
      <c r="F45" s="248"/>
      <c r="G45" s="248"/>
      <c r="I45" s="511"/>
      <c r="J45" s="512"/>
      <c r="K45" s="512"/>
      <c r="L45" s="512"/>
      <c r="M45" s="512"/>
      <c r="N45" s="513"/>
      <c r="P45" s="500"/>
      <c r="Q45" s="501"/>
      <c r="R45" s="501"/>
      <c r="S45" s="501"/>
      <c r="T45" s="501"/>
      <c r="U45" s="502"/>
    </row>
    <row r="46" spans="1:21" outlineLevel="1">
      <c r="A46" s="154"/>
      <c r="B46" s="248"/>
      <c r="C46" s="248"/>
      <c r="D46" s="248"/>
      <c r="E46" s="248"/>
      <c r="F46" s="248"/>
      <c r="G46" s="248"/>
    </row>
    <row r="47" spans="1:21">
      <c r="A47" s="154"/>
      <c r="B47" s="155"/>
    </row>
    <row r="48" spans="1:21" ht="15">
      <c r="A48" s="12" t="s">
        <v>389</v>
      </c>
    </row>
    <row r="49" spans="1:54" ht="15" outlineLevel="1">
      <c r="A49" s="12"/>
      <c r="AV49" s="295">
        <f>100*AW49</f>
        <v>9.6618357487922718E-2</v>
      </c>
      <c r="AW49" s="294">
        <f>1/45/23</f>
        <v>9.6618357487922714E-4</v>
      </c>
    </row>
    <row r="50" spans="1:54" ht="14" outlineLevel="1" thickBot="1">
      <c r="A50" s="4" t="s">
        <v>390</v>
      </c>
    </row>
    <row r="51" spans="1:54" outlineLevel="2">
      <c r="B51" s="19"/>
      <c r="C51" s="19"/>
      <c r="D51" s="19"/>
      <c r="E51" s="462" t="s">
        <v>277</v>
      </c>
      <c r="F51" s="450"/>
      <c r="G51" s="450"/>
      <c r="H51" s="450"/>
      <c r="I51" s="450"/>
      <c r="J51" s="450" t="s">
        <v>278</v>
      </c>
      <c r="K51" s="450"/>
      <c r="L51" s="450"/>
      <c r="M51" s="450"/>
      <c r="N51" s="450"/>
      <c r="O51" s="450" t="s">
        <v>279</v>
      </c>
      <c r="P51" s="450"/>
      <c r="Q51" s="450"/>
      <c r="R51" s="450"/>
      <c r="S51" s="450"/>
      <c r="T51" s="450" t="s">
        <v>280</v>
      </c>
      <c r="U51" s="450"/>
      <c r="V51" s="450"/>
      <c r="W51" s="450"/>
      <c r="X51" s="450"/>
      <c r="Y51" s="450" t="s">
        <v>391</v>
      </c>
      <c r="Z51" s="450"/>
      <c r="AA51" s="450"/>
      <c r="AB51" s="450"/>
      <c r="AC51" s="450"/>
      <c r="AD51" s="450" t="s">
        <v>392</v>
      </c>
      <c r="AE51" s="450"/>
      <c r="AF51" s="450"/>
      <c r="AG51" s="450"/>
      <c r="AH51" s="450"/>
      <c r="AI51" s="450" t="s">
        <v>393</v>
      </c>
      <c r="AJ51" s="450"/>
      <c r="AK51" s="450"/>
      <c r="AL51" s="450"/>
      <c r="AM51" s="450"/>
      <c r="AN51" s="450" t="s">
        <v>394</v>
      </c>
      <c r="AO51" s="450"/>
      <c r="AP51" s="450"/>
      <c r="AQ51" s="450"/>
      <c r="AR51" s="450"/>
      <c r="AS51" s="450" t="s">
        <v>395</v>
      </c>
      <c r="AT51" s="450"/>
      <c r="AU51" s="450"/>
      <c r="AV51" s="450"/>
      <c r="AW51" s="450"/>
      <c r="AX51" s="450" t="s">
        <v>396</v>
      </c>
      <c r="AY51" s="450"/>
      <c r="AZ51" s="450"/>
      <c r="BA51" s="450"/>
      <c r="BB51" s="454"/>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376</v>
      </c>
      <c r="C53" s="19" t="s">
        <v>397</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70" t="s">
        <v>398</v>
      </c>
      <c r="B54" s="127" t="s">
        <v>290</v>
      </c>
      <c r="C54" s="127" t="s">
        <v>288</v>
      </c>
      <c r="D54" s="124" t="s">
        <v>399</v>
      </c>
      <c r="E54" s="242">
        <f>-'Option_1 Workings'!D7</f>
        <v>-10.081588200937594</v>
      </c>
      <c r="F54" s="242">
        <f>-'Option_1 Workings'!E7</f>
        <v>-10.865754292287573</v>
      </c>
      <c r="G54" s="242">
        <f>-'Option_1 Workings'!F7</f>
        <v>-11.769153275554228</v>
      </c>
      <c r="H54" s="242">
        <f>-'Option_1 Workings'!G7</f>
        <v>-12.688319366904203</v>
      </c>
      <c r="I54" s="242">
        <f>-'Option_1 Workings'!H7</f>
        <v>-13.494667725980324</v>
      </c>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42"/>
    </row>
    <row r="55" spans="1:54" outlineLevel="2">
      <c r="A55" s="471"/>
      <c r="B55" s="36" t="s">
        <v>293</v>
      </c>
      <c r="C55" s="121" t="s">
        <v>288</v>
      </c>
      <c r="D55" s="2" t="s">
        <v>399</v>
      </c>
      <c r="E55" s="241">
        <f>-'Option_1 Workings'!D9</f>
        <v>-9.607569918337191</v>
      </c>
      <c r="F55" s="241">
        <f>-'Option_1 Workings'!E9</f>
        <v>-10.128289462466707</v>
      </c>
      <c r="G55" s="241">
        <f>-'Option_1 Workings'!F9</f>
        <v>-10.728497601207346</v>
      </c>
      <c r="H55" s="241">
        <f>-'Option_1 Workings'!G9</f>
        <v>-11.339217145336862</v>
      </c>
      <c r="I55" s="241">
        <f>-'Option_1 Workings'!H9</f>
        <v>-11.874724867950476</v>
      </c>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71"/>
      <c r="B56" s="36" t="s">
        <v>299</v>
      </c>
      <c r="C56" s="121" t="s">
        <v>288</v>
      </c>
      <c r="D56" s="2" t="s">
        <v>399</v>
      </c>
      <c r="E56" s="241">
        <f>-'Option_1 Workings'!D11</f>
        <v>-7.0648080714430241</v>
      </c>
      <c r="F56" s="241">
        <f>-'Option_1 Workings'!E11</f>
        <v>-7.4682257211738978</v>
      </c>
      <c r="G56" s="241">
        <f>-'Option_1 Workings'!F11</f>
        <v>-7.9298661016839249</v>
      </c>
      <c r="H56" s="241">
        <f>-'Option_1 Workings'!G11</f>
        <v>-8.3992057342572366</v>
      </c>
      <c r="I56" s="241">
        <f>-'Option_1 Workings'!H11</f>
        <v>-8.8134552289692181</v>
      </c>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71"/>
      <c r="B57" s="36" t="s">
        <v>306</v>
      </c>
      <c r="C57" s="121" t="s">
        <v>288</v>
      </c>
      <c r="D57" s="2" t="s">
        <v>399</v>
      </c>
      <c r="E57" s="241">
        <f>-SUM('Option_1 Workings'!D13,'Option_1 Workings'!D17)</f>
        <v>-4.4398308594439104</v>
      </c>
      <c r="F57" s="241">
        <f>-SUM('Option_1 Workings'!E13,'Option_1 Workings'!E17)</f>
        <v>-4.9943658625699872</v>
      </c>
      <c r="G57" s="241">
        <f>-SUM('Option_1 Workings'!F13,'Option_1 Workings'!F17)</f>
        <v>-5.7931622998552781</v>
      </c>
      <c r="H57" s="241">
        <f>-SUM('Option_1 Workings'!G13,'Option_1 Workings'!G17)</f>
        <v>-6.8424137959329876</v>
      </c>
      <c r="I57" s="241">
        <f>-SUM('Option_1 Workings'!H13,'Option_1 Workings'!H17)</f>
        <v>-8.115015940527325</v>
      </c>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71"/>
      <c r="B58" s="36" t="s">
        <v>305</v>
      </c>
      <c r="C58" s="121" t="s">
        <v>288</v>
      </c>
      <c r="D58" s="2" t="s">
        <v>399</v>
      </c>
      <c r="E58" s="241">
        <f>-'Option_1 Workings'!D15</f>
        <v>-1.5010795161213277</v>
      </c>
      <c r="F58" s="241">
        <f>-'Option_1 Workings'!E15</f>
        <v>-1.5657966591511159</v>
      </c>
      <c r="G58" s="241">
        <f>-'Option_1 Workings'!F15</f>
        <v>-1.6350094642828907</v>
      </c>
      <c r="H58" s="241">
        <f>-'Option_1 Workings'!G15</f>
        <v>-1.7060132205076033</v>
      </c>
      <c r="I58" s="241">
        <f>-'Option_1 Workings'!H15</f>
        <v>-1.7754380695949705</v>
      </c>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71"/>
      <c r="B59" s="36" t="s">
        <v>308</v>
      </c>
      <c r="C59" s="121" t="s">
        <v>288</v>
      </c>
      <c r="D59" s="2" t="s">
        <v>399</v>
      </c>
      <c r="E59" s="241">
        <f>-SUM('Option_1 Workings'!D8,'Option_1 Workings'!D10,'Option_1 Workings'!D12,'Option_1 Workings'!D14,'Option_1 Workings'!D16,'Option_1 Workings'!D18)</f>
        <v>-1.3542947786355817</v>
      </c>
      <c r="F59" s="241">
        <f>-SUM('Option_1 Workings'!E8,'Option_1 Workings'!E10,'Option_1 Workings'!E12,'Option_1 Workings'!E14,'Option_1 Workings'!E16,'Option_1 Workings'!E18)</f>
        <v>-1.4981137402858673</v>
      </c>
      <c r="G59" s="241">
        <f>-SUM('Option_1 Workings'!F8,'Option_1 Workings'!F10,'Option_1 Workings'!F12,'Option_1 Workings'!F14,'Option_1 Workings'!F16,'Option_1 Workings'!F18)</f>
        <v>-1.6587357322197545</v>
      </c>
      <c r="H59" s="241">
        <f>-SUM('Option_1 Workings'!G8,'Option_1 Workings'!G10,'Option_1 Workings'!G12,'Option_1 Workings'!G14,'Option_1 Workings'!G16,'Option_1 Workings'!G18)</f>
        <v>-1.8197591081486639</v>
      </c>
      <c r="I59" s="241">
        <f>-SUM('Option_1 Workings'!H8,'Option_1 Workings'!H10,'Option_1 Workings'!H12,'Option_1 Workings'!H14,'Option_1 Workings'!H16,'Option_1 Workings'!H18)</f>
        <v>-1.9715279250994282</v>
      </c>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71"/>
      <c r="B60" s="36"/>
      <c r="C60" s="121"/>
      <c r="D60" s="2" t="s">
        <v>399</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71"/>
      <c r="B61" s="36"/>
      <c r="C61" s="121"/>
      <c r="D61" s="2" t="s">
        <v>399</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71"/>
      <c r="B62" s="36"/>
      <c r="C62" s="121"/>
      <c r="D62" s="2" t="s">
        <v>399</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71"/>
      <c r="B63" s="36"/>
      <c r="C63" s="121"/>
      <c r="D63" s="2" t="s">
        <v>399</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72"/>
      <c r="B64" s="122" t="s">
        <v>400</v>
      </c>
      <c r="C64" s="296" t="s">
        <v>401</v>
      </c>
      <c r="D64" s="123" t="s">
        <v>399</v>
      </c>
      <c r="E64" s="23">
        <f>SUM(E54:E63)</f>
        <v>-34.049171344918634</v>
      </c>
      <c r="F64" s="23">
        <f t="shared" ref="F64:BB64" si="3">SUM(F54:F63)</f>
        <v>-36.520545737935151</v>
      </c>
      <c r="G64" s="23">
        <f t="shared" si="3"/>
        <v>-39.51442447480342</v>
      </c>
      <c r="H64" s="23">
        <f t="shared" si="3"/>
        <v>-42.794928371087558</v>
      </c>
      <c r="I64" s="23">
        <f t="shared" si="3"/>
        <v>-46.044829758121743</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63" t="s">
        <v>402</v>
      </c>
      <c r="B66" s="266"/>
      <c r="C66" s="267"/>
      <c r="D66" s="268" t="s">
        <v>399</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64"/>
      <c r="B67" s="252"/>
      <c r="C67" s="267"/>
      <c r="D67" s="269" t="s">
        <v>399</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64"/>
      <c r="B68" s="252"/>
      <c r="C68" s="267"/>
      <c r="D68" s="269" t="s">
        <v>399</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64"/>
      <c r="B69" s="252"/>
      <c r="C69" s="267"/>
      <c r="D69" s="269" t="s">
        <v>399</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64"/>
      <c r="B70" s="252"/>
      <c r="C70" s="267"/>
      <c r="D70" s="269" t="s">
        <v>399</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65"/>
      <c r="B71" s="122" t="s">
        <v>403</v>
      </c>
      <c r="C71" s="123"/>
      <c r="D71" s="270" t="s">
        <v>399</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63" t="s">
        <v>404</v>
      </c>
      <c r="B75" s="127" t="s">
        <v>405</v>
      </c>
      <c r="C75" s="274"/>
      <c r="D75" s="124" t="s">
        <v>399</v>
      </c>
      <c r="E75" s="275">
        <f>-E158*'Fixed Data'!$B$27/10^2</f>
        <v>-8.9392157298035499</v>
      </c>
      <c r="F75" s="275">
        <f>-F158*'Fixed Data'!$B$27/10^2</f>
        <v>-8.8832901033247254</v>
      </c>
      <c r="G75" s="275">
        <f>-G158*'Fixed Data'!$B$27/10^2</f>
        <v>-8.8248383211673449</v>
      </c>
      <c r="H75" s="275">
        <f>-H158*'Fixed Data'!$B$27/10^2</f>
        <v>-8.7637872838100748</v>
      </c>
      <c r="I75" s="275">
        <f>-I158*'Fixed Data'!$B$27/10^2</f>
        <v>-8.7000612847907739</v>
      </c>
      <c r="J75" s="275">
        <f>-J158*'Fixed Data'!$B$27/10^2</f>
        <v>-8.6335818679633647</v>
      </c>
      <c r="K75" s="275">
        <f>-K158*'Fixed Data'!$B$27/10^2</f>
        <v>-8.7395192269013773</v>
      </c>
      <c r="L75" s="275">
        <f>-L158*'Fixed Data'!$B$27/10^2</f>
        <v>-8.8472003362300704</v>
      </c>
      <c r="M75" s="275">
        <f>-M158*'Fixed Data'!$B$27/10^2</f>
        <v>-8.9566674854875323</v>
      </c>
      <c r="N75" s="275">
        <f>-N158*'Fixed Data'!$B$27/10^2</f>
        <v>-9.0679643465666295</v>
      </c>
      <c r="O75" s="275">
        <f>-O158*'Fixed Data'!$B$27/10^2</f>
        <v>-9.1811360263045803</v>
      </c>
      <c r="P75" s="275">
        <f>-P158*'Fixed Data'!$B$27/10^2</f>
        <v>-9.2962291265853363</v>
      </c>
      <c r="Q75" s="275">
        <f>-Q158*'Fixed Data'!$B$27/10^2</f>
        <v>-9.4132918119547693</v>
      </c>
      <c r="R75" s="275">
        <f>-R158*'Fixed Data'!$B$27/10^2</f>
        <v>-9.5323738471846546</v>
      </c>
      <c r="S75" s="275">
        <f>-S158*'Fixed Data'!$B$27/10^2</f>
        <v>-9.6535266949390373</v>
      </c>
      <c r="T75" s="275">
        <f>-T158*'Fixed Data'!$B$27/10^2</f>
        <v>-9.7768035458254321</v>
      </c>
      <c r="U75" s="275">
        <f>-U158*'Fixed Data'!$B$27/10^2</f>
        <v>-9.9022593935227903</v>
      </c>
      <c r="V75" s="275">
        <f>-V158*'Fixed Data'!$B$27/10^2</f>
        <v>-10.029951139960673</v>
      </c>
      <c r="W75" s="275">
        <f>-W158*'Fixed Data'!$B$27/10^2</f>
        <v>-10.159937625370445</v>
      </c>
      <c r="X75" s="275">
        <f>-X158*'Fixed Data'!$B$27/10^2</f>
        <v>-10.292279718438836</v>
      </c>
      <c r="Y75" s="275">
        <f>-Y158*'Fixed Data'!$B$27/10^2</f>
        <v>-10.427040436512712</v>
      </c>
      <c r="Z75" s="275">
        <f>-Z158*'Fixed Data'!$B$27/10^2</f>
        <v>-10.56428496062467</v>
      </c>
      <c r="AA75" s="275">
        <f>-AA158*'Fixed Data'!$B$27/10^2</f>
        <v>-10.704080793261785</v>
      </c>
      <c r="AB75" s="275">
        <f>-AB158*'Fixed Data'!$B$27/10^2</f>
        <v>-10.846497788416803</v>
      </c>
      <c r="AC75" s="275">
        <f>-AC158*'Fixed Data'!$B$27/10^2</f>
        <v>-10.991608309356893</v>
      </c>
      <c r="AD75" s="275">
        <f>-AD158*'Fixed Data'!$B$27/10^2</f>
        <v>-11.139487266187635</v>
      </c>
      <c r="AE75" s="275">
        <f>-AE158*'Fixed Data'!$B$27/10^2</f>
        <v>-11.290212266108973</v>
      </c>
      <c r="AF75" s="275">
        <f>-AF158*'Fixed Data'!$B$27/10^2</f>
        <v>-11.443863718594386</v>
      </c>
      <c r="AG75" s="275">
        <f>-AG158*'Fixed Data'!$B$27/10^2</f>
        <v>-11.60052491051885</v>
      </c>
      <c r="AH75" s="275">
        <f>-AH158*'Fixed Data'!$B$27/10^2</f>
        <v>-11.760282186466007</v>
      </c>
      <c r="AI75" s="275">
        <f>-AI158*'Fixed Data'!$B$27/10^2</f>
        <v>-11.923225008830521</v>
      </c>
      <c r="AJ75" s="275">
        <f>-AJ158*'Fixed Data'!$B$27/10^2</f>
        <v>-12.08944613812524</v>
      </c>
      <c r="AK75" s="275">
        <f>-AK158*'Fixed Data'!$B$27/10^2</f>
        <v>-12.259041738160356</v>
      </c>
      <c r="AL75" s="275">
        <f>-AL158*'Fixed Data'!$B$27/10^2</f>
        <v>-12.432111526299357</v>
      </c>
      <c r="AM75" s="275">
        <f>-AM158*'Fixed Data'!$B$27/10^2</f>
        <v>-12.608758931227788</v>
      </c>
      <c r="AN75" s="275">
        <f>-AN158*'Fixed Data'!$B$27/10^2</f>
        <v>-12.789091228183588</v>
      </c>
      <c r="AO75" s="275">
        <f>-AO158*'Fixed Data'!$B$27/10^2</f>
        <v>-12.973219711751465</v>
      </c>
      <c r="AP75" s="275">
        <f>-AP158*'Fixed Data'!$B$27/10^2</f>
        <v>-13.161259853631625</v>
      </c>
      <c r="AQ75" s="275">
        <f>-AQ158*'Fixed Data'!$B$27/10^2</f>
        <v>-13.353331497972519</v>
      </c>
      <c r="AR75" s="275">
        <f>-AR158*'Fixed Data'!$B$27/10^2</f>
        <v>-13.549559019139588</v>
      </c>
      <c r="AS75" s="275">
        <f>-AS158*'Fixed Data'!$B$27/10^2</f>
        <v>-13.750071539586415</v>
      </c>
      <c r="AT75" s="275">
        <f>-AT158*'Fixed Data'!$B$27/10^2</f>
        <v>-13.95500310264905</v>
      </c>
      <c r="AU75" s="275">
        <f>-AU158*'Fixed Data'!$B$27/10^2</f>
        <v>-14.164492897929939</v>
      </c>
      <c r="AV75" s="275">
        <f>-AV158*'Fixed Data'!$B$27/10^2</f>
        <v>-14.378685479169082</v>
      </c>
      <c r="AW75" s="275">
        <f>-AW158*'Fixed Data'!$B$27/10^2</f>
        <v>-14.59773098211514</v>
      </c>
      <c r="AX75" s="275">
        <f>-AX158*'Fixed Data'!$B$27/10^2</f>
        <v>-14.821785379960561</v>
      </c>
      <c r="AY75" s="275">
        <f>-AY158*'Fixed Data'!$B$27/10^2</f>
        <v>-15.051010716238318</v>
      </c>
      <c r="AZ75" s="275">
        <f>-AZ158*'Fixed Data'!$B$27/10^2</f>
        <v>-15.285575367769818</v>
      </c>
      <c r="BA75" s="275">
        <f>-BA158*'Fixed Data'!$B$27/10^2</f>
        <v>-15.525654322638418</v>
      </c>
      <c r="BB75" s="275">
        <f>-BB158*'Fixed Data'!$B$27/10^2</f>
        <v>-15.769504015813171</v>
      </c>
    </row>
    <row r="76" spans="1:54" ht="19.5" customHeight="1" outlineLevel="2">
      <c r="A76" s="464"/>
      <c r="B76" s="121"/>
      <c r="C76" s="272"/>
      <c r="D76" s="2" t="s">
        <v>399</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65"/>
      <c r="B77" s="273" t="s">
        <v>406</v>
      </c>
      <c r="C77" s="271"/>
      <c r="D77" s="123" t="s">
        <v>399</v>
      </c>
      <c r="E77" s="23">
        <f t="shared" ref="E77:AJ77" si="5">SUM(E75:E76)</f>
        <v>-8.9392157298035499</v>
      </c>
      <c r="F77" s="23">
        <f t="shared" si="5"/>
        <v>-8.8832901033247254</v>
      </c>
      <c r="G77" s="23">
        <f t="shared" si="5"/>
        <v>-8.8248383211673449</v>
      </c>
      <c r="H77" s="23">
        <f t="shared" si="5"/>
        <v>-8.7637872838100748</v>
      </c>
      <c r="I77" s="23">
        <f t="shared" si="5"/>
        <v>-8.7000612847907739</v>
      </c>
      <c r="J77" s="23">
        <f t="shared" si="5"/>
        <v>-8.6335818679633647</v>
      </c>
      <c r="K77" s="23">
        <f t="shared" si="5"/>
        <v>-8.7395192269013773</v>
      </c>
      <c r="L77" s="23">
        <f t="shared" si="5"/>
        <v>-8.8472003362300704</v>
      </c>
      <c r="M77" s="23">
        <f t="shared" si="5"/>
        <v>-8.9566674854875323</v>
      </c>
      <c r="N77" s="23">
        <f t="shared" si="5"/>
        <v>-9.0679643465666295</v>
      </c>
      <c r="O77" s="23">
        <f t="shared" si="5"/>
        <v>-9.1811360263045803</v>
      </c>
      <c r="P77" s="23">
        <f t="shared" si="5"/>
        <v>-9.2962291265853363</v>
      </c>
      <c r="Q77" s="23">
        <f t="shared" si="5"/>
        <v>-9.4132918119547693</v>
      </c>
      <c r="R77" s="23">
        <f t="shared" si="5"/>
        <v>-9.5323738471846546</v>
      </c>
      <c r="S77" s="23">
        <f t="shared" si="5"/>
        <v>-9.6535266949390373</v>
      </c>
      <c r="T77" s="23">
        <f t="shared" si="5"/>
        <v>-9.7768035458254321</v>
      </c>
      <c r="U77" s="23">
        <f t="shared" si="5"/>
        <v>-9.9022593935227903</v>
      </c>
      <c r="V77" s="23">
        <f t="shared" si="5"/>
        <v>-10.029951139960673</v>
      </c>
      <c r="W77" s="23">
        <f t="shared" si="5"/>
        <v>-10.159937625370445</v>
      </c>
      <c r="X77" s="23">
        <f t="shared" si="5"/>
        <v>-10.292279718438836</v>
      </c>
      <c r="Y77" s="23">
        <f t="shared" si="5"/>
        <v>-10.427040436512712</v>
      </c>
      <c r="Z77" s="23">
        <f t="shared" si="5"/>
        <v>-10.56428496062467</v>
      </c>
      <c r="AA77" s="23">
        <f t="shared" si="5"/>
        <v>-10.704080793261785</v>
      </c>
      <c r="AB77" s="23">
        <f t="shared" si="5"/>
        <v>-10.846497788416803</v>
      </c>
      <c r="AC77" s="23">
        <f t="shared" si="5"/>
        <v>-10.991608309356893</v>
      </c>
      <c r="AD77" s="23">
        <f t="shared" si="5"/>
        <v>-11.139487266187635</v>
      </c>
      <c r="AE77" s="23">
        <f t="shared" si="5"/>
        <v>-11.290212266108973</v>
      </c>
      <c r="AF77" s="23">
        <f t="shared" si="5"/>
        <v>-11.443863718594386</v>
      </c>
      <c r="AG77" s="23">
        <f t="shared" si="5"/>
        <v>-11.60052491051885</v>
      </c>
      <c r="AH77" s="23">
        <f t="shared" si="5"/>
        <v>-11.760282186466007</v>
      </c>
      <c r="AI77" s="23">
        <f t="shared" si="5"/>
        <v>-11.923225008830521</v>
      </c>
      <c r="AJ77" s="23">
        <f t="shared" si="5"/>
        <v>-12.08944613812524</v>
      </c>
      <c r="AK77" s="23">
        <f t="shared" ref="AK77:BB77" si="6">SUM(AK75:AK76)</f>
        <v>-12.259041738160356</v>
      </c>
      <c r="AL77" s="23">
        <f t="shared" si="6"/>
        <v>-12.432111526299357</v>
      </c>
      <c r="AM77" s="23">
        <f t="shared" si="6"/>
        <v>-12.608758931227788</v>
      </c>
      <c r="AN77" s="23">
        <f t="shared" si="6"/>
        <v>-12.789091228183588</v>
      </c>
      <c r="AO77" s="23">
        <f t="shared" si="6"/>
        <v>-12.973219711751465</v>
      </c>
      <c r="AP77" s="23">
        <f t="shared" si="6"/>
        <v>-13.161259853631625</v>
      </c>
      <c r="AQ77" s="23">
        <f t="shared" si="6"/>
        <v>-13.353331497972519</v>
      </c>
      <c r="AR77" s="23">
        <f t="shared" si="6"/>
        <v>-13.549559019139588</v>
      </c>
      <c r="AS77" s="23">
        <f t="shared" si="6"/>
        <v>-13.750071539586415</v>
      </c>
      <c r="AT77" s="23">
        <f t="shared" si="6"/>
        <v>-13.95500310264905</v>
      </c>
      <c r="AU77" s="23">
        <f t="shared" si="6"/>
        <v>-14.164492897929939</v>
      </c>
      <c r="AV77" s="23">
        <f t="shared" si="6"/>
        <v>-14.378685479169082</v>
      </c>
      <c r="AW77" s="23">
        <f t="shared" si="6"/>
        <v>-14.59773098211514</v>
      </c>
      <c r="AX77" s="23">
        <f t="shared" si="6"/>
        <v>-14.821785379960561</v>
      </c>
      <c r="AY77" s="23">
        <f t="shared" si="6"/>
        <v>-15.051010716238318</v>
      </c>
      <c r="AZ77" s="23">
        <f t="shared" si="6"/>
        <v>-15.285575367769818</v>
      </c>
      <c r="BA77" s="23">
        <f t="shared" si="6"/>
        <v>-15.525654322638418</v>
      </c>
      <c r="BB77" s="255">
        <f t="shared" si="6"/>
        <v>-15.769504015813171</v>
      </c>
    </row>
    <row r="78" spans="1:54" outlineLevel="2">
      <c r="B78" s="19"/>
      <c r="C78" s="19"/>
      <c r="D78" s="19"/>
      <c r="E78" s="15"/>
    </row>
    <row r="79" spans="1:54" s="7" customFormat="1" ht="14" outlineLevel="1" thickBot="1">
      <c r="B79" s="125"/>
      <c r="C79" s="125"/>
      <c r="D79" s="125"/>
      <c r="E79" s="247"/>
    </row>
    <row r="80" spans="1:54" outlineLevel="1">
      <c r="A80" s="4" t="s">
        <v>407</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408</v>
      </c>
      <c r="C81" s="6" t="s">
        <v>409</v>
      </c>
      <c r="D81" t="s">
        <v>410</v>
      </c>
      <c r="E81" s="129">
        <f>$B$20</f>
        <v>1</v>
      </c>
      <c r="F81" s="129">
        <f t="shared" ref="F81:AA81" si="7">$B$20</f>
        <v>1</v>
      </c>
      <c r="G81" s="129">
        <f t="shared" si="7"/>
        <v>1</v>
      </c>
      <c r="H81" s="129">
        <f t="shared" si="7"/>
        <v>1</v>
      </c>
      <c r="I81" s="129">
        <f t="shared" si="7"/>
        <v>1</v>
      </c>
      <c r="J81" s="129">
        <f t="shared" si="7"/>
        <v>1</v>
      </c>
      <c r="K81" s="129">
        <f t="shared" si="7"/>
        <v>1</v>
      </c>
      <c r="L81" s="129">
        <f t="shared" si="7"/>
        <v>1</v>
      </c>
      <c r="M81" s="129">
        <f t="shared" si="7"/>
        <v>1</v>
      </c>
      <c r="N81" s="129">
        <f t="shared" si="7"/>
        <v>1</v>
      </c>
      <c r="O81" s="129">
        <f t="shared" si="7"/>
        <v>1</v>
      </c>
      <c r="P81" s="129">
        <f t="shared" si="7"/>
        <v>1</v>
      </c>
      <c r="Q81" s="129">
        <f t="shared" si="7"/>
        <v>1</v>
      </c>
      <c r="R81" s="129">
        <f t="shared" si="7"/>
        <v>1</v>
      </c>
      <c r="S81" s="129">
        <f t="shared" si="7"/>
        <v>1</v>
      </c>
      <c r="T81" s="129">
        <f t="shared" si="7"/>
        <v>1</v>
      </c>
      <c r="U81" s="129">
        <f t="shared" si="7"/>
        <v>1</v>
      </c>
      <c r="V81" s="129">
        <f t="shared" si="7"/>
        <v>1</v>
      </c>
      <c r="W81" s="129">
        <f t="shared" si="7"/>
        <v>1</v>
      </c>
      <c r="X81" s="129">
        <f t="shared" si="7"/>
        <v>1</v>
      </c>
      <c r="Y81" s="129">
        <f t="shared" si="7"/>
        <v>1</v>
      </c>
      <c r="Z81" s="129">
        <f t="shared" si="7"/>
        <v>1</v>
      </c>
      <c r="AA81" s="129">
        <f t="shared" si="7"/>
        <v>1</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411</v>
      </c>
      <c r="C82" t="s">
        <v>412</v>
      </c>
      <c r="D82" t="s">
        <v>399</v>
      </c>
      <c r="E82" s="21">
        <f t="shared" ref="E82:BB82" si="8">E64*E81</f>
        <v>-34.049171344918634</v>
      </c>
      <c r="F82" s="21">
        <f t="shared" si="8"/>
        <v>-36.520545737935151</v>
      </c>
      <c r="G82" s="21">
        <f t="shared" si="8"/>
        <v>-39.51442447480342</v>
      </c>
      <c r="H82" s="21">
        <f t="shared" si="8"/>
        <v>-42.794928371087558</v>
      </c>
      <c r="I82" s="21">
        <f t="shared" si="8"/>
        <v>-46.044829758121743</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413</v>
      </c>
      <c r="C83" t="s">
        <v>414</v>
      </c>
      <c r="D83" t="s">
        <v>399</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415</v>
      </c>
      <c r="C84" t="s">
        <v>416</v>
      </c>
      <c r="D84" t="s">
        <v>399</v>
      </c>
      <c r="E84" s="21"/>
      <c r="F84" s="21">
        <f>IF($E$82&lt;0,(IF(2050-E$80&lt;=0,0,(2/(2050-E$80+1))*(1-(SUM($E84:E84)/$E$82))*$E$82*'Fixed Data'!C$52)),0)</f>
        <v>-2.8374309454098858</v>
      </c>
      <c r="G84" s="21">
        <f>IF($E$82&lt;0,(IF(2050-F$80&lt;=0,0,(2/(2050-F$80+1))*(1-(SUM($E84:F84)/$E$82))*$E$82*'Fixed Data'!D$52)),0)</f>
        <v>-2.7140643825659776</v>
      </c>
      <c r="H84" s="21">
        <f>IF($E$82&lt;0,(IF(2050-G$80&lt;=0,0,(2/(2050-G$80+1))*(1-(SUM($E84:G84)/$E$82))*$E$82*'Fixed Data'!E$52)),0)</f>
        <v>-2.5906978197220702</v>
      </c>
      <c r="I84" s="21">
        <f>IF($E$82&lt;0,(IF(2050-H$80&lt;=0,0,(2/(2050-H$80+1))*(1-(SUM($E84:H84)/$E$82))*$E$82*'Fixed Data'!F$52)),0)</f>
        <v>-2.467331256878162</v>
      </c>
      <c r="J84" s="21">
        <f>IF($E$82&lt;0,(IF(2050-I$80&lt;=0,0,(2/(2050-I$80+1))*(1-(SUM($E84:I84)/$E$82))*$E$82*'Fixed Data'!G$52)),0)</f>
        <v>-2.3439646940342538</v>
      </c>
      <c r="K84" s="21">
        <f>IF($E$82&lt;0,(IF(2050-J$80&lt;=0,0,(2/(2050-J$80+1))*(1-(SUM($E84:J84)/$E$82))*$E$82*'Fixed Data'!H$52)),0)</f>
        <v>-2.220598131190346</v>
      </c>
      <c r="L84" s="21">
        <f>IF($E$82&lt;0,(IF(2050-K$80&lt;=0,0,(2/(2050-K$80+1))*(1-(SUM($E84:K84)/$E$82))*$E$82*'Fixed Data'!I$52)),0)</f>
        <v>-2.0972315683464373</v>
      </c>
      <c r="M84" s="21">
        <f>IF($E$82&lt;0,(IF(2050-L$80&lt;=0,0,(2/(2050-L$80+1))*(1-(SUM($E84:L84)/$E$82))*$E$82*'Fixed Data'!J$52)),0)</f>
        <v>-1.9738650055025293</v>
      </c>
      <c r="N84" s="21">
        <f>IF($E$82&lt;0,(IF(2050-M$80&lt;=0,0,(2/(2050-M$80+1))*(1-(SUM($E84:M84)/$E$82))*$E$82*'Fixed Data'!K$52)),0)</f>
        <v>-1.8504984426586211</v>
      </c>
      <c r="O84" s="21">
        <f>IF($E$82&lt;0,(IF(2050-N$80&lt;=0,0,(2/(2050-N$80+1))*(1-(SUM($E84:N84)/$E$82))*$E$82*'Fixed Data'!L$52)),0)</f>
        <v>-1.7271318798147128</v>
      </c>
      <c r="P84" s="21">
        <f>IF($E$82&lt;0,(IF(2050-O$80&lt;=0,0,(2/(2050-O$80+1))*(1-(SUM($E84:O84)/$E$82))*$E$82*'Fixed Data'!M$52)),0)</f>
        <v>-1.6037653169708048</v>
      </c>
      <c r="Q84" s="21">
        <f>IF($E$82&lt;0,(IF(2050-P$80&lt;=0,0,(2/(2050-P$80+1))*(1-(SUM($E84:P84)/$E$82))*$E$82*'Fixed Data'!N$52)),0)</f>
        <v>-1.4803987541268968</v>
      </c>
      <c r="R84" s="21">
        <f>IF($E$82&lt;0,(IF(2050-Q$80&lt;=0,0,(2/(2050-Q$80+1))*(1-(SUM($E84:Q84)/$E$82))*$E$82*'Fixed Data'!O$52)),0)</f>
        <v>-1.3570321912829895</v>
      </c>
      <c r="S84" s="21">
        <f>IF($E$82&lt;0,(IF(2050-R$80&lt;=0,0,(2/(2050-R$80+1))*(1-(SUM($E84:R84)/$E$82))*$E$82*'Fixed Data'!P$52)),0)</f>
        <v>-1.233665628439081</v>
      </c>
      <c r="T84" s="21">
        <f>IF($E$82&lt;0,(IF(2050-S$80&lt;=0,0,(2/(2050-S$80+1))*(1-(SUM($E84:S84)/$E$82))*$E$82*'Fixed Data'!Q$52)),0)</f>
        <v>-1.1102990655951732</v>
      </c>
      <c r="U84" s="21">
        <f>IF($E$82&lt;0,(IF(2050-T$80&lt;=0,0,(2/(2050-T$80+1))*(1-(SUM($E84:T84)/$E$82))*$E$82*'Fixed Data'!R$52)),0)</f>
        <v>-0.98693250275126487</v>
      </c>
      <c r="V84" s="21">
        <f>IF($E$82&lt;0,(IF(2050-U$80&lt;=0,0,(2/(2050-U$80+1))*(1-(SUM($E84:U84)/$E$82))*$E$82*'Fixed Data'!S$52)),0)</f>
        <v>-0.86356593990735675</v>
      </c>
      <c r="W84" s="21">
        <f>IF($E$82&lt;0,(IF(2050-V$80&lt;=0,0,(2/(2050-V$80+1))*(1-(SUM($E84:V84)/$E$82))*$E$82*'Fixed Data'!T$52)),0)</f>
        <v>-0.74019937706344852</v>
      </c>
      <c r="X84" s="21">
        <f>IF($E$82&lt;0,(IF(2050-W$80&lt;=0,0,(2/(2050-W$80+1))*(1-(SUM($E84:W84)/$E$82))*$E$82*'Fixed Data'!U$52)),0)</f>
        <v>-0.61683281421953939</v>
      </c>
      <c r="Y84" s="21">
        <f>IF($E$82&lt;0,(IF(2050-X$80&lt;=0,0,(2/(2050-X$80+1))*(1-(SUM($E84:X84)/$E$82))*$E$82*'Fixed Data'!V$52)),0)</f>
        <v>-0.49346625137563155</v>
      </c>
      <c r="Z84" s="21">
        <f>IF($E$82&lt;0,(IF(2050-Y$80&lt;=0,0,(2/(2050-Y$80+1))*(1-(SUM($E84:Y84)/$E$82))*$E$82*'Fixed Data'!W$52)),0)</f>
        <v>-0.37009968853172404</v>
      </c>
      <c r="AA84" s="21">
        <f>IF($E$82&lt;0,(IF(2050-Z$80&lt;=0,0,(2/(2050-Z$80+1))*(1-(SUM($E84:Z84)/$E$82))*$E$82*'Fixed Data'!X$52)),0)</f>
        <v>-0.24673312568781475</v>
      </c>
      <c r="AB84" s="21">
        <f>IF($E$82&lt;0,(IF(2050-AA$80&lt;=0,0,(2/(2050-AA$80+1))*(1-(SUM($E84:AA84)/$E$82))*$E$82*'Fixed Data'!Y$52)),0)</f>
        <v>-0.12336656284390486</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417</v>
      </c>
      <c r="C85" t="s">
        <v>418</v>
      </c>
      <c r="D85" t="s">
        <v>399</v>
      </c>
      <c r="E85" s="18"/>
      <c r="F85" s="18"/>
      <c r="G85" s="21">
        <f>IF($F$82&lt;0,(IF(2050-F$80&lt;=0,0,(2/(2050-F$80+1))*(1-(SUM($E85:F85)/$F$82))*$F$82*'Fixed Data'!D$52)),0)</f>
        <v>-3.1756996293856652</v>
      </c>
      <c r="H85" s="21">
        <f>IF($F$82&lt;0,(IF(2050-G$80&lt;=0,0,(2/(2050-G$80+1))*(1-(SUM($E85:G85)/$F$82))*$F$82*'Fixed Data'!E$52)),0)</f>
        <v>-3.0313496462317717</v>
      </c>
      <c r="I85" s="21">
        <f>IF($F$82&lt;0,(IF(2050-H$80&lt;=0,0,(2/(2050-H$80+1))*(1-(SUM($E85:H85)/$F$82))*$F$82*'Fixed Data'!F$52)),0)</f>
        <v>-2.8869996630778769</v>
      </c>
      <c r="J85" s="21">
        <f>IF($F$82&lt;0,(IF(2050-I$80&lt;=0,0,(2/(2050-I$80+1))*(1-(SUM($E85:I85)/$F$82))*$F$82*'Fixed Data'!G$52)),0)</f>
        <v>-2.7426496799239839</v>
      </c>
      <c r="K85" s="21">
        <f>IF($F$82&lt;0,(IF(2050-J$80&lt;=0,0,(2/(2050-J$80+1))*(1-(SUM($E85:J85)/$F$82))*$F$82*'Fixed Data'!H$52)),0)</f>
        <v>-2.5982996967700895</v>
      </c>
      <c r="L85" s="21">
        <f>IF($F$82&lt;0,(IF(2050-K$80&lt;=0,0,(2/(2050-K$80+1))*(1-(SUM($E85:K85)/$F$82))*$F$82*'Fixed Data'!I$52)),0)</f>
        <v>-2.4539497136161961</v>
      </c>
      <c r="M85" s="21">
        <f>IF($F$82&lt;0,(IF(2050-L$80&lt;=0,0,(2/(2050-L$80+1))*(1-(SUM($E85:L85)/$F$82))*$F$82*'Fixed Data'!J$52)),0)</f>
        <v>-2.3095997304623017</v>
      </c>
      <c r="N85" s="21">
        <f>IF($F$82&lt;0,(IF(2050-M$80&lt;=0,0,(2/(2050-M$80+1))*(1-(SUM($E85:M85)/$F$82))*$F$82*'Fixed Data'!K$52)),0)</f>
        <v>-2.1652497473084082</v>
      </c>
      <c r="O85" s="21">
        <f>IF($F$82&lt;0,(IF(2050-N$80&lt;=0,0,(2/(2050-N$80+1))*(1-(SUM($E85:N85)/$F$82))*$F$82*'Fixed Data'!L$52)),0)</f>
        <v>-2.0208997641545143</v>
      </c>
      <c r="P85" s="21">
        <f>IF($F$82&lt;0,(IF(2050-O$80&lt;=0,0,(2/(2050-O$80+1))*(1-(SUM($E85:O85)/$F$82))*$F$82*'Fixed Data'!M$52)),0)</f>
        <v>-1.8765497810006204</v>
      </c>
      <c r="Q85" s="21">
        <f>IF($F$82&lt;0,(IF(2050-P$80&lt;=0,0,(2/(2050-P$80+1))*(1-(SUM($E85:P85)/$F$82))*$F$82*'Fixed Data'!N$52)),0)</f>
        <v>-1.7321997978467267</v>
      </c>
      <c r="R85" s="21">
        <f>IF($F$82&lt;0,(IF(2050-Q$80&lt;=0,0,(2/(2050-Q$80+1))*(1-(SUM($E85:Q85)/$F$82))*$F$82*'Fixed Data'!O$52)),0)</f>
        <v>-1.5878498146928328</v>
      </c>
      <c r="S85" s="21">
        <f>IF($F$82&lt;0,(IF(2050-R$80&lt;=0,0,(2/(2050-R$80+1))*(1-(SUM($E85:R85)/$F$82))*$F$82*'Fixed Data'!P$52)),0)</f>
        <v>-1.4434998315389393</v>
      </c>
      <c r="T85" s="21">
        <f>IF($F$82&lt;0,(IF(2050-S$80&lt;=0,0,(2/(2050-S$80+1))*(1-(SUM($E85:S85)/$F$82))*$F$82*'Fixed Data'!Q$52)),0)</f>
        <v>-1.2991498483850448</v>
      </c>
      <c r="U85" s="21">
        <f>IF($F$82&lt;0,(IF(2050-T$80&lt;=0,0,(2/(2050-T$80+1))*(1-(SUM($E85:T85)/$F$82))*$F$82*'Fixed Data'!R$52)),0)</f>
        <v>-1.1547998652311506</v>
      </c>
      <c r="V85" s="21">
        <f>IF($F$82&lt;0,(IF(2050-U$80&lt;=0,0,(2/(2050-U$80+1))*(1-(SUM($E85:U85)/$F$82))*$F$82*'Fixed Data'!S$52)),0)</f>
        <v>-1.0104498820772574</v>
      </c>
      <c r="W85" s="21">
        <f>IF($F$82&lt;0,(IF(2050-V$80&lt;=0,0,(2/(2050-V$80+1))*(1-(SUM($E85:V85)/$F$82))*$F$82*'Fixed Data'!T$52)),0)</f>
        <v>-0.8660998989233617</v>
      </c>
      <c r="X85" s="21">
        <f>IF($F$82&lt;0,(IF(2050-W$80&lt;=0,0,(2/(2050-W$80+1))*(1-(SUM($E85:W85)/$F$82))*$F$82*'Fixed Data'!U$52)),0)</f>
        <v>-0.72174991576946923</v>
      </c>
      <c r="Y85" s="21">
        <f>IF($F$82&lt;0,(IF(2050-X$80&lt;=0,0,(2/(2050-X$80+1))*(1-(SUM($E85:X85)/$F$82))*$F$82*'Fixed Data'!V$52)),0)</f>
        <v>-0.57739993261557387</v>
      </c>
      <c r="Z85" s="21">
        <f>IF($F$82&lt;0,(IF(2050-Y$80&lt;=0,0,(2/(2050-Y$80+1))*(1-(SUM($E85:Y85)/$F$82))*$F$82*'Fixed Data'!W$52)),0)</f>
        <v>-0.43304994946168318</v>
      </c>
      <c r="AA85" s="21">
        <f>IF($F$82&lt;0,(IF(2050-Z$80&lt;=0,0,(2/(2050-Z$80+1))*(1-(SUM($E85:Z85)/$F$82))*$F$82*'Fixed Data'!X$52)),0)</f>
        <v>-0.28869996630778877</v>
      </c>
      <c r="AB85" s="21">
        <f>IF($F$82&lt;0,(IF(2050-AA$80&lt;=0,0,(2/(2050-AA$80+1))*(1-(SUM($E85:AA85)/$F$82))*$F$82*'Fixed Data'!Y$52)),0)</f>
        <v>-0.14434998315389305</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419</v>
      </c>
      <c r="C86" t="s">
        <v>420</v>
      </c>
      <c r="D86" t="s">
        <v>399</v>
      </c>
      <c r="E86" s="18"/>
      <c r="F86" s="18"/>
      <c r="G86" s="18"/>
      <c r="H86" s="21">
        <f>IF($G$82&lt;0,(IF(2050-G$80&lt;=0,0,(2/(2050-G$80+1))*(1-(SUM($E86:G86)/$G$82))*$G$82*'Fixed Data'!E$52)),0)</f>
        <v>-3.592220406800311</v>
      </c>
      <c r="I86" s="21">
        <f>IF($G$82&lt;0,(IF(2050-H$80&lt;=0,0,(2/(2050-H$80+1))*(1-(SUM($E86:H86)/$G$82))*$G$82*'Fixed Data'!F$52)),0)</f>
        <v>-3.4211622921907723</v>
      </c>
      <c r="J86" s="21">
        <f>IF($G$82&lt;0,(IF(2050-I$80&lt;=0,0,(2/(2050-I$80+1))*(1-(SUM($E86:I86)/$G$82))*$G$82*'Fixed Data'!G$52)),0)</f>
        <v>-3.250104177581234</v>
      </c>
      <c r="K86" s="21">
        <f>IF($G$82&lt;0,(IF(2050-J$80&lt;=0,0,(2/(2050-J$80+1))*(1-(SUM($E86:J86)/$G$82))*$G$82*'Fixed Data'!H$52)),0)</f>
        <v>-3.0790460629716945</v>
      </c>
      <c r="L86" s="21">
        <f>IF($G$82&lt;0,(IF(2050-K$80&lt;=0,0,(2/(2050-K$80+1))*(1-(SUM($E86:K86)/$G$82))*$G$82*'Fixed Data'!I$52)),0)</f>
        <v>-2.9079879483621562</v>
      </c>
      <c r="M86" s="21">
        <f>IF($G$82&lt;0,(IF(2050-L$80&lt;=0,0,(2/(2050-L$80+1))*(1-(SUM($E86:L86)/$G$82))*$G$82*'Fixed Data'!J$52)),0)</f>
        <v>-2.736929833752618</v>
      </c>
      <c r="N86" s="21">
        <f>IF($G$82&lt;0,(IF(2050-M$80&lt;=0,0,(2/(2050-M$80+1))*(1-(SUM($E86:M86)/$G$82))*$G$82*'Fixed Data'!K$52)),0)</f>
        <v>-2.5658717191430789</v>
      </c>
      <c r="O86" s="21">
        <f>IF($G$82&lt;0,(IF(2050-N$80&lt;=0,0,(2/(2050-N$80+1))*(1-(SUM($E86:N86)/$G$82))*$G$82*'Fixed Data'!L$52)),0)</f>
        <v>-2.3948136045335406</v>
      </c>
      <c r="P86" s="21">
        <f>IF($G$82&lt;0,(IF(2050-O$80&lt;=0,0,(2/(2050-O$80+1))*(1-(SUM($E86:O86)/$G$82))*$G$82*'Fixed Data'!M$52)),0)</f>
        <v>-2.2237554899240024</v>
      </c>
      <c r="Q86" s="21">
        <f>IF($G$82&lt;0,(IF(2050-P$80&lt;=0,0,(2/(2050-P$80+1))*(1-(SUM($E86:P86)/$G$82))*$G$82*'Fixed Data'!N$52)),0)</f>
        <v>-2.0526973753144642</v>
      </c>
      <c r="R86" s="21">
        <f>IF($G$82&lt;0,(IF(2050-Q$80&lt;=0,0,(2/(2050-Q$80+1))*(1-(SUM($E86:Q86)/$G$82))*$G$82*'Fixed Data'!O$52)),0)</f>
        <v>-1.8816392607049246</v>
      </c>
      <c r="S86" s="21">
        <f>IF($G$82&lt;0,(IF(2050-R$80&lt;=0,0,(2/(2050-R$80+1))*(1-(SUM($E86:R86)/$G$82))*$G$82*'Fixed Data'!P$52)),0)</f>
        <v>-1.7105811460953857</v>
      </c>
      <c r="T86" s="21">
        <f>IF($G$82&lt;0,(IF(2050-S$80&lt;=0,0,(2/(2050-S$80+1))*(1-(SUM($E86:S86)/$G$82))*$G$82*'Fixed Data'!Q$52)),0)</f>
        <v>-1.5395230314858472</v>
      </c>
      <c r="U86" s="21">
        <f>IF($G$82&lt;0,(IF(2050-T$80&lt;=0,0,(2/(2050-T$80+1))*(1-(SUM($E86:T86)/$G$82))*$G$82*'Fixed Data'!R$52)),0)</f>
        <v>-1.3684649168763092</v>
      </c>
      <c r="V86" s="21">
        <f>IF($G$82&lt;0,(IF(2050-U$80&lt;=0,0,(2/(2050-U$80+1))*(1-(SUM($E86:U86)/$G$82))*$G$82*'Fixed Data'!S$52)),0)</f>
        <v>-1.1974068022667714</v>
      </c>
      <c r="W86" s="21">
        <f>IF($G$82&lt;0,(IF(2050-V$80&lt;=0,0,(2/(2050-V$80+1))*(1-(SUM($E86:V86)/$G$82))*$G$82*'Fixed Data'!T$52)),0)</f>
        <v>-1.0263486876572332</v>
      </c>
      <c r="X86" s="21">
        <f>IF($G$82&lt;0,(IF(2050-W$80&lt;=0,0,(2/(2050-W$80+1))*(1-(SUM($E86:W86)/$G$82))*$G$82*'Fixed Data'!U$52)),0)</f>
        <v>-0.85529057304769485</v>
      </c>
      <c r="Y86" s="21">
        <f>IF($G$82&lt;0,(IF(2050-X$80&lt;=0,0,(2/(2050-X$80+1))*(1-(SUM($E86:X86)/$G$82))*$G$82*'Fixed Data'!V$52)),0)</f>
        <v>-0.68423245843815417</v>
      </c>
      <c r="Z86" s="21">
        <f>IF($G$82&lt;0,(IF(2050-Y$80&lt;=0,0,(2/(2050-Y$80+1))*(1-(SUM($E86:Y86)/$G$82))*$G$82*'Fixed Data'!W$52)),0)</f>
        <v>-0.51317434382861604</v>
      </c>
      <c r="AA86" s="21">
        <f>IF($G$82&lt;0,(IF(2050-Z$80&lt;=0,0,(2/(2050-Z$80+1))*(1-(SUM($E86:Z86)/$G$82))*$G$82*'Fixed Data'!X$52)),0)</f>
        <v>-0.34211622921907731</v>
      </c>
      <c r="AB86" s="21">
        <f>IF($G$82&lt;0,(IF(2050-AA$80&lt;=0,0,(2/(2050-AA$80+1))*(1-(SUM($E86:AA86)/$G$82))*$G$82*'Fixed Data'!Y$52)),0)</f>
        <v>-0.17105811460953721</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421</v>
      </c>
      <c r="C87" t="s">
        <v>422</v>
      </c>
      <c r="D87" t="s">
        <v>399</v>
      </c>
      <c r="E87" s="18"/>
      <c r="F87" s="18"/>
      <c r="G87" s="18"/>
      <c r="H87" s="18"/>
      <c r="I87" s="21">
        <f>IF($H$82&lt;0,(IF(2050-H$80&lt;=0,0,(2/(2050-H$80+1))*(1-(SUM($E87:H87)/$H$82))*$H$82*'Fixed Data'!F$52)),0)</f>
        <v>-4.0757074639131003</v>
      </c>
      <c r="J87" s="21">
        <f>IF($H$82&lt;0,(IF(2050-I$80&lt;=0,0,(2/(2050-I$80+1))*(1-(SUM($E87:I87)/$H$82))*$H$82*'Fixed Data'!G$52)),0)</f>
        <v>-3.8719220907174461</v>
      </c>
      <c r="K87" s="21">
        <f>IF($H$82&lt;0,(IF(2050-J$80&lt;=0,0,(2/(2050-J$80+1))*(1-(SUM($E87:J87)/$H$82))*$H$82*'Fixed Data'!H$52)),0)</f>
        <v>-3.6681367175217905</v>
      </c>
      <c r="L87" s="21">
        <f>IF($H$82&lt;0,(IF(2050-K$80&lt;=0,0,(2/(2050-K$80+1))*(1-(SUM($E87:K87)/$H$82))*$H$82*'Fixed Data'!I$52)),0)</f>
        <v>-3.4643513443261358</v>
      </c>
      <c r="M87" s="21">
        <f>IF($H$82&lt;0,(IF(2050-L$80&lt;=0,0,(2/(2050-L$80+1))*(1-(SUM($E87:L87)/$H$82))*$H$82*'Fixed Data'!J$52)),0)</f>
        <v>-3.2605659711304802</v>
      </c>
      <c r="N87" s="21">
        <f>IF($H$82&lt;0,(IF(2050-M$80&lt;=0,0,(2/(2050-M$80+1))*(1-(SUM($E87:M87)/$H$82))*$H$82*'Fixed Data'!K$52)),0)</f>
        <v>-3.0567805979348255</v>
      </c>
      <c r="O87" s="21">
        <f>IF($H$82&lt;0,(IF(2050-N$80&lt;=0,0,(2/(2050-N$80+1))*(1-(SUM($E87:N87)/$H$82))*$H$82*'Fixed Data'!L$52)),0)</f>
        <v>-2.8529952247391703</v>
      </c>
      <c r="P87" s="21">
        <f>IF($H$82&lt;0,(IF(2050-O$80&lt;=0,0,(2/(2050-O$80+1))*(1-(SUM($E87:O87)/$H$82))*$H$82*'Fixed Data'!M$52)),0)</f>
        <v>-2.6492098515435156</v>
      </c>
      <c r="Q87" s="21">
        <f>IF($H$82&lt;0,(IF(2050-P$80&lt;=0,0,(2/(2050-P$80+1))*(1-(SUM($E87:P87)/$H$82))*$H$82*'Fixed Data'!N$52)),0)</f>
        <v>-2.44542447834786</v>
      </c>
      <c r="R87" s="21">
        <f>IF($H$82&lt;0,(IF(2050-Q$80&lt;=0,0,(2/(2050-Q$80+1))*(1-(SUM($E87:Q87)/$H$82))*$H$82*'Fixed Data'!O$52)),0)</f>
        <v>-2.2416391051522053</v>
      </c>
      <c r="S87" s="21">
        <f>IF($H$82&lt;0,(IF(2050-R$80&lt;=0,0,(2/(2050-R$80+1))*(1-(SUM($E87:R87)/$H$82))*$H$82*'Fixed Data'!P$52)),0)</f>
        <v>-2.0378537319565502</v>
      </c>
      <c r="T87" s="21">
        <f>IF($H$82&lt;0,(IF(2050-S$80&lt;=0,0,(2/(2050-S$80+1))*(1-(SUM($E87:S87)/$H$82))*$H$82*'Fixed Data'!Q$52)),0)</f>
        <v>-1.8340683587608957</v>
      </c>
      <c r="U87" s="21">
        <f>IF($H$82&lt;0,(IF(2050-T$80&lt;=0,0,(2/(2050-T$80+1))*(1-(SUM($E87:T87)/$H$82))*$H$82*'Fixed Data'!R$52)),0)</f>
        <v>-1.6302829855652397</v>
      </c>
      <c r="V87" s="21">
        <f>IF($H$82&lt;0,(IF(2050-U$80&lt;=0,0,(2/(2050-U$80+1))*(1-(SUM($E87:U87)/$H$82))*$H$82*'Fixed Data'!S$52)),0)</f>
        <v>-1.4264976123695861</v>
      </c>
      <c r="W87" s="21">
        <f>IF($H$82&lt;0,(IF(2050-V$80&lt;=0,0,(2/(2050-V$80+1))*(1-(SUM($E87:V87)/$H$82))*$H$82*'Fixed Data'!T$52)),0)</f>
        <v>-1.2227122391739298</v>
      </c>
      <c r="X87" s="21">
        <f>IF($H$82&lt;0,(IF(2050-W$80&lt;=0,0,(2/(2050-W$80+1))*(1-(SUM($E87:W87)/$H$82))*$H$82*'Fixed Data'!U$52)),0)</f>
        <v>-1.0189268659782746</v>
      </c>
      <c r="Y87" s="21">
        <f>IF($H$82&lt;0,(IF(2050-X$80&lt;=0,0,(2/(2050-X$80+1))*(1-(SUM($E87:X87)/$H$82))*$H$82*'Fixed Data'!V$52)),0)</f>
        <v>-0.81514149278262116</v>
      </c>
      <c r="Z87" s="21">
        <f>IF($H$82&lt;0,(IF(2050-Y$80&lt;=0,0,(2/(2050-Y$80+1))*(1-(SUM($E87:Y87)/$H$82))*$H$82*'Fixed Data'!W$52)),0)</f>
        <v>-0.61135611958696534</v>
      </c>
      <c r="AA87" s="21">
        <f>IF($H$82&lt;0,(IF(2050-Z$80&lt;=0,0,(2/(2050-Z$80+1))*(1-(SUM($E87:Z87)/$H$82))*$H$82*'Fixed Data'!X$52)),0)</f>
        <v>-0.40757074639130864</v>
      </c>
      <c r="AB87" s="21">
        <f>IF($H$82&lt;0,(IF(2050-AA$80&lt;=0,0,(2/(2050-AA$80+1))*(1-(SUM($E87:AA87)/$H$82))*$H$82*'Fixed Data'!Y$52)),0)</f>
        <v>-0.20378537319565906</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423</v>
      </c>
      <c r="C88" t="s">
        <v>424</v>
      </c>
      <c r="D88" t="s">
        <v>399</v>
      </c>
      <c r="E88" s="18"/>
      <c r="F88" s="18"/>
      <c r="G88" s="18"/>
      <c r="H88" s="18"/>
      <c r="I88" s="18"/>
      <c r="J88" s="21">
        <f>IF($I$82&lt;0,(IF(2050-I$80&lt;=0,0,(2/(2050-I$80+1))*(1-(SUM($E88:I88)/$I$82))*$I$82*'Fixed Data'!G$52)),0)</f>
        <v>-4.6044829758121741</v>
      </c>
      <c r="K88" s="21">
        <f>IF($I$82&lt;0,(IF(2050-J$80&lt;=0,0,(2/(2050-J$80+1))*(1-(SUM($E88:J88)/$I$82))*$I$82*'Fixed Data'!H$52)),0)</f>
        <v>-4.362141766558902</v>
      </c>
      <c r="L88" s="21">
        <f>IF($I$82&lt;0,(IF(2050-K$80&lt;=0,0,(2/(2050-K$80+1))*(1-(SUM($E88:K88)/$I$82))*$I$82*'Fixed Data'!I$52)),0)</f>
        <v>-4.1198005573056298</v>
      </c>
      <c r="M88" s="21">
        <f>IF($I$82&lt;0,(IF(2050-L$80&lt;=0,0,(2/(2050-L$80+1))*(1-(SUM($E88:L88)/$I$82))*$I$82*'Fixed Data'!J$52)),0)</f>
        <v>-3.8774593480523571</v>
      </c>
      <c r="N88" s="21">
        <f>IF($I$82&lt;0,(IF(2050-M$80&lt;=0,0,(2/(2050-M$80+1))*(1-(SUM($E88:M88)/$I$82))*$I$82*'Fixed Data'!K$52)),0)</f>
        <v>-3.635118138799085</v>
      </c>
      <c r="O88" s="21">
        <f>IF($I$82&lt;0,(IF(2050-N$80&lt;=0,0,(2/(2050-N$80+1))*(1-(SUM($E88:N88)/$I$82))*$I$82*'Fixed Data'!L$52)),0)</f>
        <v>-3.3927769295458123</v>
      </c>
      <c r="P88" s="21">
        <f>IF($I$82&lt;0,(IF(2050-O$80&lt;=0,0,(2/(2050-O$80+1))*(1-(SUM($E88:O88)/$I$82))*$I$82*'Fixed Data'!M$52)),0)</f>
        <v>-3.1504357202925397</v>
      </c>
      <c r="Q88" s="21">
        <f>IF($I$82&lt;0,(IF(2050-P$80&lt;=0,0,(2/(2050-P$80+1))*(1-(SUM($E88:P88)/$I$82))*$I$82*'Fixed Data'!N$52)),0)</f>
        <v>-2.9080945110392675</v>
      </c>
      <c r="R88" s="21">
        <f>IF($I$82&lt;0,(IF(2050-Q$80&lt;=0,0,(2/(2050-Q$80+1))*(1-(SUM($E88:Q88)/$I$82))*$I$82*'Fixed Data'!O$52)),0)</f>
        <v>-2.6657533017859953</v>
      </c>
      <c r="S88" s="21">
        <f>IF($I$82&lt;0,(IF(2050-R$80&lt;=0,0,(2/(2050-R$80+1))*(1-(SUM($E88:R88)/$I$82))*$I$82*'Fixed Data'!P$52)),0)</f>
        <v>-2.4234120925327236</v>
      </c>
      <c r="T88" s="21">
        <f>IF($I$82&lt;0,(IF(2050-S$80&lt;=0,0,(2/(2050-S$80+1))*(1-(SUM($E88:S88)/$I$82))*$I$82*'Fixed Data'!Q$52)),0)</f>
        <v>-2.1810708832794519</v>
      </c>
      <c r="U88" s="21">
        <f>IF($I$82&lt;0,(IF(2050-T$80&lt;=0,0,(2/(2050-T$80+1))*(1-(SUM($E88:T88)/$I$82))*$I$82*'Fixed Data'!R$52)),0)</f>
        <v>-1.938729674026179</v>
      </c>
      <c r="V88" s="21">
        <f>IF($I$82&lt;0,(IF(2050-U$80&lt;=0,0,(2/(2050-U$80+1))*(1-(SUM($E88:U88)/$I$82))*$I$82*'Fixed Data'!S$52)),0)</f>
        <v>-1.6963884647729064</v>
      </c>
      <c r="W88" s="21">
        <f>IF($I$82&lt;0,(IF(2050-V$80&lt;=0,0,(2/(2050-V$80+1))*(1-(SUM($E88:V88)/$I$82))*$I$82*'Fixed Data'!T$52)),0)</f>
        <v>-1.454047255519634</v>
      </c>
      <c r="X88" s="21">
        <f>IF($I$82&lt;0,(IF(2050-W$80&lt;=0,0,(2/(2050-W$80+1))*(1-(SUM($E88:W88)/$I$82))*$I$82*'Fixed Data'!U$52)),0)</f>
        <v>-1.211706046266362</v>
      </c>
      <c r="Y88" s="21">
        <f>IF($I$82&lt;0,(IF(2050-X$80&lt;=0,0,(2/(2050-X$80+1))*(1-(SUM($E88:X88)/$I$82))*$I$82*'Fixed Data'!V$52)),0)</f>
        <v>-0.9693648370130884</v>
      </c>
      <c r="Z88" s="21">
        <f>IF($I$82&lt;0,(IF(2050-Y$80&lt;=0,0,(2/(2050-Y$80+1))*(1-(SUM($E88:Y88)/$I$82))*$I$82*'Fixed Data'!W$52)),0)</f>
        <v>-0.72702362775981666</v>
      </c>
      <c r="AA88" s="21">
        <f>IF($I$82&lt;0,(IF(2050-Z$80&lt;=0,0,(2/(2050-Z$80+1))*(1-(SUM($E88:Z88)/$I$82))*$I$82*'Fixed Data'!X$52)),0)</f>
        <v>-0.48468241850654276</v>
      </c>
      <c r="AB88" s="21">
        <f>IF($I$82&lt;0,(IF(2050-AA$80&lt;=0,0,(2/(2050-AA$80+1))*(1-(SUM($E88:AA88)/$I$82))*$I$82*'Fixed Data'!Y$52)),0)</f>
        <v>-0.24234120925326796</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425</v>
      </c>
      <c r="C89" t="s">
        <v>426</v>
      </c>
      <c r="D89" t="s">
        <v>399</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427</v>
      </c>
      <c r="C90" t="s">
        <v>428</v>
      </c>
      <c r="D90" t="s">
        <v>399</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429</v>
      </c>
      <c r="C91" t="s">
        <v>430</v>
      </c>
      <c r="D91" t="s">
        <v>399</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431</v>
      </c>
      <c r="C92" t="s">
        <v>432</v>
      </c>
      <c r="D92" t="s">
        <v>399</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433</v>
      </c>
      <c r="C93" t="s">
        <v>434</v>
      </c>
      <c r="D93" t="s">
        <v>399</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435</v>
      </c>
      <c r="C94" t="s">
        <v>436</v>
      </c>
      <c r="D94" t="s">
        <v>399</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437</v>
      </c>
      <c r="C95" t="s">
        <v>438</v>
      </c>
      <c r="D95" t="s">
        <v>399</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439</v>
      </c>
      <c r="C96" t="s">
        <v>440</v>
      </c>
      <c r="D96" t="s">
        <v>399</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441</v>
      </c>
      <c r="C97" t="s">
        <v>442</v>
      </c>
      <c r="D97" t="s">
        <v>399</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443</v>
      </c>
      <c r="C98" t="s">
        <v>444</v>
      </c>
      <c r="D98" t="s">
        <v>399</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445</v>
      </c>
      <c r="C99" t="s">
        <v>446</v>
      </c>
      <c r="D99" t="s">
        <v>399</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447</v>
      </c>
      <c r="C100" t="s">
        <v>448</v>
      </c>
      <c r="D100" t="s">
        <v>399</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449</v>
      </c>
      <c r="C101" t="s">
        <v>450</v>
      </c>
      <c r="D101" t="s">
        <v>399</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451</v>
      </c>
      <c r="C102" t="s">
        <v>452</v>
      </c>
      <c r="D102" t="s">
        <v>399</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453</v>
      </c>
      <c r="C103" t="s">
        <v>454</v>
      </c>
      <c r="D103" t="s">
        <v>399</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455</v>
      </c>
      <c r="C104" t="s">
        <v>456</v>
      </c>
      <c r="D104" t="s">
        <v>399</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457</v>
      </c>
      <c r="C105" t="s">
        <v>458</v>
      </c>
      <c r="D105" t="s">
        <v>399</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459</v>
      </c>
      <c r="C106" t="s">
        <v>460</v>
      </c>
      <c r="D106" t="s">
        <v>399</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461</v>
      </c>
      <c r="C107" t="s">
        <v>462</v>
      </c>
      <c r="D107" t="s">
        <v>399</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529</v>
      </c>
      <c r="C108" t="s">
        <v>530</v>
      </c>
      <c r="D108" t="s">
        <v>399</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531</v>
      </c>
      <c r="C109" t="s">
        <v>532</v>
      </c>
      <c r="D109" t="s">
        <v>399</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533</v>
      </c>
      <c r="C110" t="s">
        <v>534</v>
      </c>
      <c r="D110" t="s">
        <v>399</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535</v>
      </c>
      <c r="C111" t="s">
        <v>536</v>
      </c>
      <c r="D111" t="s">
        <v>399</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537</v>
      </c>
      <c r="C112" t="s">
        <v>538</v>
      </c>
      <c r="D112" t="s">
        <v>399</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539</v>
      </c>
      <c r="C113" t="s">
        <v>540</v>
      </c>
      <c r="D113" t="s">
        <v>399</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541</v>
      </c>
      <c r="C114" t="s">
        <v>542</v>
      </c>
      <c r="D114" t="s">
        <v>399</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543</v>
      </c>
      <c r="C115" t="s">
        <v>544</v>
      </c>
      <c r="D115" t="s">
        <v>399</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545</v>
      </c>
      <c r="C116" t="s">
        <v>546</v>
      </c>
      <c r="D116" t="s">
        <v>399</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547</v>
      </c>
      <c r="C117" t="s">
        <v>548</v>
      </c>
      <c r="D117" t="s">
        <v>399</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549</v>
      </c>
      <c r="C118" t="s">
        <v>550</v>
      </c>
      <c r="D118" t="s">
        <v>399</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551</v>
      </c>
      <c r="C119" t="s">
        <v>552</v>
      </c>
      <c r="D119" t="s">
        <v>399</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553</v>
      </c>
      <c r="C120" t="s">
        <v>554</v>
      </c>
      <c r="D120" t="s">
        <v>399</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555</v>
      </c>
      <c r="C121" t="s">
        <v>556</v>
      </c>
      <c r="D121" t="s">
        <v>399</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557</v>
      </c>
      <c r="C122" t="s">
        <v>558</v>
      </c>
      <c r="D122" t="s">
        <v>399</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559</v>
      </c>
      <c r="C123" t="s">
        <v>560</v>
      </c>
      <c r="D123" t="s">
        <v>399</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561</v>
      </c>
      <c r="C124" t="s">
        <v>562</v>
      </c>
      <c r="D124" t="s">
        <v>399</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563</v>
      </c>
      <c r="C125" t="s">
        <v>564</v>
      </c>
      <c r="D125" t="s">
        <v>399</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565</v>
      </c>
      <c r="C126" t="s">
        <v>566</v>
      </c>
      <c r="D126" t="s">
        <v>399</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567</v>
      </c>
      <c r="C127" t="s">
        <v>568</v>
      </c>
      <c r="D127" t="s">
        <v>399</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463</v>
      </c>
      <c r="C128" t="s">
        <v>464</v>
      </c>
      <c r="D128" t="s">
        <v>399</v>
      </c>
      <c r="E128" s="21">
        <f>SUM(E84:E127)</f>
        <v>0</v>
      </c>
      <c r="F128" s="21">
        <f t="shared" ref="F128:AW128" si="10">SUM(F84:F127)</f>
        <v>-2.8374309454098858</v>
      </c>
      <c r="G128" s="21">
        <f t="shared" si="10"/>
        <v>-5.8897640119516428</v>
      </c>
      <c r="H128" s="21">
        <f t="shared" si="10"/>
        <v>-9.2142678727541529</v>
      </c>
      <c r="I128" s="21">
        <f t="shared" si="10"/>
        <v>-12.851200676059911</v>
      </c>
      <c r="J128" s="21">
        <f t="shared" si="10"/>
        <v>-16.813123618069092</v>
      </c>
      <c r="K128" s="21">
        <f t="shared" si="10"/>
        <v>-15.928222375012822</v>
      </c>
      <c r="L128" s="21">
        <f t="shared" si="10"/>
        <v>-15.043321131956557</v>
      </c>
      <c r="M128" s="21">
        <f t="shared" si="10"/>
        <v>-14.158419888900285</v>
      </c>
      <c r="N128" s="21">
        <f t="shared" si="10"/>
        <v>-13.273518645844018</v>
      </c>
      <c r="O128" s="21">
        <f t="shared" si="10"/>
        <v>-12.38861740278775</v>
      </c>
      <c r="P128" s="21">
        <f t="shared" si="10"/>
        <v>-11.503716159731484</v>
      </c>
      <c r="Q128" s="21">
        <f t="shared" si="10"/>
        <v>-10.618814916675216</v>
      </c>
      <c r="R128" s="21">
        <f t="shared" si="10"/>
        <v>-9.7339136736189467</v>
      </c>
      <c r="S128" s="21">
        <f t="shared" si="10"/>
        <v>-8.8490124305626807</v>
      </c>
      <c r="T128" s="21">
        <f t="shared" si="10"/>
        <v>-7.964111187506413</v>
      </c>
      <c r="U128" s="21">
        <f t="shared" si="10"/>
        <v>-7.0792099444501435</v>
      </c>
      <c r="V128" s="21">
        <f t="shared" si="10"/>
        <v>-6.1943087013938785</v>
      </c>
      <c r="W128" s="21">
        <f t="shared" si="10"/>
        <v>-5.3094074583376072</v>
      </c>
      <c r="X128" s="21">
        <f t="shared" si="10"/>
        <v>-4.4245062152813395</v>
      </c>
      <c r="Y128" s="21">
        <f t="shared" si="10"/>
        <v>-3.5396049722250691</v>
      </c>
      <c r="Z128" s="21">
        <f t="shared" si="10"/>
        <v>-2.6547037291688054</v>
      </c>
      <c r="AA128" s="21">
        <f t="shared" si="10"/>
        <v>-1.7698024861125321</v>
      </c>
      <c r="AB128" s="21">
        <f t="shared" si="10"/>
        <v>-0.88490124305626217</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465</v>
      </c>
      <c r="C129" t="s">
        <v>466</v>
      </c>
      <c r="D129" t="s">
        <v>399</v>
      </c>
      <c r="E129" s="21">
        <v>0</v>
      </c>
      <c r="F129" s="21">
        <f>E131</f>
        <v>-34.049171344918634</v>
      </c>
      <c r="G129" s="21">
        <f t="shared" ref="G129:AW129" si="11">F131</f>
        <v>-67.732286137443907</v>
      </c>
      <c r="H129" s="21">
        <f t="shared" si="11"/>
        <v>-101.35694660029569</v>
      </c>
      <c r="I129" s="21">
        <f t="shared" si="11"/>
        <v>-134.93760709862909</v>
      </c>
      <c r="J129" s="21">
        <f t="shared" si="11"/>
        <v>-168.13123618069091</v>
      </c>
      <c r="K129" s="21">
        <f t="shared" si="11"/>
        <v>-151.31811256262182</v>
      </c>
      <c r="L129" s="21">
        <f t="shared" si="11"/>
        <v>-135.38989018760901</v>
      </c>
      <c r="M129" s="21">
        <f t="shared" si="11"/>
        <v>-120.34656905565245</v>
      </c>
      <c r="N129" s="21">
        <f t="shared" si="11"/>
        <v>-106.18814916675217</v>
      </c>
      <c r="O129" s="21">
        <f t="shared" si="11"/>
        <v>-92.914630520908148</v>
      </c>
      <c r="P129" s="21">
        <f t="shared" si="11"/>
        <v>-80.526013118120403</v>
      </c>
      <c r="Q129" s="21">
        <f t="shared" si="11"/>
        <v>-69.022296958388921</v>
      </c>
      <c r="R129" s="21">
        <f t="shared" si="11"/>
        <v>-58.403482041713701</v>
      </c>
      <c r="S129" s="21">
        <f t="shared" si="11"/>
        <v>-48.669568368094758</v>
      </c>
      <c r="T129" s="21">
        <f t="shared" si="11"/>
        <v>-39.820555937532077</v>
      </c>
      <c r="U129" s="21">
        <f t="shared" si="11"/>
        <v>-31.856444750025666</v>
      </c>
      <c r="V129" s="21">
        <f t="shared" si="11"/>
        <v>-24.777234805575524</v>
      </c>
      <c r="W129" s="21">
        <f t="shared" si="11"/>
        <v>-18.582926104181645</v>
      </c>
      <c r="X129" s="21">
        <f t="shared" si="11"/>
        <v>-13.273518645844039</v>
      </c>
      <c r="Y129" s="21">
        <f t="shared" si="11"/>
        <v>-8.8490124305626985</v>
      </c>
      <c r="Z129" s="21">
        <f t="shared" si="11"/>
        <v>-5.3094074583376294</v>
      </c>
      <c r="AA129" s="21">
        <f t="shared" si="11"/>
        <v>-2.654703729168824</v>
      </c>
      <c r="AB129" s="21">
        <f t="shared" si="11"/>
        <v>-0.88490124305629192</v>
      </c>
      <c r="AC129" s="21">
        <f t="shared" si="11"/>
        <v>-2.9753977059954195E-14</v>
      </c>
      <c r="AD129" s="21">
        <f t="shared" si="11"/>
        <v>-2.9753977059954195E-14</v>
      </c>
      <c r="AE129" s="21">
        <f t="shared" si="11"/>
        <v>-2.9753977059954195E-14</v>
      </c>
      <c r="AF129" s="21">
        <f t="shared" si="11"/>
        <v>-2.9753977059954195E-14</v>
      </c>
      <c r="AG129" s="21">
        <f t="shared" si="11"/>
        <v>-2.9753977059954195E-14</v>
      </c>
      <c r="AH129" s="21">
        <f t="shared" si="11"/>
        <v>-2.9753977059954195E-14</v>
      </c>
      <c r="AI129" s="21">
        <f t="shared" si="11"/>
        <v>-2.9753977059954195E-14</v>
      </c>
      <c r="AJ129" s="21">
        <f t="shared" si="11"/>
        <v>-2.9753977059954195E-14</v>
      </c>
      <c r="AK129" s="21">
        <f t="shared" si="11"/>
        <v>-2.9753977059954195E-14</v>
      </c>
      <c r="AL129" s="21">
        <f t="shared" si="11"/>
        <v>-2.9753977059954195E-14</v>
      </c>
      <c r="AM129" s="21">
        <f t="shared" si="11"/>
        <v>-2.9753977059954195E-14</v>
      </c>
      <c r="AN129" s="21">
        <f t="shared" si="11"/>
        <v>-2.9753977059954195E-14</v>
      </c>
      <c r="AO129" s="21">
        <f t="shared" si="11"/>
        <v>-2.9753977059954195E-14</v>
      </c>
      <c r="AP129" s="21">
        <f t="shared" si="11"/>
        <v>-2.9753977059954195E-14</v>
      </c>
      <c r="AQ129" s="21">
        <f t="shared" si="11"/>
        <v>-2.9753977059954195E-14</v>
      </c>
      <c r="AR129" s="21">
        <f t="shared" si="11"/>
        <v>-2.9753977059954195E-14</v>
      </c>
      <c r="AS129" s="21">
        <f t="shared" si="11"/>
        <v>-2.9753977059954195E-14</v>
      </c>
      <c r="AT129" s="21">
        <f t="shared" si="11"/>
        <v>-2.9753977059954195E-14</v>
      </c>
      <c r="AU129" s="21">
        <f t="shared" si="11"/>
        <v>-2.9753977059954195E-14</v>
      </c>
      <c r="AV129" s="21">
        <f t="shared" si="11"/>
        <v>-2.9753977059954195E-14</v>
      </c>
      <c r="AW129" s="21">
        <f t="shared" si="11"/>
        <v>-2.9753977059954195E-14</v>
      </c>
      <c r="AX129" s="21">
        <f>AW131</f>
        <v>-2.9753977059954195E-14</v>
      </c>
      <c r="AY129" s="21">
        <f>AX131</f>
        <v>-2.9753977059954195E-14</v>
      </c>
      <c r="AZ129" s="21">
        <f>AY131</f>
        <v>-2.9753977059954195E-14</v>
      </c>
      <c r="BA129" s="21">
        <f>AZ131</f>
        <v>-2.9753977059954195E-14</v>
      </c>
      <c r="BB129" s="21">
        <f>BA131</f>
        <v>-2.9753977059954195E-14</v>
      </c>
    </row>
    <row r="130" spans="1:54" ht="15" customHeight="1" outlineLevel="2">
      <c r="A130" s="8"/>
      <c r="B130" t="s">
        <v>467</v>
      </c>
      <c r="C130" t="s">
        <v>468</v>
      </c>
      <c r="D130" t="s">
        <v>399</v>
      </c>
      <c r="E130" s="21">
        <f>E131*(1/(1+'Fixed Data'!$B$10))</f>
        <v>-32.764791517435178</v>
      </c>
      <c r="F130" s="21">
        <f>F131*(1/(1+'Fixed Data'!$B$10))</f>
        <v>-65.177334620327088</v>
      </c>
      <c r="G130" s="21">
        <f>G131*(1/(1+'Fixed Data'!$B$10))</f>
        <v>-97.533628368259912</v>
      </c>
      <c r="H130" s="21">
        <f>H131*(1/(1+'Fixed Data'!$B$10))</f>
        <v>-129.84758188859612</v>
      </c>
      <c r="I130" s="21">
        <f>I131*(1/(1+'Fixed Data'!$B$10))</f>
        <v>-161.78910333014909</v>
      </c>
      <c r="J130" s="21">
        <f>J131*(1/(1+'Fixed Data'!$B$10))</f>
        <v>-145.61019299713419</v>
      </c>
      <c r="K130" s="21">
        <f>K131*(1/(1+'Fixed Data'!$B$10))</f>
        <v>-130.28280426059376</v>
      </c>
      <c r="L130" s="21">
        <f>L131*(1/(1+'Fixed Data'!$B$10))</f>
        <v>-115.80693712052778</v>
      </c>
      <c r="M130" s="21">
        <f>M131*(1/(1+'Fixed Data'!$B$10))</f>
        <v>-102.18259157693628</v>
      </c>
      <c r="N130" s="21">
        <f>N131*(1/(1+'Fixed Data'!$B$10))</f>
        <v>-89.409767629819243</v>
      </c>
      <c r="O130" s="21">
        <f>O131*(1/(1+'Fixed Data'!$B$10))</f>
        <v>-77.488465279176694</v>
      </c>
      <c r="P130" s="21">
        <f>P131*(1/(1+'Fixed Data'!$B$10))</f>
        <v>-66.418684525008587</v>
      </c>
      <c r="Q130" s="21">
        <f>Q131*(1/(1+'Fixed Data'!$B$10))</f>
        <v>-56.200425367314963</v>
      </c>
      <c r="R130" s="21">
        <f>R131*(1/(1+'Fixed Data'!$B$10))</f>
        <v>-46.83368780609581</v>
      </c>
      <c r="S130" s="21">
        <f>S131*(1/(1+'Fixed Data'!$B$10))</f>
        <v>-38.318471841351119</v>
      </c>
      <c r="T130" s="21">
        <f>T131*(1/(1+'Fixed Data'!$B$10))</f>
        <v>-30.654777473080898</v>
      </c>
      <c r="U130" s="21">
        <f>U131*(1/(1+'Fixed Data'!$B$10))</f>
        <v>-23.842604701285151</v>
      </c>
      <c r="V130" s="21">
        <f>V131*(1/(1+'Fixed Data'!$B$10))</f>
        <v>-17.881953525963866</v>
      </c>
      <c r="W130" s="21">
        <f>W131*(1/(1+'Fixed Data'!$B$10))</f>
        <v>-12.772823947117052</v>
      </c>
      <c r="X130" s="21">
        <f>X131*(1/(1+'Fixed Data'!$B$10))</f>
        <v>-8.5152159647447068</v>
      </c>
      <c r="Y130" s="21">
        <f>Y131*(1/(1+'Fixed Data'!$B$10))</f>
        <v>-5.1091295788468338</v>
      </c>
      <c r="Z130" s="21">
        <f>Z131*(1/(1+'Fixed Data'!$B$10))</f>
        <v>-2.5545647894234262</v>
      </c>
      <c r="AA130" s="21">
        <f>AA131*(1/(1+'Fixed Data'!$B$10))</f>
        <v>-0.85152159647449199</v>
      </c>
      <c r="AB130" s="21">
        <f>AB131*(1/(1+'Fixed Data'!$B$10))</f>
        <v>-2.8631617648146843E-14</v>
      </c>
      <c r="AC130" s="21">
        <f>AC131*(1/(1+'Fixed Data'!$B$10))</f>
        <v>-2.8631617648146843E-14</v>
      </c>
      <c r="AD130" s="21">
        <f>AD131*(1/(1+'Fixed Data'!$B$10))</f>
        <v>-2.8631617648146843E-14</v>
      </c>
      <c r="AE130" s="21">
        <f>AE131*(1/(1+'Fixed Data'!$B$10))</f>
        <v>-2.8631617648146843E-14</v>
      </c>
      <c r="AF130" s="21">
        <f>AF131*(1/(1+'Fixed Data'!$B$10))</f>
        <v>-2.8631617648146843E-14</v>
      </c>
      <c r="AG130" s="21">
        <f>AG131*(1/(1+'Fixed Data'!$B$10))</f>
        <v>-2.8631617648146843E-14</v>
      </c>
      <c r="AH130" s="21">
        <f>AH131*(1/(1+'Fixed Data'!$B$10))</f>
        <v>-2.8631617648146843E-14</v>
      </c>
      <c r="AI130" s="21">
        <f>AI131*(1/(1+'Fixed Data'!$B$10))</f>
        <v>-2.8631617648146843E-14</v>
      </c>
      <c r="AJ130" s="21">
        <f>AJ131*(1/(1+'Fixed Data'!$B$10))</f>
        <v>-2.8631617648146843E-14</v>
      </c>
      <c r="AK130" s="21">
        <f>AK131*(1/(1+'Fixed Data'!$B$10))</f>
        <v>-2.8631617648146843E-14</v>
      </c>
      <c r="AL130" s="21">
        <f>AL131*(1/(1+'Fixed Data'!$B$10))</f>
        <v>-2.8631617648146843E-14</v>
      </c>
      <c r="AM130" s="21">
        <f>AM131*(1/(1+'Fixed Data'!$B$10))</f>
        <v>-2.8631617648146843E-14</v>
      </c>
      <c r="AN130" s="21">
        <f>AN131*(1/(1+'Fixed Data'!$B$10))</f>
        <v>-2.8631617648146843E-14</v>
      </c>
      <c r="AO130" s="21">
        <f>AO131*(1/(1+'Fixed Data'!$B$10))</f>
        <v>-2.8631617648146843E-14</v>
      </c>
      <c r="AP130" s="21">
        <f>AP131*(1/(1+'Fixed Data'!$B$10))</f>
        <v>-2.8631617648146843E-14</v>
      </c>
      <c r="AQ130" s="21">
        <f>AQ131*(1/(1+'Fixed Data'!$B$10))</f>
        <v>-2.8631617648146843E-14</v>
      </c>
      <c r="AR130" s="21">
        <f>AR131*(1/(1+'Fixed Data'!$B$10))</f>
        <v>-2.8631617648146843E-14</v>
      </c>
      <c r="AS130" s="21">
        <f>AS131*(1/(1+'Fixed Data'!$B$10))</f>
        <v>-2.8631617648146843E-14</v>
      </c>
      <c r="AT130" s="21">
        <f>AT131*(1/(1+'Fixed Data'!$B$10))</f>
        <v>-2.8631617648146843E-14</v>
      </c>
      <c r="AU130" s="21">
        <f>AU131*(1/(1+'Fixed Data'!$B$10))</f>
        <v>-2.8631617648146843E-14</v>
      </c>
      <c r="AV130" s="21">
        <f>AV131*(1/(1+'Fixed Data'!$B$10))</f>
        <v>-2.8631617648146843E-14</v>
      </c>
      <c r="AW130" s="21">
        <f>AW131*(1/(1+'Fixed Data'!$B$10))</f>
        <v>-2.8631617648146843E-14</v>
      </c>
      <c r="AX130" s="21">
        <f>AX131*(1/(1+'Fixed Data'!$B$10))</f>
        <v>-2.8631617648146843E-14</v>
      </c>
      <c r="AY130" s="21">
        <f>AY131*(1/(1+'Fixed Data'!$B$10))</f>
        <v>-2.8631617648146843E-14</v>
      </c>
      <c r="AZ130" s="21">
        <f>AZ131*(1/(1+'Fixed Data'!$B$10))</f>
        <v>-2.8631617648146843E-14</v>
      </c>
      <c r="BA130" s="21">
        <f>BA131*(1/(1+'Fixed Data'!$B$10))</f>
        <v>-2.8631617648146843E-14</v>
      </c>
      <c r="BB130" s="21">
        <f>BB131*(1/(1+'Fixed Data'!$B$10))</f>
        <v>-2.8631617648146843E-14</v>
      </c>
    </row>
    <row r="131" spans="1:54" ht="13.9" customHeight="1" outlineLevel="2">
      <c r="A131" s="8"/>
      <c r="B131" t="s">
        <v>469</v>
      </c>
      <c r="C131" t="s">
        <v>470</v>
      </c>
      <c r="D131" t="s">
        <v>399</v>
      </c>
      <c r="E131" s="21">
        <f t="shared" ref="E131:BB131" si="12">E82-E128+E129</f>
        <v>-34.049171344918634</v>
      </c>
      <c r="F131" s="21">
        <f t="shared" si="12"/>
        <v>-67.732286137443907</v>
      </c>
      <c r="G131" s="21">
        <f t="shared" si="12"/>
        <v>-101.35694660029569</v>
      </c>
      <c r="H131" s="21">
        <f t="shared" si="12"/>
        <v>-134.93760709862909</v>
      </c>
      <c r="I131" s="21">
        <f t="shared" si="12"/>
        <v>-168.13123618069091</v>
      </c>
      <c r="J131" s="21">
        <f t="shared" si="12"/>
        <v>-151.31811256262182</v>
      </c>
      <c r="K131" s="21">
        <f t="shared" si="12"/>
        <v>-135.38989018760901</v>
      </c>
      <c r="L131" s="21">
        <f t="shared" si="12"/>
        <v>-120.34656905565245</v>
      </c>
      <c r="M131" s="21">
        <f t="shared" si="12"/>
        <v>-106.18814916675217</v>
      </c>
      <c r="N131" s="21">
        <f t="shared" si="12"/>
        <v>-92.914630520908148</v>
      </c>
      <c r="O131" s="21">
        <f t="shared" si="12"/>
        <v>-80.526013118120403</v>
      </c>
      <c r="P131" s="21">
        <f t="shared" si="12"/>
        <v>-69.022296958388921</v>
      </c>
      <c r="Q131" s="21">
        <f t="shared" si="12"/>
        <v>-58.403482041713701</v>
      </c>
      <c r="R131" s="21">
        <f t="shared" si="12"/>
        <v>-48.669568368094758</v>
      </c>
      <c r="S131" s="21">
        <f t="shared" si="12"/>
        <v>-39.820555937532077</v>
      </c>
      <c r="T131" s="21">
        <f t="shared" si="12"/>
        <v>-31.856444750025666</v>
      </c>
      <c r="U131" s="21">
        <f t="shared" si="12"/>
        <v>-24.777234805575524</v>
      </c>
      <c r="V131" s="21">
        <f t="shared" si="12"/>
        <v>-18.582926104181645</v>
      </c>
      <c r="W131" s="21">
        <f t="shared" si="12"/>
        <v>-13.273518645844039</v>
      </c>
      <c r="X131" s="21">
        <f t="shared" si="12"/>
        <v>-8.8490124305626985</v>
      </c>
      <c r="Y131" s="21">
        <f t="shared" si="12"/>
        <v>-5.3094074583376294</v>
      </c>
      <c r="Z131" s="21">
        <f t="shared" si="12"/>
        <v>-2.654703729168824</v>
      </c>
      <c r="AA131" s="21">
        <f t="shared" si="12"/>
        <v>-0.88490124305629192</v>
      </c>
      <c r="AB131" s="21">
        <f t="shared" si="12"/>
        <v>-2.9753977059954195E-14</v>
      </c>
      <c r="AC131" s="21">
        <f t="shared" si="12"/>
        <v>-2.9753977059954195E-14</v>
      </c>
      <c r="AD131" s="21">
        <f t="shared" si="12"/>
        <v>-2.9753977059954195E-14</v>
      </c>
      <c r="AE131" s="21">
        <f t="shared" si="12"/>
        <v>-2.9753977059954195E-14</v>
      </c>
      <c r="AF131" s="21">
        <f t="shared" si="12"/>
        <v>-2.9753977059954195E-14</v>
      </c>
      <c r="AG131" s="21">
        <f t="shared" si="12"/>
        <v>-2.9753977059954195E-14</v>
      </c>
      <c r="AH131" s="21">
        <f t="shared" si="12"/>
        <v>-2.9753977059954195E-14</v>
      </c>
      <c r="AI131" s="21">
        <f t="shared" si="12"/>
        <v>-2.9753977059954195E-14</v>
      </c>
      <c r="AJ131" s="21">
        <f t="shared" si="12"/>
        <v>-2.9753977059954195E-14</v>
      </c>
      <c r="AK131" s="21">
        <f t="shared" si="12"/>
        <v>-2.9753977059954195E-14</v>
      </c>
      <c r="AL131" s="21">
        <f t="shared" si="12"/>
        <v>-2.9753977059954195E-14</v>
      </c>
      <c r="AM131" s="21">
        <f t="shared" si="12"/>
        <v>-2.9753977059954195E-14</v>
      </c>
      <c r="AN131" s="21">
        <f t="shared" si="12"/>
        <v>-2.9753977059954195E-14</v>
      </c>
      <c r="AO131" s="21">
        <f t="shared" si="12"/>
        <v>-2.9753977059954195E-14</v>
      </c>
      <c r="AP131" s="21">
        <f t="shared" si="12"/>
        <v>-2.9753977059954195E-14</v>
      </c>
      <c r="AQ131" s="21">
        <f t="shared" si="12"/>
        <v>-2.9753977059954195E-14</v>
      </c>
      <c r="AR131" s="21">
        <f t="shared" si="12"/>
        <v>-2.9753977059954195E-14</v>
      </c>
      <c r="AS131" s="21">
        <f t="shared" si="12"/>
        <v>-2.9753977059954195E-14</v>
      </c>
      <c r="AT131" s="21">
        <f t="shared" si="12"/>
        <v>-2.9753977059954195E-14</v>
      </c>
      <c r="AU131" s="21">
        <f t="shared" si="12"/>
        <v>-2.9753977059954195E-14</v>
      </c>
      <c r="AV131" s="21">
        <f t="shared" si="12"/>
        <v>-2.9753977059954195E-14</v>
      </c>
      <c r="AW131" s="21">
        <f t="shared" si="12"/>
        <v>-2.9753977059954195E-14</v>
      </c>
      <c r="AX131" s="21">
        <f t="shared" si="12"/>
        <v>-2.9753977059954195E-14</v>
      </c>
      <c r="AY131" s="21">
        <f t="shared" si="12"/>
        <v>-2.9753977059954195E-14</v>
      </c>
      <c r="AZ131" s="21">
        <f t="shared" si="12"/>
        <v>-2.9753977059954195E-14</v>
      </c>
      <c r="BA131" s="21">
        <f t="shared" si="12"/>
        <v>-2.9753977059954195E-14</v>
      </c>
      <c r="BB131" s="21">
        <f t="shared" si="12"/>
        <v>-2.9753977059954195E-14</v>
      </c>
    </row>
    <row r="132" spans="1:54" ht="14.5" outlineLevel="2">
      <c r="A132" s="8"/>
      <c r="B132" t="s">
        <v>471</v>
      </c>
      <c r="C132" t="s">
        <v>472</v>
      </c>
      <c r="D132" t="s">
        <v>399</v>
      </c>
      <c r="E132" s="21">
        <f>AVERAGE(E129:E130)*'Fixed Data'!$B$10</f>
        <v>-0.64218991374172951</v>
      </c>
      <c r="F132" s="21">
        <f>AVERAGE(F129:F130)*'Fixed Data'!$B$10</f>
        <v>-1.9448395169188162</v>
      </c>
      <c r="G132" s="21">
        <f>AVERAGE(G129:G130)*'Fixed Data'!$B$10</f>
        <v>-3.2392119243117947</v>
      </c>
      <c r="H132" s="21">
        <f>AVERAGE(H129:H130)*'Fixed Data'!$B$10</f>
        <v>-4.5316087583822791</v>
      </c>
      <c r="I132" s="21">
        <f>AVERAGE(I129:I130)*'Fixed Data'!$B$10</f>
        <v>-5.8158435244040518</v>
      </c>
      <c r="J132" s="21">
        <f>AVERAGE(J129:J130)*'Fixed Data'!$B$10</f>
        <v>-6.149332011885372</v>
      </c>
      <c r="K132" s="21">
        <f>AVERAGE(K129:K130)*'Fixed Data'!$B$10</f>
        <v>-5.5193779697350251</v>
      </c>
      <c r="L132" s="21">
        <f>AVERAGE(L129:L130)*'Fixed Data'!$B$10</f>
        <v>-4.9234578152394812</v>
      </c>
      <c r="M132" s="21">
        <f>AVERAGE(M129:M130)*'Fixed Data'!$B$10</f>
        <v>-4.3615715483987394</v>
      </c>
      <c r="N132" s="21">
        <f>AVERAGE(N129:N130)*'Fixed Data'!$B$10</f>
        <v>-3.8337191692127996</v>
      </c>
      <c r="O132" s="21">
        <f>AVERAGE(O129:O130)*'Fixed Data'!$B$10</f>
        <v>-3.3399006776816624</v>
      </c>
      <c r="P132" s="21">
        <f>AVERAGE(P129:P130)*'Fixed Data'!$B$10</f>
        <v>-2.8801160738053282</v>
      </c>
      <c r="Q132" s="21">
        <f>AVERAGE(Q129:Q130)*'Fixed Data'!$B$10</f>
        <v>-2.454365357583796</v>
      </c>
      <c r="R132" s="21">
        <f>AVERAGE(R129:R130)*'Fixed Data'!$B$10</f>
        <v>-2.0626485290170664</v>
      </c>
      <c r="S132" s="21">
        <f>AVERAGE(S129:S130)*'Fixed Data'!$B$10</f>
        <v>-1.7049655881051391</v>
      </c>
      <c r="T132" s="21">
        <f>AVERAGE(T129:T130)*'Fixed Data'!$B$10</f>
        <v>-1.3813165348480143</v>
      </c>
      <c r="U132" s="21">
        <f>AVERAGE(U129:U130)*'Fixed Data'!$B$10</f>
        <v>-1.0917013692456918</v>
      </c>
      <c r="V132" s="21">
        <f>AVERAGE(V129:V130)*'Fixed Data'!$B$10</f>
        <v>-0.836120091298172</v>
      </c>
      <c r="W132" s="21">
        <f>AVERAGE(W129:W130)*'Fixed Data'!$B$10</f>
        <v>-0.61457270100545447</v>
      </c>
      <c r="X132" s="21">
        <f>AVERAGE(X129:X130)*'Fixed Data'!$B$10</f>
        <v>-0.42705919836753942</v>
      </c>
      <c r="Y132" s="21">
        <f>AVERAGE(Y129:Y130)*'Fixed Data'!$B$10</f>
        <v>-0.27357958338442678</v>
      </c>
      <c r="Z132" s="21">
        <f>AVERAGE(Z129:Z130)*'Fixed Data'!$B$10</f>
        <v>-0.15413385605611668</v>
      </c>
      <c r="AA132" s="21">
        <f>AVERAGE(AA129:AA130)*'Fixed Data'!$B$10</f>
        <v>-6.8722016382608997E-2</v>
      </c>
      <c r="AB132" s="21">
        <f>AVERAGE(AB129:AB130)*'Fixed Data'!$B$10</f>
        <v>-1.7344064363903882E-2</v>
      </c>
      <c r="AC132" s="21">
        <f>AVERAGE(AC129:AC130)*'Fixed Data'!$B$10</f>
        <v>-1.1443576562787804E-15</v>
      </c>
      <c r="AD132" s="21">
        <f>AVERAGE(AD129:AD130)*'Fixed Data'!$B$10</f>
        <v>-1.1443576562787804E-15</v>
      </c>
      <c r="AE132" s="21">
        <f>AVERAGE(AE129:AE130)*'Fixed Data'!$B$10</f>
        <v>-1.1443576562787804E-15</v>
      </c>
      <c r="AF132" s="21">
        <f>AVERAGE(AF129:AF130)*'Fixed Data'!$B$10</f>
        <v>-1.1443576562787804E-15</v>
      </c>
      <c r="AG132" s="21">
        <f>AVERAGE(AG129:AG130)*'Fixed Data'!$B$10</f>
        <v>-1.1443576562787804E-15</v>
      </c>
      <c r="AH132" s="21">
        <f>AVERAGE(AH129:AH130)*'Fixed Data'!$B$10</f>
        <v>-1.1443576562787804E-15</v>
      </c>
      <c r="AI132" s="21">
        <f>AVERAGE(AI129:AI130)*'Fixed Data'!$B$10</f>
        <v>-1.1443576562787804E-15</v>
      </c>
      <c r="AJ132" s="21">
        <f>AVERAGE(AJ129:AJ130)*'Fixed Data'!$B$10</f>
        <v>-1.1443576562787804E-15</v>
      </c>
      <c r="AK132" s="21">
        <f>AVERAGE(AK129:AK130)*'Fixed Data'!$B$10</f>
        <v>-1.1443576562787804E-15</v>
      </c>
      <c r="AL132" s="21">
        <f>AVERAGE(AL129:AL130)*'Fixed Data'!$B$10</f>
        <v>-1.1443576562787804E-15</v>
      </c>
      <c r="AM132" s="21">
        <f>AVERAGE(AM129:AM130)*'Fixed Data'!$B$10</f>
        <v>-1.1443576562787804E-15</v>
      </c>
      <c r="AN132" s="21">
        <f>AVERAGE(AN129:AN130)*'Fixed Data'!$B$10</f>
        <v>-1.1443576562787804E-15</v>
      </c>
      <c r="AO132" s="21">
        <f>AVERAGE(AO129:AO130)*'Fixed Data'!$B$10</f>
        <v>-1.1443576562787804E-15</v>
      </c>
      <c r="AP132" s="21">
        <f>AVERAGE(AP129:AP130)*'Fixed Data'!$B$10</f>
        <v>-1.1443576562787804E-15</v>
      </c>
      <c r="AQ132" s="21">
        <f>AVERAGE(AQ129:AQ130)*'Fixed Data'!$B$10</f>
        <v>-1.1443576562787804E-15</v>
      </c>
      <c r="AR132" s="21">
        <f>AVERAGE(AR129:AR130)*'Fixed Data'!$B$10</f>
        <v>-1.1443576562787804E-15</v>
      </c>
      <c r="AS132" s="21">
        <f>AVERAGE(AS129:AS130)*'Fixed Data'!$B$10</f>
        <v>-1.1443576562787804E-15</v>
      </c>
      <c r="AT132" s="21">
        <f>AVERAGE(AT129:AT130)*'Fixed Data'!$B$10</f>
        <v>-1.1443576562787804E-15</v>
      </c>
      <c r="AU132" s="21">
        <f>AVERAGE(AU129:AU130)*'Fixed Data'!$B$10</f>
        <v>-1.1443576562787804E-15</v>
      </c>
      <c r="AV132" s="21">
        <f>AVERAGE(AV129:AV130)*'Fixed Data'!$B$10</f>
        <v>-1.1443576562787804E-15</v>
      </c>
      <c r="AW132" s="21">
        <f>AVERAGE(AW129:AW130)*'Fixed Data'!$B$10</f>
        <v>-1.1443576562787804E-15</v>
      </c>
      <c r="AX132" s="21">
        <f>AVERAGE(AX129:AX130)*'Fixed Data'!$B$10</f>
        <v>-1.1443576562787804E-15</v>
      </c>
      <c r="AY132" s="21">
        <f>AVERAGE(AY129:AY130)*'Fixed Data'!$B$10</f>
        <v>-1.1443576562787804E-15</v>
      </c>
      <c r="AZ132" s="21">
        <f>AVERAGE(AZ129:AZ130)*'Fixed Data'!$B$10</f>
        <v>-1.1443576562787804E-15</v>
      </c>
      <c r="BA132" s="21">
        <f>AVERAGE(BA129:BA130)*'Fixed Data'!$B$10</f>
        <v>-1.1443576562787804E-15</v>
      </c>
      <c r="BB132" s="21">
        <f>AVERAGE(BB129:BB130)*'Fixed Data'!$B$10</f>
        <v>-1.1443576562787804E-15</v>
      </c>
    </row>
    <row r="133" spans="1:54" ht="14" outlineLevel="2" thickBot="1">
      <c r="A133" s="9"/>
      <c r="B133" s="3" t="s">
        <v>473</v>
      </c>
      <c r="C133" s="7" t="s">
        <v>474</v>
      </c>
      <c r="D133" s="7" t="s">
        <v>399</v>
      </c>
      <c r="E133" s="21">
        <f>E128+E132</f>
        <v>-0.64218991374172951</v>
      </c>
      <c r="F133" s="21">
        <f t="shared" ref="F133:BB133" si="13">F128+F132</f>
        <v>-4.782270462328702</v>
      </c>
      <c r="G133" s="21">
        <f t="shared" si="13"/>
        <v>-9.1289759362634371</v>
      </c>
      <c r="H133" s="21">
        <f t="shared" si="13"/>
        <v>-13.745876631136433</v>
      </c>
      <c r="I133" s="21">
        <f t="shared" si="13"/>
        <v>-18.667044200463963</v>
      </c>
      <c r="J133" s="21">
        <f t="shared" si="13"/>
        <v>-22.962455629954462</v>
      </c>
      <c r="K133" s="21">
        <f t="shared" si="13"/>
        <v>-21.447600344747848</v>
      </c>
      <c r="L133" s="21">
        <f t="shared" si="13"/>
        <v>-19.966778947196037</v>
      </c>
      <c r="M133" s="21">
        <f t="shared" si="13"/>
        <v>-18.519991437299026</v>
      </c>
      <c r="N133" s="21">
        <f t="shared" si="13"/>
        <v>-17.107237815056816</v>
      </c>
      <c r="O133" s="21">
        <f t="shared" si="13"/>
        <v>-15.728518080469412</v>
      </c>
      <c r="P133" s="21">
        <f t="shared" si="13"/>
        <v>-14.383832233536811</v>
      </c>
      <c r="Q133" s="21">
        <f t="shared" si="13"/>
        <v>-13.073180274259013</v>
      </c>
      <c r="R133" s="21">
        <f t="shared" si="13"/>
        <v>-11.796562202636013</v>
      </c>
      <c r="S133" s="21">
        <f t="shared" si="13"/>
        <v>-10.55397801866782</v>
      </c>
      <c r="T133" s="21">
        <f t="shared" si="13"/>
        <v>-9.3454277223544278</v>
      </c>
      <c r="U133" s="21">
        <f t="shared" si="13"/>
        <v>-8.1709113136958358</v>
      </c>
      <c r="V133" s="21">
        <f t="shared" si="13"/>
        <v>-7.0304287926920503</v>
      </c>
      <c r="W133" s="21">
        <f t="shared" si="13"/>
        <v>-5.9239801593430617</v>
      </c>
      <c r="X133" s="21">
        <f t="shared" si="13"/>
        <v>-4.8515654136488786</v>
      </c>
      <c r="Y133" s="21">
        <f t="shared" si="13"/>
        <v>-3.8131845556094959</v>
      </c>
      <c r="Z133" s="21">
        <f t="shared" si="13"/>
        <v>-2.8088375852249219</v>
      </c>
      <c r="AA133" s="21">
        <f t="shared" si="13"/>
        <v>-1.8385245024951411</v>
      </c>
      <c r="AB133" s="21">
        <f t="shared" si="13"/>
        <v>-0.90224530742016606</v>
      </c>
      <c r="AC133" s="21">
        <f t="shared" si="13"/>
        <v>-1.1443576562787804E-15</v>
      </c>
      <c r="AD133" s="21">
        <f t="shared" si="13"/>
        <v>-1.1443576562787804E-15</v>
      </c>
      <c r="AE133" s="21">
        <f t="shared" si="13"/>
        <v>-1.1443576562787804E-15</v>
      </c>
      <c r="AF133" s="21">
        <f t="shared" si="13"/>
        <v>-1.1443576562787804E-15</v>
      </c>
      <c r="AG133" s="21">
        <f t="shared" si="13"/>
        <v>-1.1443576562787804E-15</v>
      </c>
      <c r="AH133" s="21">
        <f t="shared" si="13"/>
        <v>-1.1443576562787804E-15</v>
      </c>
      <c r="AI133" s="21">
        <f t="shared" si="13"/>
        <v>-1.1443576562787804E-15</v>
      </c>
      <c r="AJ133" s="21">
        <f t="shared" si="13"/>
        <v>-1.1443576562787804E-15</v>
      </c>
      <c r="AK133" s="21">
        <f t="shared" si="13"/>
        <v>-1.1443576562787804E-15</v>
      </c>
      <c r="AL133" s="21">
        <f t="shared" si="13"/>
        <v>-1.1443576562787804E-15</v>
      </c>
      <c r="AM133" s="21">
        <f t="shared" si="13"/>
        <v>-1.1443576562787804E-15</v>
      </c>
      <c r="AN133" s="21">
        <f t="shared" si="13"/>
        <v>-1.1443576562787804E-15</v>
      </c>
      <c r="AO133" s="21">
        <f t="shared" si="13"/>
        <v>-1.1443576562787804E-15</v>
      </c>
      <c r="AP133" s="21">
        <f t="shared" si="13"/>
        <v>-1.1443576562787804E-15</v>
      </c>
      <c r="AQ133" s="21">
        <f t="shared" si="13"/>
        <v>-1.1443576562787804E-15</v>
      </c>
      <c r="AR133" s="21">
        <f t="shared" si="13"/>
        <v>-1.1443576562787804E-15</v>
      </c>
      <c r="AS133" s="21">
        <f t="shared" si="13"/>
        <v>-1.1443576562787804E-15</v>
      </c>
      <c r="AT133" s="21">
        <f t="shared" si="13"/>
        <v>-1.1443576562787804E-15</v>
      </c>
      <c r="AU133" s="21">
        <f t="shared" si="13"/>
        <v>-1.1443576562787804E-15</v>
      </c>
      <c r="AV133" s="21">
        <f t="shared" si="13"/>
        <v>-1.1443576562787804E-15</v>
      </c>
      <c r="AW133" s="21">
        <f t="shared" si="13"/>
        <v>-1.1443576562787804E-15</v>
      </c>
      <c r="AX133" s="21">
        <f t="shared" si="13"/>
        <v>-1.1443576562787804E-15</v>
      </c>
      <c r="AY133" s="21">
        <f t="shared" si="13"/>
        <v>-1.1443576562787804E-15</v>
      </c>
      <c r="AZ133" s="21">
        <f t="shared" si="13"/>
        <v>-1.1443576562787804E-15</v>
      </c>
      <c r="BA133" s="21">
        <f t="shared" si="13"/>
        <v>-1.1443576562787804E-15</v>
      </c>
      <c r="BB133" s="21">
        <f t="shared" si="13"/>
        <v>-1.1443576562787804E-15</v>
      </c>
    </row>
    <row r="134" spans="1:54" ht="14" outlineLevel="2" thickBot="1">
      <c r="A134" s="139"/>
      <c r="B134" s="142" t="s">
        <v>475</v>
      </c>
      <c r="C134" s="143" t="s">
        <v>569</v>
      </c>
      <c r="D134" s="243"/>
      <c r="E134" s="245">
        <f t="shared" ref="E134:AJ134" si="14">E83+E77+E71</f>
        <v>-8.9392157298035499</v>
      </c>
      <c r="F134" s="245">
        <f t="shared" si="14"/>
        <v>-8.8832901033247254</v>
      </c>
      <c r="G134" s="245">
        <f t="shared" si="14"/>
        <v>-8.8248383211673449</v>
      </c>
      <c r="H134" s="245">
        <f t="shared" si="14"/>
        <v>-8.7637872838100748</v>
      </c>
      <c r="I134" s="245">
        <f t="shared" si="14"/>
        <v>-8.7000612847907739</v>
      </c>
      <c r="J134" s="245">
        <f t="shared" si="14"/>
        <v>-8.6335818679633647</v>
      </c>
      <c r="K134" s="245">
        <f t="shared" si="14"/>
        <v>-8.7395192269013773</v>
      </c>
      <c r="L134" s="245">
        <f t="shared" si="14"/>
        <v>-8.8472003362300704</v>
      </c>
      <c r="M134" s="245">
        <f t="shared" si="14"/>
        <v>-8.9566674854875323</v>
      </c>
      <c r="N134" s="245">
        <f t="shared" si="14"/>
        <v>-9.0679643465666295</v>
      </c>
      <c r="O134" s="245">
        <f t="shared" si="14"/>
        <v>-9.1811360263045803</v>
      </c>
      <c r="P134" s="245">
        <f t="shared" si="14"/>
        <v>-9.2962291265853363</v>
      </c>
      <c r="Q134" s="245">
        <f t="shared" si="14"/>
        <v>-9.4132918119547693</v>
      </c>
      <c r="R134" s="245">
        <f t="shared" si="14"/>
        <v>-9.5323738471846546</v>
      </c>
      <c r="S134" s="245">
        <f t="shared" si="14"/>
        <v>-9.6535266949390373</v>
      </c>
      <c r="T134" s="245">
        <f t="shared" si="14"/>
        <v>-9.7768035458254321</v>
      </c>
      <c r="U134" s="245">
        <f t="shared" si="14"/>
        <v>-9.9022593935227903</v>
      </c>
      <c r="V134" s="245">
        <f t="shared" si="14"/>
        <v>-10.029951139960673</v>
      </c>
      <c r="W134" s="245">
        <f t="shared" si="14"/>
        <v>-10.159937625370445</v>
      </c>
      <c r="X134" s="245">
        <f t="shared" si="14"/>
        <v>-10.292279718438836</v>
      </c>
      <c r="Y134" s="245">
        <f t="shared" si="14"/>
        <v>-10.427040436512712</v>
      </c>
      <c r="Z134" s="245">
        <f t="shared" si="14"/>
        <v>-10.56428496062467</v>
      </c>
      <c r="AA134" s="245">
        <f t="shared" si="14"/>
        <v>-10.704080793261785</v>
      </c>
      <c r="AB134" s="245">
        <f t="shared" si="14"/>
        <v>-10.846497788416803</v>
      </c>
      <c r="AC134" s="245">
        <f t="shared" si="14"/>
        <v>-10.991608309356893</v>
      </c>
      <c r="AD134" s="245">
        <f t="shared" si="14"/>
        <v>-11.139487266187635</v>
      </c>
      <c r="AE134" s="245">
        <f t="shared" si="14"/>
        <v>-11.290212266108973</v>
      </c>
      <c r="AF134" s="245">
        <f t="shared" si="14"/>
        <v>-11.443863718594386</v>
      </c>
      <c r="AG134" s="245">
        <f t="shared" si="14"/>
        <v>-11.60052491051885</v>
      </c>
      <c r="AH134" s="245">
        <f t="shared" si="14"/>
        <v>-11.760282186466007</v>
      </c>
      <c r="AI134" s="245">
        <f t="shared" si="14"/>
        <v>-11.923225008830521</v>
      </c>
      <c r="AJ134" s="245">
        <f t="shared" si="14"/>
        <v>-12.08944613812524</v>
      </c>
      <c r="AK134" s="245">
        <f t="shared" ref="AK134:BB134" si="15">AK83+AK77+AK71</f>
        <v>-12.259041738160356</v>
      </c>
      <c r="AL134" s="245">
        <f t="shared" si="15"/>
        <v>-12.432111526299357</v>
      </c>
      <c r="AM134" s="245">
        <f t="shared" si="15"/>
        <v>-12.608758931227788</v>
      </c>
      <c r="AN134" s="245">
        <f t="shared" si="15"/>
        <v>-12.789091228183588</v>
      </c>
      <c r="AO134" s="245">
        <f t="shared" si="15"/>
        <v>-12.973219711751465</v>
      </c>
      <c r="AP134" s="245">
        <f t="shared" si="15"/>
        <v>-13.161259853631625</v>
      </c>
      <c r="AQ134" s="245">
        <f t="shared" si="15"/>
        <v>-13.353331497972519</v>
      </c>
      <c r="AR134" s="245">
        <f t="shared" si="15"/>
        <v>-13.549559019139588</v>
      </c>
      <c r="AS134" s="245">
        <f t="shared" si="15"/>
        <v>-13.750071539586415</v>
      </c>
      <c r="AT134" s="245">
        <f t="shared" si="15"/>
        <v>-13.95500310264905</v>
      </c>
      <c r="AU134" s="245">
        <f t="shared" si="15"/>
        <v>-14.164492897929939</v>
      </c>
      <c r="AV134" s="245">
        <f t="shared" si="15"/>
        <v>-14.378685479169082</v>
      </c>
      <c r="AW134" s="245">
        <f t="shared" si="15"/>
        <v>-14.59773098211514</v>
      </c>
      <c r="AX134" s="245">
        <f t="shared" si="15"/>
        <v>-14.821785379960561</v>
      </c>
      <c r="AY134" s="245">
        <f t="shared" si="15"/>
        <v>-15.051010716238318</v>
      </c>
      <c r="AZ134" s="245">
        <f t="shared" si="15"/>
        <v>-15.285575367769818</v>
      </c>
      <c r="BA134" s="245">
        <f t="shared" si="15"/>
        <v>-15.525654322638418</v>
      </c>
      <c r="BB134" s="245">
        <f t="shared" si="15"/>
        <v>-15.769504015813171</v>
      </c>
    </row>
    <row r="135" spans="1:54" ht="14" outlineLevel="2" thickBot="1">
      <c r="A135" s="138"/>
      <c r="B135" s="140" t="s">
        <v>476</v>
      </c>
      <c r="C135" s="141"/>
      <c r="D135" s="244"/>
      <c r="E135" s="245">
        <f>E133+E134</f>
        <v>-9.5814056435452795</v>
      </c>
      <c r="F135" s="245">
        <f t="shared" ref="F135:AW135" si="16">F133+F134</f>
        <v>-13.665560565653427</v>
      </c>
      <c r="G135" s="245">
        <f t="shared" si="16"/>
        <v>-17.953814257430782</v>
      </c>
      <c r="H135" s="245">
        <f t="shared" si="16"/>
        <v>-22.509663914946508</v>
      </c>
      <c r="I135" s="245">
        <f t="shared" si="16"/>
        <v>-27.367105485254736</v>
      </c>
      <c r="J135" s="245">
        <f t="shared" si="16"/>
        <v>-31.596037497917827</v>
      </c>
      <c r="K135" s="245">
        <f t="shared" si="16"/>
        <v>-30.187119571649227</v>
      </c>
      <c r="L135" s="245">
        <f t="shared" si="16"/>
        <v>-28.813979283426107</v>
      </c>
      <c r="M135" s="245">
        <f t="shared" si="16"/>
        <v>-27.476658922786559</v>
      </c>
      <c r="N135" s="245">
        <f t="shared" si="16"/>
        <v>-26.175202161623446</v>
      </c>
      <c r="O135" s="245">
        <f t="shared" si="16"/>
        <v>-24.909654106773992</v>
      </c>
      <c r="P135" s="245">
        <f t="shared" si="16"/>
        <v>-23.680061360122146</v>
      </c>
      <c r="Q135" s="245">
        <f t="shared" si="16"/>
        <v>-22.48647208621378</v>
      </c>
      <c r="R135" s="245">
        <f t="shared" si="16"/>
        <v>-21.328936049820669</v>
      </c>
      <c r="S135" s="245">
        <f t="shared" si="16"/>
        <v>-20.207504713606859</v>
      </c>
      <c r="T135" s="245">
        <f t="shared" si="16"/>
        <v>-19.12223126817986</v>
      </c>
      <c r="U135" s="245">
        <f t="shared" si="16"/>
        <v>-18.073170707218626</v>
      </c>
      <c r="V135" s="245">
        <f t="shared" si="16"/>
        <v>-17.060379932652722</v>
      </c>
      <c r="W135" s="245">
        <f t="shared" si="16"/>
        <v>-16.083917784713506</v>
      </c>
      <c r="X135" s="245">
        <f t="shared" si="16"/>
        <v>-15.143845132087716</v>
      </c>
      <c r="Y135" s="245">
        <f t="shared" si="16"/>
        <v>-14.240224992122208</v>
      </c>
      <c r="Z135" s="245">
        <f t="shared" si="16"/>
        <v>-13.373122545849592</v>
      </c>
      <c r="AA135" s="245">
        <f t="shared" si="16"/>
        <v>-12.542605295756925</v>
      </c>
      <c r="AB135" s="245">
        <f t="shared" si="16"/>
        <v>-11.74874309583697</v>
      </c>
      <c r="AC135" s="245">
        <f t="shared" si="16"/>
        <v>-10.991608309356895</v>
      </c>
      <c r="AD135" s="245">
        <f t="shared" si="16"/>
        <v>-11.139487266187636</v>
      </c>
      <c r="AE135" s="245">
        <f t="shared" si="16"/>
        <v>-11.290212266108975</v>
      </c>
      <c r="AF135" s="245">
        <f t="shared" si="16"/>
        <v>-11.443863718594388</v>
      </c>
      <c r="AG135" s="245">
        <f t="shared" si="16"/>
        <v>-11.600524910518851</v>
      </c>
      <c r="AH135" s="245">
        <f t="shared" si="16"/>
        <v>-11.760282186466009</v>
      </c>
      <c r="AI135" s="245">
        <f t="shared" si="16"/>
        <v>-11.923225008830522</v>
      </c>
      <c r="AJ135" s="245">
        <f t="shared" si="16"/>
        <v>-12.089446138125242</v>
      </c>
      <c r="AK135" s="245">
        <f t="shared" si="16"/>
        <v>-12.259041738160358</v>
      </c>
      <c r="AL135" s="245">
        <f t="shared" si="16"/>
        <v>-12.432111526299359</v>
      </c>
      <c r="AM135" s="245">
        <f t="shared" si="16"/>
        <v>-12.60875893122779</v>
      </c>
      <c r="AN135" s="245">
        <f t="shared" si="16"/>
        <v>-12.78909122818359</v>
      </c>
      <c r="AO135" s="245">
        <f t="shared" si="16"/>
        <v>-12.973219711751467</v>
      </c>
      <c r="AP135" s="245">
        <f t="shared" si="16"/>
        <v>-13.161259853631627</v>
      </c>
      <c r="AQ135" s="245">
        <f t="shared" si="16"/>
        <v>-13.353331497972521</v>
      </c>
      <c r="AR135" s="245">
        <f t="shared" si="16"/>
        <v>-13.54955901913959</v>
      </c>
      <c r="AS135" s="245">
        <f t="shared" si="16"/>
        <v>-13.750071539586417</v>
      </c>
      <c r="AT135" s="245">
        <f t="shared" si="16"/>
        <v>-13.955003102649052</v>
      </c>
      <c r="AU135" s="245">
        <f t="shared" si="16"/>
        <v>-14.164492897929941</v>
      </c>
      <c r="AV135" s="245">
        <f t="shared" si="16"/>
        <v>-14.378685479169084</v>
      </c>
      <c r="AW135" s="245">
        <f t="shared" si="16"/>
        <v>-14.597730982115142</v>
      </c>
      <c r="AX135" s="245">
        <f>AX133+AX134</f>
        <v>-14.821785379960563</v>
      </c>
      <c r="AY135" s="245">
        <f>AY133+AY134</f>
        <v>-15.05101071623832</v>
      </c>
      <c r="AZ135" s="245">
        <f>AZ133+AZ134</f>
        <v>-15.28557536776982</v>
      </c>
      <c r="BA135" s="245">
        <f>BA133+BA134</f>
        <v>-15.52565432263842</v>
      </c>
      <c r="BB135" s="245">
        <f>BB133+BB134</f>
        <v>-15.769504015813173</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570</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478</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479</v>
      </c>
      <c r="C142" s="134" t="s">
        <v>164</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66" t="s">
        <v>480</v>
      </c>
      <c r="B143" s="135" t="s">
        <v>289</v>
      </c>
      <c r="C143" s="135" t="s">
        <v>405</v>
      </c>
      <c r="D143" s="135" t="s">
        <v>399</v>
      </c>
      <c r="E143" s="21">
        <f>-(E$158*'Fixed Data'!$B$25*'Fixed Data'!E$47*'Fixed Data'!$B$24*'Fixed Data'!$B$23+E$158*'Fixed Data'!$B$26)*'Fixed Data'!L42/10^6</f>
        <v>-53.300942109531704</v>
      </c>
      <c r="F143" s="21">
        <f>-(F$158*'Fixed Data'!$B$25*'Fixed Data'!F$47*'Fixed Data'!$B$24*'Fixed Data'!$B$23+F$158*'Fixed Data'!$B$26)*'Fixed Data'!M42/10^6</f>
        <v>-53.909961982087999</v>
      </c>
      <c r="G143" s="21">
        <f>-(G$158*'Fixed Data'!$B$25*'Fixed Data'!G$47*'Fixed Data'!$B$24*'Fixed Data'!$B$23+G$158*'Fixed Data'!$B$26)*'Fixed Data'!N42/10^6</f>
        <v>-54.30426033133508</v>
      </c>
      <c r="H143" s="21">
        <f>-(H$158*'Fixed Data'!$B$25*'Fixed Data'!H$47*'Fixed Data'!$B$24*'Fixed Data'!$B$23+H$158*'Fixed Data'!$B$26)*'Fixed Data'!O42/10^6</f>
        <v>-54.672420961561762</v>
      </c>
      <c r="I143" s="21">
        <f>-(I$158*'Fixed Data'!$B$25*'Fixed Data'!I$47*'Fixed Data'!$B$24*'Fixed Data'!$B$23+I$158*'Fixed Data'!$B$26)*'Fixed Data'!P42/10^6</f>
        <v>-55.19791170705718</v>
      </c>
      <c r="J143" s="21">
        <f>-(J$158*'Fixed Data'!$B$25*'Fixed Data'!J$47*'Fixed Data'!$B$24*'Fixed Data'!$B$23+J$158*'Fixed Data'!$B$26)*'Fixed Data'!Q42/10^6</f>
        <v>-55.692118996971978</v>
      </c>
      <c r="K143" s="21">
        <f>-(K$158*'Fixed Data'!$B$25*'Fixed Data'!K$47*'Fixed Data'!$B$24*'Fixed Data'!$B$23+K$158*'Fixed Data'!$B$26)*'Fixed Data'!R42/10^6</f>
        <v>-57.117265311306546</v>
      </c>
      <c r="L143" s="21">
        <f>-(L$158*'Fixed Data'!$B$25*'Fixed Data'!L$47*'Fixed Data'!$B$24*'Fixed Data'!$B$23+L$158*'Fixed Data'!$B$26)*'Fixed Data'!S42/10^6</f>
        <v>-58.759669765961775</v>
      </c>
      <c r="M143" s="21">
        <f>-(M$158*'Fixed Data'!$B$25*'Fixed Data'!M$47*'Fixed Data'!$B$24*'Fixed Data'!$B$23+M$158*'Fixed Data'!$B$26)*'Fixed Data'!T42/10^6</f>
        <v>-60.436974973529431</v>
      </c>
      <c r="N143" s="21">
        <f>-(N$158*'Fixed Data'!$B$25*'Fixed Data'!N$47*'Fixed Data'!$B$24*'Fixed Data'!$B$23+N$158*'Fixed Data'!$B$26)*'Fixed Data'!U42/10^6</f>
        <v>-61.957633716315947</v>
      </c>
      <c r="O143" s="21">
        <f>-(O$158*'Fixed Data'!$B$25*'Fixed Data'!O$47*'Fixed Data'!$B$24*'Fixed Data'!$B$23+O$158*'Fixed Data'!$B$26)*'Fixed Data'!V42/10^6</f>
        <v>-63.704970918693022</v>
      </c>
      <c r="P143" s="21">
        <f>-(P$158*'Fixed Data'!$B$25*'Fixed Data'!P$47*'Fixed Data'!$B$24*'Fixed Data'!$B$23+P$158*'Fixed Data'!$B$26)*'Fixed Data'!W42/10^6</f>
        <v>-65.489858232581469</v>
      </c>
      <c r="Q143" s="21">
        <f>-(Q$158*'Fixed Data'!$B$25*'Fixed Data'!Q$47*'Fixed Data'!$B$24*'Fixed Data'!$B$23+Q$158*'Fixed Data'!$B$26)*'Fixed Data'!X42/10^6</f>
        <v>-67.313251641818837</v>
      </c>
      <c r="R143" s="21">
        <f>-(R$158*'Fixed Data'!$B$25*'Fixed Data'!R$47*'Fixed Data'!$B$24*'Fixed Data'!$B$23+R$158*'Fixed Data'!$B$26)*'Fixed Data'!Y42/10^6</f>
        <v>-69.378408596117964</v>
      </c>
      <c r="S143" s="21">
        <f>-(S$158*'Fixed Data'!$B$25*'Fixed Data'!S$47*'Fixed Data'!$B$24*'Fixed Data'!$B$23+S$158*'Fixed Data'!$B$26)*'Fixed Data'!Z42/10^6</f>
        <v>-71.284382695154136</v>
      </c>
      <c r="T143" s="21">
        <f>-(T$158*'Fixed Data'!$B$25*'Fixed Data'!T$47*'Fixed Data'!$B$24*'Fixed Data'!$B$23+T$158*'Fixed Data'!$B$26)*'Fixed Data'!AA42/10^6</f>
        <v>-73.23197405825681</v>
      </c>
      <c r="U143" s="21">
        <f>-(U$158*'Fixed Data'!$B$25*'Fixed Data'!U$47*'Fixed Data'!$B$24*'Fixed Data'!$B$23+U$158*'Fixed Data'!$B$26)*'Fixed Data'!AB42/10^6</f>
        <v>-75.222276488520336</v>
      </c>
      <c r="V143" s="21">
        <f>-(V$158*'Fixed Data'!$B$25*'Fixed Data'!V$47*'Fixed Data'!$B$24*'Fixed Data'!$B$23+V$158*'Fixed Data'!$B$26)*'Fixed Data'!AC42/10^6</f>
        <v>-77.469249434257989</v>
      </c>
      <c r="W143" s="21">
        <f>-(W$158*'Fixed Data'!$B$25*'Fixed Data'!W$47*'Fixed Data'!$B$24*'Fixed Data'!$B$23+W$158*'Fixed Data'!$B$26)*'Fixed Data'!AD42/10^6</f>
        <v>-79.551167012733842</v>
      </c>
      <c r="X143" s="21">
        <f>-(X$158*'Fixed Data'!$B$25*'Fixed Data'!X$47*'Fixed Data'!$B$24*'Fixed Data'!$B$23+X$158*'Fixed Data'!$B$26)*'Fixed Data'!AE42/10^6</f>
        <v>-81.897754768414941</v>
      </c>
      <c r="Y143" s="21">
        <f>-(Y$158*'Fixed Data'!$B$25*'Fixed Data'!Y$47*'Fixed Data'!$B$24*'Fixed Data'!$B$23+Y$158*'Fixed Data'!$B$26)*'Fixed Data'!AF42/10^6</f>
        <v>-84.076340743828879</v>
      </c>
      <c r="Z143" s="21">
        <f>-(Z$158*'Fixed Data'!$B$25*'Fixed Data'!Z$47*'Fixed Data'!$B$24*'Fixed Data'!$B$23+Z$158*'Fixed Data'!$B$26)*'Fixed Data'!AG42/10^6</f>
        <v>-86.52797881480808</v>
      </c>
      <c r="AA143" s="21">
        <f>-(AA$158*'Fixed Data'!$B$25*'Fixed Data'!AA$47*'Fixed Data'!$B$24*'Fixed Data'!$B$23+AA$158*'Fixed Data'!$B$26)*'Fixed Data'!AH42/10^6</f>
        <v>-89.035785128633918</v>
      </c>
      <c r="AB143" s="21">
        <f>-(AB$158*'Fixed Data'!$B$25*'Fixed Data'!AB$47*'Fixed Data'!$B$24*'Fixed Data'!$B$23+AB$158*'Fixed Data'!$B$26)*'Fixed Data'!AI42/10^6</f>
        <v>-91.601324080725306</v>
      </c>
      <c r="AC143" s="21">
        <f>-(AC$158*'Fixed Data'!$B$25*'Fixed Data'!AC$47*'Fixed Data'!$B$24*'Fixed Data'!$B$23+AC$158*'Fixed Data'!$B$26)*'Fixed Data'!AJ42/10^6</f>
        <v>-94.172906703141223</v>
      </c>
      <c r="AD143" s="21">
        <f>-(AD$158*'Fixed Data'!$B$25*'Fixed Data'!AD$47*'Fixed Data'!$B$24*'Fixed Data'!$B$23+AD$158*'Fixed Data'!$B$26)*'Fixed Data'!AK42/10^6</f>
        <v>-96.816631615689204</v>
      </c>
      <c r="AE143" s="21">
        <f>-(AE$158*'Fixed Data'!$B$25*'Fixed Data'!AE$47*'Fixed Data'!$B$24*'Fixed Data'!$B$23+AE$158*'Fixed Data'!$B$26)*'Fixed Data'!AL42/10^6</f>
        <v>-99.545521015997267</v>
      </c>
      <c r="AF143" s="21">
        <f>-(AF$158*'Fixed Data'!$B$25*'Fixed Data'!AF$47*'Fixed Data'!$B$24*'Fixed Data'!$B$23+AF$158*'Fixed Data'!$B$26)*'Fixed Data'!AM42/10^6</f>
        <v>-102.33054422812536</v>
      </c>
      <c r="AG143" s="21">
        <f>-(AG$158*'Fixed Data'!$B$25*'Fixed Data'!AG$47*'Fixed Data'!$B$24*'Fixed Data'!$B$23+AG$158*'Fixed Data'!$B$26)*'Fixed Data'!AN42/10^6</f>
        <v>-105.17613995926547</v>
      </c>
      <c r="AH143" s="21">
        <f>-(AH$158*'Fixed Data'!$B$25*'Fixed Data'!AH$47*'Fixed Data'!$B$24*'Fixed Data'!$B$23+AH$158*'Fixed Data'!$B$26)*'Fixed Data'!AO42/10^6</f>
        <v>-108.0877896650771</v>
      </c>
      <c r="AI143" s="21">
        <f>-(AI$158*'Fixed Data'!$B$25*'Fixed Data'!AI$47*'Fixed Data'!$B$24*'Fixed Data'!$B$23+AI$158*'Fixed Data'!$B$26)*'Fixed Data'!AP42/10^6</f>
        <v>-111.07293171009681</v>
      </c>
      <c r="AJ143" s="21">
        <f>-(AJ$158*'Fixed Data'!$B$25*'Fixed Data'!AJ$47*'Fixed Data'!$B$24*'Fixed Data'!$B$23+AJ$158*'Fixed Data'!$B$26)*'Fixed Data'!AQ42/10^6</f>
        <v>-114.13024686418434</v>
      </c>
      <c r="AK143" s="21">
        <f>-(AK$158*'Fixed Data'!$B$25*'Fixed Data'!AK$47*'Fixed Data'!$B$24*'Fixed Data'!$B$23+AK$158*'Fixed Data'!$B$26)*'Fixed Data'!AR42/10^6</f>
        <v>-117.25953676667541</v>
      </c>
      <c r="AL143" s="21">
        <f>-(AL$158*'Fixed Data'!$B$25*'Fixed Data'!AL$47*'Fixed Data'!$B$24*'Fixed Data'!$B$23+AL$158*'Fixed Data'!$B$26)*'Fixed Data'!AS42/10^6</f>
        <v>-120.4646092373798</v>
      </c>
      <c r="AM143" s="21">
        <f>-(AM$158*'Fixed Data'!$B$25*'Fixed Data'!AM$47*'Fixed Data'!$B$24*'Fixed Data'!$B$23+AM$158*'Fixed Data'!$B$26)*'Fixed Data'!AT42/10^6</f>
        <v>-123.74840999106235</v>
      </c>
      <c r="AN143" s="21">
        <f>-(AN$158*'Fixed Data'!$B$25*'Fixed Data'!AN$47*'Fixed Data'!$B$24*'Fixed Data'!$B$23+AN$158*'Fixed Data'!$B$26)*'Fixed Data'!AU42/10^6</f>
        <v>-127.11319374463662</v>
      </c>
      <c r="AO143" s="21">
        <f>-(AO$158*'Fixed Data'!$B$25*'Fixed Data'!AO$47*'Fixed Data'!$B$24*'Fixed Data'!$B$23+AO$158*'Fixed Data'!$B$26)*'Fixed Data'!AV42/10^6</f>
        <v>-130.56092375311624</v>
      </c>
      <c r="AP143" s="21">
        <f>-(AP$158*'Fixed Data'!$B$25*'Fixed Data'!AP$47*'Fixed Data'!$B$24*'Fixed Data'!$B$23+AP$158*'Fixed Data'!$B$26)*'Fixed Data'!AW42/10^6</f>
        <v>-134.09427538846245</v>
      </c>
      <c r="AQ143" s="21">
        <f>-(AQ$158*'Fixed Data'!$B$25*'Fixed Data'!AQ$47*'Fixed Data'!$B$24*'Fixed Data'!$B$23+AQ$158*'Fixed Data'!$B$26)*'Fixed Data'!AX42/10^6</f>
        <v>-137.71618795491102</v>
      </c>
      <c r="AR143" s="21">
        <f>-(AR$158*'Fixed Data'!$B$25*'Fixed Data'!AR$47*'Fixed Data'!$B$24*'Fixed Data'!$B$23+AR$158*'Fixed Data'!$B$26)*'Fixed Data'!AY42/10^6</f>
        <v>-141.4294380625783</v>
      </c>
      <c r="AS143" s="21">
        <f>-(AS$158*'Fixed Data'!$B$25*'Fixed Data'!AS$47*'Fixed Data'!$B$24*'Fixed Data'!$B$23+AS$158*'Fixed Data'!$B$26)*'Fixed Data'!AZ42/10^6</f>
        <v>-145.23686501093698</v>
      </c>
      <c r="AT143" s="21">
        <f>-(AT$158*'Fixed Data'!$B$25*'Fixed Data'!AT$47*'Fixed Data'!$B$24*'Fixed Data'!$B$23+AT$158*'Fixed Data'!$B$26)*'Fixed Data'!BA42/10^6</f>
        <v>-149.14148715643185</v>
      </c>
      <c r="AU143" s="21">
        <f>-(AU$158*'Fixed Data'!$B$25*'Fixed Data'!AU$47*'Fixed Data'!$B$24*'Fixed Data'!$B$23+AU$158*'Fixed Data'!$B$26)*'Fixed Data'!BB42/10^6</f>
        <v>-153.14650361999398</v>
      </c>
      <c r="AV143" s="21">
        <f>-(AV$158*'Fixed Data'!$B$25*'Fixed Data'!AV$47*'Fixed Data'!$B$24*'Fixed Data'!$B$23+AV$158*'Fixed Data'!$B$26)*'Fixed Data'!BC42/10^6</f>
        <v>-157.25521083396146</v>
      </c>
      <c r="AW143" s="21">
        <f>-(AW$158*'Fixed Data'!$B$25*'Fixed Data'!AW$47*'Fixed Data'!$B$24*'Fixed Data'!$B$23+AW$158*'Fixed Data'!$B$26)*'Fixed Data'!BD42/10^6</f>
        <v>-161.47101153906735</v>
      </c>
      <c r="AX143" s="21">
        <f>-(AX$158*'Fixed Data'!$B$25*'Fixed Data'!AX$47*'Fixed Data'!$B$24*'Fixed Data'!$B$23+AX$158*'Fixed Data'!$B$26)*'Fixed Data'!BE42/10^6</f>
        <v>-165.79746049528458</v>
      </c>
      <c r="AY143" s="21">
        <f>-(AY$158*'Fixed Data'!$B$25*'Fixed Data'!AY$47*'Fixed Data'!$B$24*'Fixed Data'!$B$23+AY$158*'Fixed Data'!$B$26)*'Fixed Data'!BF42/10^6</f>
        <v>-170.23826955682156</v>
      </c>
      <c r="AZ143" s="21">
        <f>-(AZ$158*'Fixed Data'!$B$25*'Fixed Data'!AZ$47*'Fixed Data'!$B$24*'Fixed Data'!$B$23+AZ$158*'Fixed Data'!$B$26)*'Fixed Data'!BG42/10^6</f>
        <v>-174.79730225945912</v>
      </c>
      <c r="BA143" s="21">
        <f>-(BA$158*'Fixed Data'!$B$25*'Fixed Data'!BA$47*'Fixed Data'!$B$24*'Fixed Data'!$B$23+BA$158*'Fixed Data'!$B$26)*'Fixed Data'!BH42/10^6</f>
        <v>-179.47857658765679</v>
      </c>
      <c r="BB143" s="21">
        <f>-(BB$158*'Fixed Data'!$B$25*'Fixed Data'!BB$47*'Fixed Data'!$B$24*'Fixed Data'!$B$23+BB$158*'Fixed Data'!$B$26)*'Fixed Data'!BI42/10^6</f>
        <v>-184.26378011877298</v>
      </c>
    </row>
    <row r="144" spans="1:54" outlineLevel="2">
      <c r="A144" s="467"/>
      <c r="B144" s="135" t="s">
        <v>289</v>
      </c>
      <c r="C144" s="135" t="s">
        <v>571</v>
      </c>
      <c r="D144" s="135" t="s">
        <v>399</v>
      </c>
      <c r="E144" s="279">
        <v>0</v>
      </c>
      <c r="F144" s="279">
        <v>0.86536581581654826</v>
      </c>
      <c r="G144" s="279">
        <v>1.7795605458324864</v>
      </c>
      <c r="H144" s="279">
        <v>2.744336492459067</v>
      </c>
      <c r="I144" s="279">
        <v>3.7741357764933756</v>
      </c>
      <c r="J144" s="279">
        <v>4.8649874232763866</v>
      </c>
      <c r="K144" s="279">
        <v>4.9997183864576327</v>
      </c>
      <c r="L144" s="279">
        <v>5.1542022161381853</v>
      </c>
      <c r="M144" s="279">
        <v>5.3125472978633885</v>
      </c>
      <c r="N144" s="279">
        <v>5.4579197020862491</v>
      </c>
      <c r="O144" s="279">
        <v>5.6240909375979218</v>
      </c>
      <c r="P144" s="279">
        <v>5.7944796163834145</v>
      </c>
      <c r="Q144" s="279">
        <v>5.9692155491031595</v>
      </c>
      <c r="R144" s="279">
        <v>6.1664110227496156</v>
      </c>
      <c r="S144" s="279">
        <v>6.350520750995126</v>
      </c>
      <c r="T144" s="279">
        <v>6.5394030055087962</v>
      </c>
      <c r="U144" s="279">
        <v>6.733208656874913</v>
      </c>
      <c r="V144" s="279">
        <v>6.9511915342725441</v>
      </c>
      <c r="W144" s="279">
        <v>7.1556165393999613</v>
      </c>
      <c r="X144" s="279">
        <v>7.3851551066218439</v>
      </c>
      <c r="Y144" s="279">
        <v>7.6009051012667284</v>
      </c>
      <c r="Z144" s="279">
        <v>7.8427601617488296</v>
      </c>
      <c r="AA144" s="279">
        <v>8.0912395222629403</v>
      </c>
      <c r="AB144" s="279">
        <v>8.3465647605208861</v>
      </c>
      <c r="AC144" s="279">
        <v>8.6040956335781491</v>
      </c>
      <c r="AD144" s="279">
        <v>8.8699336965974567</v>
      </c>
      <c r="AE144" s="279">
        <v>9.1453730421062787</v>
      </c>
      <c r="AF144" s="279">
        <v>9.4278499049842281</v>
      </c>
      <c r="AG144" s="279">
        <v>9.7178654329035741</v>
      </c>
      <c r="AH144" s="279">
        <v>10.016024781947593</v>
      </c>
      <c r="AI144" s="279">
        <v>10.323123869014232</v>
      </c>
      <c r="AJ144" s="279">
        <v>10.639153725151109</v>
      </c>
      <c r="AK144" s="279">
        <v>10.964211797969174</v>
      </c>
      <c r="AL144" s="279">
        <v>11.298774176492646</v>
      </c>
      <c r="AM144" s="279">
        <v>11.643243921859263</v>
      </c>
      <c r="AN144" s="279">
        <v>11.997966402396386</v>
      </c>
      <c r="AO144" s="279">
        <v>12.363265141874523</v>
      </c>
      <c r="AP144" s="279">
        <v>12.739538100217189</v>
      </c>
      <c r="AQ144" s="279">
        <v>13.127215669103325</v>
      </c>
      <c r="AR144" s="279">
        <v>13.526720819318989</v>
      </c>
      <c r="AS144" s="279">
        <v>13.938490271637965</v>
      </c>
      <c r="AT144" s="279">
        <v>14.362986204426136</v>
      </c>
      <c r="AU144" s="279">
        <v>14.80069762207377</v>
      </c>
      <c r="AV144" s="279">
        <v>15.252131435626968</v>
      </c>
      <c r="AW144" s="279">
        <v>15.717815526995011</v>
      </c>
      <c r="AX144" s="279">
        <v>16.198301842513409</v>
      </c>
      <c r="AY144" s="279">
        <v>16.694169033438563</v>
      </c>
      <c r="AZ144" s="279">
        <v>17.206021564989648</v>
      </c>
      <c r="BA144" s="279">
        <v>17.734490752105451</v>
      </c>
      <c r="BB144" s="279">
        <v>18.277091245923305</v>
      </c>
    </row>
    <row r="145" spans="1:54" outlineLevel="2">
      <c r="A145" s="467"/>
      <c r="B145" s="135" t="s">
        <v>289</v>
      </c>
      <c r="C145" s="135"/>
      <c r="D145" s="135" t="s">
        <v>399</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67"/>
      <c r="B146" s="135" t="s">
        <v>292</v>
      </c>
      <c r="C146" s="135" t="s">
        <v>481</v>
      </c>
      <c r="D146" s="135" t="s">
        <v>399</v>
      </c>
      <c r="E146" s="21">
        <f>-E$161*'Fixed Data'!$B$20*'Fixed Data'!$B$22</f>
        <v>-3.7772409448364352</v>
      </c>
      <c r="F146" s="21">
        <f>-F$161*'Fixed Data'!$B$20*'Fixed Data'!$B$22</f>
        <v>-3.8771881781339519</v>
      </c>
      <c r="G146" s="21">
        <f>-G$161*'Fixed Data'!$B$20*'Fixed Data'!$B$22</f>
        <v>-3.9781896711288089</v>
      </c>
      <c r="H146" s="21">
        <f>-H$161*'Fixed Data'!$B$20*'Fixed Data'!$B$22</f>
        <v>-4.0789480181724755</v>
      </c>
      <c r="I146" s="21">
        <f>-I$161*'Fixed Data'!$B$20*'Fixed Data'!$B$22</f>
        <v>-4.1780062924888695</v>
      </c>
      <c r="J146" s="21">
        <f>-J$161*'Fixed Data'!$B$20*'Fixed Data'!$B$22</f>
        <v>-4.2737345604674655</v>
      </c>
      <c r="K146" s="21">
        <f>-K$161*'Fixed Data'!$B$20*'Fixed Data'!$B$22</f>
        <v>-4.3925518819493519</v>
      </c>
      <c r="L146" s="21">
        <f>-L$161*'Fixed Data'!$B$20*'Fixed Data'!$B$22</f>
        <v>-4.5155536032256798</v>
      </c>
      <c r="M146" s="21">
        <f>-M$161*'Fixed Data'!$B$20*'Fixed Data'!$B$22</f>
        <v>-4.6429067499286667</v>
      </c>
      <c r="N146" s="21">
        <f>-N$161*'Fixed Data'!$B$20*'Fixed Data'!$B$22</f>
        <v>-4.7747855833771178</v>
      </c>
      <c r="O146" s="21">
        <f>-O$161*'Fixed Data'!$B$20*'Fixed Data'!$B$22</f>
        <v>-4.9113718469929974</v>
      </c>
      <c r="P146" s="21">
        <f>-P$161*'Fixed Data'!$B$20*'Fixed Data'!$B$22</f>
        <v>-5.0528551919300533</v>
      </c>
      <c r="Q146" s="21">
        <f>-Q$161*'Fixed Data'!$B$20*'Fixed Data'!$B$22</f>
        <v>-5.199433513096416</v>
      </c>
      <c r="R146" s="21">
        <f>-R$161*'Fixed Data'!$B$20*'Fixed Data'!$B$22</f>
        <v>-5.351313240374175</v>
      </c>
      <c r="S146" s="21">
        <f>-S$161*'Fixed Data'!$B$20*'Fixed Data'!$B$22</f>
        <v>-5.5087098986570471</v>
      </c>
      <c r="T146" s="21">
        <f>-T$161*'Fixed Data'!$B$20*'Fixed Data'!$B$22</f>
        <v>-5.6718483766684535</v>
      </c>
      <c r="U146" s="21">
        <f>-U$161*'Fixed Data'!$B$20*'Fixed Data'!$B$22</f>
        <v>-5.8409633525901405</v>
      </c>
      <c r="V146" s="21">
        <f>-V$161*'Fixed Data'!$B$20*'Fixed Data'!$B$22</f>
        <v>-6.016299876501348</v>
      </c>
      <c r="W146" s="21">
        <f>-W$161*'Fixed Data'!$B$20*'Fixed Data'!$B$22</f>
        <v>-6.1981137512044207</v>
      </c>
      <c r="X146" s="21">
        <f>-X$161*'Fixed Data'!$B$20*'Fixed Data'!$B$22</f>
        <v>-6.3866719802549365</v>
      </c>
      <c r="Y146" s="21">
        <f>-Y$161*'Fixed Data'!$B$20*'Fixed Data'!$B$22</f>
        <v>-6.5822534400069017</v>
      </c>
      <c r="Z146" s="21">
        <f>-Z$161*'Fixed Data'!$B$20*'Fixed Data'!$B$22</f>
        <v>-6.7851492380368512</v>
      </c>
      <c r="AA146" s="21">
        <f>-AA$161*'Fixed Data'!$B$20*'Fixed Data'!$B$22</f>
        <v>-6.995663474795073</v>
      </c>
      <c r="AB146" s="21">
        <f>-AB$161*'Fixed Data'!$B$20*'Fixed Data'!$B$22</f>
        <v>-7.2141136468327201</v>
      </c>
      <c r="AC146" s="21">
        <f>-AC$161*'Fixed Data'!$B$20*'Fixed Data'!$B$22</f>
        <v>-7.4408314308545407</v>
      </c>
      <c r="AD146" s="21">
        <f>-AD$161*'Fixed Data'!$B$20*'Fixed Data'!$B$22</f>
        <v>-7.6761632437565375</v>
      </c>
      <c r="AE146" s="21">
        <f>-AE$161*'Fixed Data'!$B$20*'Fixed Data'!$B$22</f>
        <v>-7.9204709818756838</v>
      </c>
      <c r="AF146" s="21">
        <f>-AF$161*'Fixed Data'!$B$20*'Fixed Data'!$B$22</f>
        <v>-8.1741327378381214</v>
      </c>
      <c r="AG146" s="21">
        <f>-AG$161*'Fixed Data'!$B$20*'Fixed Data'!$B$22</f>
        <v>-8.4375434726043714</v>
      </c>
      <c r="AH146" s="21">
        <f>-AH$161*'Fixed Data'!$B$20*'Fixed Data'!$B$22</f>
        <v>-8.7111159339310831</v>
      </c>
      <c r="AI146" s="21">
        <f>-AI$161*'Fixed Data'!$B$20*'Fixed Data'!$B$22</f>
        <v>-8.9952813732192478</v>
      </c>
      <c r="AJ146" s="21">
        <f>-AJ$161*'Fixed Data'!$B$20*'Fixed Data'!$B$22</f>
        <v>-9.29049050877898</v>
      </c>
      <c r="AK146" s="21">
        <f>-AK$161*'Fixed Data'!$B$20*'Fixed Data'!$B$22</f>
        <v>-9.5972143546852511</v>
      </c>
      <c r="AL146" s="21">
        <f>-AL$161*'Fixed Data'!$B$20*'Fixed Data'!$B$22</f>
        <v>-9.9159452288456791</v>
      </c>
      <c r="AM146" s="21">
        <f>-AM$161*'Fixed Data'!$B$20*'Fixed Data'!$B$22</f>
        <v>-10.247197693863811</v>
      </c>
      <c r="AN146" s="21">
        <f>-AN$161*'Fixed Data'!$B$20*'Fixed Data'!$B$22</f>
        <v>-10.591509677114431</v>
      </c>
      <c r="AO146" s="21">
        <f>-AO$161*'Fixed Data'!$B$20*'Fixed Data'!$B$22</f>
        <v>-10.949443501212867</v>
      </c>
      <c r="AP146" s="21">
        <f>-AP$161*'Fixed Data'!$B$20*'Fixed Data'!$B$22</f>
        <v>-11.321587116097852</v>
      </c>
      <c r="AQ146" s="21">
        <f>-AQ$161*'Fixed Data'!$B$20*'Fixed Data'!$B$22</f>
        <v>-11.708555219106833</v>
      </c>
      <c r="AR146" s="21">
        <f>-AR$161*'Fixed Data'!$B$20*'Fixed Data'!$B$22</f>
        <v>-12.110990576664861</v>
      </c>
      <c r="AS146" s="21">
        <f>-AS$161*'Fixed Data'!$B$20*'Fixed Data'!$B$22</f>
        <v>-12.529565278768954</v>
      </c>
      <c r="AT146" s="21">
        <f>-AT$161*'Fixed Data'!$B$20*'Fixed Data'!$B$22</f>
        <v>-12.964982284692043</v>
      </c>
      <c r="AU146" s="21">
        <f>-AU$161*'Fixed Data'!$B$20*'Fixed Data'!$B$22</f>
        <v>-13.417976677467326</v>
      </c>
      <c r="AV146" s="21">
        <f>-AV$161*'Fixed Data'!$B$20*'Fixed Data'!$B$22</f>
        <v>-13.889317366402773</v>
      </c>
      <c r="AW146" s="21">
        <f>-AW$161*'Fixed Data'!$B$20*'Fixed Data'!$B$22</f>
        <v>-14.379808543179035</v>
      </c>
      <c r="AX146" s="21">
        <f>-AX$161*'Fixed Data'!$B$20*'Fixed Data'!$B$22</f>
        <v>-14.890291541174488</v>
      </c>
      <c r="AY146" s="21">
        <f>-AY$161*'Fixed Data'!$B$20*'Fixed Data'!$B$22</f>
        <v>-15.421646403570676</v>
      </c>
      <c r="AZ146" s="21">
        <f>-AZ$161*'Fixed Data'!$B$20*'Fixed Data'!$B$22</f>
        <v>-15.974793854684894</v>
      </c>
      <c r="BA146" s="21">
        <f>-BA$161*'Fixed Data'!$B$20*'Fixed Data'!$B$22</f>
        <v>-16.550697226499732</v>
      </c>
      <c r="BB146" s="21">
        <f>-BB$161*'Fixed Data'!$B$20*'Fixed Data'!$B$22</f>
        <v>-17.147362349400982</v>
      </c>
    </row>
    <row r="147" spans="1:54" outlineLevel="2">
      <c r="A147" s="467"/>
      <c r="B147" s="135" t="s">
        <v>292</v>
      </c>
      <c r="C147" s="135" t="s">
        <v>482</v>
      </c>
      <c r="D147" s="135" t="s">
        <v>399</v>
      </c>
      <c r="E147" s="21">
        <f>-E$162*'Fixed Data'!$B$21*'Fixed Data'!$B$22</f>
        <v>-5.6457124114177484E-2</v>
      </c>
      <c r="F147" s="21">
        <f>-F$162*'Fixed Data'!$B$21*'Fixed Data'!$B$22</f>
        <v>-5.7951001061541565E-2</v>
      </c>
      <c r="G147" s="21">
        <f>-G$162*'Fixed Data'!$B$21*'Fixed Data'!$B$22</f>
        <v>-5.9460635784005206E-2</v>
      </c>
      <c r="H147" s="21">
        <f>-H$162*'Fixed Data'!$B$21*'Fixed Data'!$B$22</f>
        <v>-6.0966636136703424E-2</v>
      </c>
      <c r="I147" s="21">
        <f>-I$162*'Fixed Data'!$B$21*'Fixed Data'!$B$22</f>
        <v>-6.2447226487547719E-2</v>
      </c>
      <c r="J147" s="21">
        <f>-J$162*'Fixed Data'!$B$21*'Fixed Data'!$B$22</f>
        <v>-6.3878043857423641E-2</v>
      </c>
      <c r="K147" s="21">
        <f>-K$162*'Fixed Data'!$B$21*'Fixed Data'!$B$22</f>
        <v>-6.5653965738200093E-2</v>
      </c>
      <c r="L147" s="21">
        <f>-L$162*'Fixed Data'!$B$21*'Fixed Data'!$B$22</f>
        <v>-6.7492430239345771E-2</v>
      </c>
      <c r="M147" s="21">
        <f>-M$162*'Fixed Data'!$B$21*'Fixed Data'!$B$22</f>
        <v>-6.9395934003081708E-2</v>
      </c>
      <c r="N147" s="21">
        <f>-N$162*'Fixed Data'!$B$21*'Fixed Data'!$B$22</f>
        <v>-7.1367081402418764E-2</v>
      </c>
      <c r="O147" s="21">
        <f>-O$162*'Fixed Data'!$B$21*'Fixed Data'!$B$22</f>
        <v>-7.3408589513347958E-2</v>
      </c>
      <c r="P147" s="21">
        <f>-P$162*'Fixed Data'!$B$21*'Fixed Data'!$B$22</f>
        <v>-7.5523292635013506E-2</v>
      </c>
      <c r="Q147" s="21">
        <f>-Q$162*'Fixed Data'!$B$21*'Fixed Data'!$B$22</f>
        <v>-7.7714148316610096E-2</v>
      </c>
      <c r="R147" s="21">
        <f>-R$162*'Fixed Data'!$B$21*'Fixed Data'!$B$22</f>
        <v>-7.9984242781590539E-2</v>
      </c>
      <c r="S147" s="21">
        <f>-S$162*'Fixed Data'!$B$21*'Fixed Data'!$B$22</f>
        <v>-8.2336796653218206E-2</v>
      </c>
      <c r="T147" s="21">
        <f>-T$162*'Fixed Data'!$B$21*'Fixed Data'!$B$22</f>
        <v>-8.4775171132136812E-2</v>
      </c>
      <c r="U147" s="21">
        <f>-U$162*'Fixed Data'!$B$21*'Fixed Data'!$B$22</f>
        <v>-8.7302874776629888E-2</v>
      </c>
      <c r="V147" s="21">
        <f>-V$162*'Fixed Data'!$B$21*'Fixed Data'!$B$22</f>
        <v>-8.9923569680190607E-2</v>
      </c>
      <c r="W147" s="21">
        <f>-W$162*'Fixed Data'!$B$21*'Fixed Data'!$B$22</f>
        <v>-9.2641079155815834E-2</v>
      </c>
      <c r="X147" s="21">
        <f>-X$162*'Fixed Data'!$B$21*'Fixed Data'!$B$22</f>
        <v>-9.5459394365593184E-2</v>
      </c>
      <c r="Y147" s="21">
        <f>-Y$162*'Fixed Data'!$B$21*'Fixed Data'!$B$22</f>
        <v>-9.8382683210374688E-2</v>
      </c>
      <c r="Z147" s="21">
        <f>-Z$162*'Fixed Data'!$B$21*'Fixed Data'!$B$22</f>
        <v>-0.1014152972607086</v>
      </c>
      <c r="AA147" s="21">
        <f>-AA$162*'Fixed Data'!$B$21*'Fixed Data'!$B$22</f>
        <v>-0.10456178109853037</v>
      </c>
      <c r="AB147" s="21">
        <f>-AB$162*'Fixed Data'!$B$21*'Fixed Data'!$B$22</f>
        <v>-0.10782688090549125</v>
      </c>
      <c r="AC147" s="21">
        <f>-AC$162*'Fixed Data'!$B$21*'Fixed Data'!$B$22</f>
        <v>-0.11121555380464927</v>
      </c>
      <c r="AD147" s="21">
        <f>-AD$162*'Fixed Data'!$B$21*'Fixed Data'!$B$22</f>
        <v>-0.11473297780484976</v>
      </c>
      <c r="AE147" s="21">
        <f>-AE$162*'Fixed Data'!$B$21*'Fixed Data'!$B$22</f>
        <v>-0.11838456189577842</v>
      </c>
      <c r="AF147" s="21">
        <f>-AF$162*'Fixed Data'!$B$21*'Fixed Data'!$B$22</f>
        <v>-0.12217595689637649</v>
      </c>
      <c r="AG147" s="21">
        <f>-AG$162*'Fixed Data'!$B$21*'Fixed Data'!$B$22</f>
        <v>-0.12611306675527331</v>
      </c>
      <c r="AH147" s="21">
        <f>-AH$162*'Fixed Data'!$B$21*'Fixed Data'!$B$22</f>
        <v>-0.13020206045390853</v>
      </c>
      <c r="AI147" s="21">
        <f>-AI$162*'Fixed Data'!$B$21*'Fixed Data'!$B$22</f>
        <v>-0.13444938390965427</v>
      </c>
      <c r="AJ147" s="21">
        <f>-AJ$162*'Fixed Data'!$B$21*'Fixed Data'!$B$22</f>
        <v>-0.13886177353633433</v>
      </c>
      <c r="AK147" s="21">
        <f>-AK$162*'Fixed Data'!$B$21*'Fixed Data'!$B$22</f>
        <v>-0.14344626965407054</v>
      </c>
      <c r="AL147" s="21">
        <f>-AL$162*'Fixed Data'!$B$21*'Fixed Data'!$B$22</f>
        <v>-0.14821023050181906</v>
      </c>
      <c r="AM147" s="21">
        <f>-AM$162*'Fixed Data'!$B$21*'Fixed Data'!$B$22</f>
        <v>-0.153161347304614</v>
      </c>
      <c r="AN147" s="21">
        <f>-AN$162*'Fixed Data'!$B$21*'Fixed Data'!$B$22</f>
        <v>-0.15830766039551747</v>
      </c>
      <c r="AO147" s="21">
        <f>-AO$162*'Fixed Data'!$B$21*'Fixed Data'!$B$22</f>
        <v>-0.16365757458420793</v>
      </c>
      <c r="AP147" s="21">
        <f>-AP$162*'Fixed Data'!$B$21*'Fixed Data'!$B$22</f>
        <v>-0.16921987753901704</v>
      </c>
      <c r="AQ147" s="21">
        <f>-AQ$162*'Fixed Data'!$B$21*'Fixed Data'!$B$22</f>
        <v>-0.17500375696358711</v>
      </c>
      <c r="AR147" s="21">
        <f>-AR$162*'Fixed Data'!$B$21*'Fixed Data'!$B$22</f>
        <v>-0.18101881988294255</v>
      </c>
      <c r="AS147" s="21">
        <f>-AS$162*'Fixed Data'!$B$21*'Fixed Data'!$B$22</f>
        <v>-0.18727511253225093</v>
      </c>
      <c r="AT147" s="21">
        <f>-AT$162*'Fixed Data'!$B$21*'Fixed Data'!$B$22</f>
        <v>-0.19378314099894656</v>
      </c>
      <c r="AU147" s="21">
        <f>-AU$162*'Fixed Data'!$B$21*'Fixed Data'!$B$22</f>
        <v>-0.20055389276888841</v>
      </c>
      <c r="AV147" s="21">
        <f>-AV$162*'Fixed Data'!$B$21*'Fixed Data'!$B$22</f>
        <v>-0.20759886023125967</v>
      </c>
      <c r="AW147" s="21">
        <f>-AW$162*'Fixed Data'!$B$21*'Fixed Data'!$B$22</f>
        <v>-0.21493006373145002</v>
      </c>
      <c r="AX147" s="21">
        <f>-AX$162*'Fixed Data'!$B$21*'Fixed Data'!$B$22</f>
        <v>-0.22256007778805914</v>
      </c>
      <c r="AY147" s="21">
        <f>-AY$162*'Fixed Data'!$B$21*'Fixed Data'!$B$22</f>
        <v>-0.23050205655653785</v>
      </c>
      <c r="AZ147" s="21">
        <f>-AZ$162*'Fixed Data'!$B$21*'Fixed Data'!$B$22</f>
        <v>-0.23876976185426088</v>
      </c>
      <c r="BA147" s="21">
        <f>-BA$162*'Fixed Data'!$B$21*'Fixed Data'!$B$22</f>
        <v>-0.24737759178828894</v>
      </c>
      <c r="BB147" s="21">
        <f>-BB$162*'Fixed Data'!$B$21*'Fixed Data'!$B$22</f>
        <v>-0.25629574048126591</v>
      </c>
    </row>
    <row r="148" spans="1:54" outlineLevel="2">
      <c r="A148" s="467"/>
      <c r="B148" s="135" t="s">
        <v>292</v>
      </c>
      <c r="C148" s="135" t="s">
        <v>572</v>
      </c>
      <c r="D148" s="135" t="s">
        <v>399</v>
      </c>
      <c r="E148" s="279">
        <v>0</v>
      </c>
      <c r="F148" s="279">
        <v>2.9828069999029289E-3</v>
      </c>
      <c r="G148" s="279">
        <v>6.689986991751504E-3</v>
      </c>
      <c r="H148" s="279">
        <v>1.1326724104675764E-2</v>
      </c>
      <c r="I148" s="279">
        <v>1.7122446954531426E-2</v>
      </c>
      <c r="J148" s="279">
        <v>2.4332712562634536E-2</v>
      </c>
      <c r="K148" s="279">
        <v>2.5224439855050525E-2</v>
      </c>
      <c r="L148" s="279">
        <v>2.6151913975644279E-2</v>
      </c>
      <c r="M148" s="279">
        <v>2.7116833676328469E-2</v>
      </c>
      <c r="N148" s="279">
        <v>2.8120658452804904E-2</v>
      </c>
      <c r="O148" s="279">
        <v>2.9165276957172442E-2</v>
      </c>
      <c r="P148" s="279">
        <v>3.0252354495645235E-2</v>
      </c>
      <c r="Q148" s="279">
        <v>3.1383738555659707E-2</v>
      </c>
      <c r="R148" s="279">
        <v>3.256136975270249E-2</v>
      </c>
      <c r="S148" s="279">
        <v>3.3787372407541684E-2</v>
      </c>
      <c r="T148" s="279">
        <v>3.506380323989438E-2</v>
      </c>
      <c r="U148" s="279">
        <v>3.6392981965774819E-2</v>
      </c>
      <c r="V148" s="279">
        <v>3.777712795731987E-2</v>
      </c>
      <c r="W148" s="279">
        <v>3.9218802880012359E-2</v>
      </c>
      <c r="X148" s="279">
        <v>4.0720568099500809E-2</v>
      </c>
      <c r="Y148" s="279">
        <v>4.2284917252264506E-2</v>
      </c>
      <c r="Z148" s="279">
        <v>4.3914920748777099E-2</v>
      </c>
      <c r="AA148" s="279">
        <v>4.5613308159383199E-2</v>
      </c>
      <c r="AB148" s="279">
        <v>4.7383351673042501E-2</v>
      </c>
      <c r="AC148" s="279">
        <v>4.9228093164906686E-2</v>
      </c>
      <c r="AD148" s="279">
        <v>5.1151001810285167E-2</v>
      </c>
      <c r="AE148" s="279">
        <v>5.3155632388640121E-2</v>
      </c>
      <c r="AF148" s="279">
        <v>5.5245617299496161E-2</v>
      </c>
      <c r="AG148" s="279">
        <v>5.7424863481704704E-2</v>
      </c>
      <c r="AH148" s="279">
        <v>5.9697513568406427E-2</v>
      </c>
      <c r="AI148" s="279">
        <v>6.2067637620219954E-2</v>
      </c>
      <c r="AJ148" s="279">
        <v>6.4539854109018455E-2</v>
      </c>
      <c r="AK148" s="279">
        <v>6.7118854308875889E-2</v>
      </c>
      <c r="AL148" s="279">
        <v>6.980942010418717E-2</v>
      </c>
      <c r="AM148" s="279">
        <v>7.2616762561392281E-2</v>
      </c>
      <c r="AN148" s="279">
        <v>7.5546168517426043E-2</v>
      </c>
      <c r="AO148" s="279">
        <v>7.8603365176428575E-2</v>
      </c>
      <c r="AP148" s="279">
        <v>8.1794158928078287E-2</v>
      </c>
      <c r="AQ148" s="279">
        <v>8.5124900662537251E-2</v>
      </c>
      <c r="AR148" s="279">
        <v>8.8601910587596366E-2</v>
      </c>
      <c r="AS148" s="279">
        <v>9.2232018160804244E-2</v>
      </c>
      <c r="AT148" s="279">
        <v>9.6022369731707996E-2</v>
      </c>
      <c r="AU148" s="279">
        <v>9.9980466573433624E-2</v>
      </c>
      <c r="AV148" s="279">
        <v>0.10411405310627395</v>
      </c>
      <c r="AW148" s="279">
        <v>0.10843141488734592</v>
      </c>
      <c r="AX148" s="279">
        <v>0.11294108117701163</v>
      </c>
      <c r="AY148" s="279">
        <v>0.1176521780159054</v>
      </c>
      <c r="AZ148" s="279">
        <v>0.12257405948708291</v>
      </c>
      <c r="BA148" s="279">
        <v>0.12771664123771514</v>
      </c>
      <c r="BB148" s="279">
        <v>0.39294806698984264</v>
      </c>
    </row>
    <row r="149" spans="1:54" outlineLevel="2">
      <c r="A149" s="467"/>
      <c r="B149" s="135" t="s">
        <v>292</v>
      </c>
      <c r="C149" s="135"/>
      <c r="D149" s="135" t="s">
        <v>399</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67"/>
      <c r="B150" s="135" t="s">
        <v>295</v>
      </c>
      <c r="C150" s="135" t="s">
        <v>483</v>
      </c>
      <c r="D150" s="135" t="s">
        <v>399</v>
      </c>
      <c r="E150" s="279">
        <v>-42.318106469999996</v>
      </c>
      <c r="F150" s="279">
        <v>-42.587195610000002</v>
      </c>
      <c r="G150" s="279">
        <v>-42.844843450000006</v>
      </c>
      <c r="H150" s="279">
        <v>-43.090073909999994</v>
      </c>
      <c r="I150" s="279">
        <v>-43.321857100000003</v>
      </c>
      <c r="J150" s="279">
        <v>-43.539106250000003</v>
      </c>
      <c r="K150" s="279">
        <v>-44.50321512</v>
      </c>
      <c r="L150" s="279">
        <v>-45.496870619999996</v>
      </c>
      <c r="M150" s="279">
        <v>-46.521081780000003</v>
      </c>
      <c r="N150" s="279">
        <v>-47.576894939999995</v>
      </c>
      <c r="O150" s="279">
        <v>-48.665395200000006</v>
      </c>
      <c r="P150" s="279">
        <v>-49.787708009999996</v>
      </c>
      <c r="Q150" s="279">
        <v>-50.945000729999997</v>
      </c>
      <c r="R150" s="279">
        <v>-52.138484320000003</v>
      </c>
      <c r="S150" s="279">
        <v>-53.369415100000005</v>
      </c>
      <c r="T150" s="279">
        <v>-54.639096549999998</v>
      </c>
      <c r="U150" s="279">
        <v>-55.948881200000002</v>
      </c>
      <c r="V150" s="279">
        <v>-57.300172619999998</v>
      </c>
      <c r="W150" s="279">
        <v>-58.694427470000001</v>
      </c>
      <c r="X150" s="279">
        <v>-60.133157659999995</v>
      </c>
      <c r="Y150" s="279">
        <v>-61.617932590000002</v>
      </c>
      <c r="Z150" s="279">
        <v>-63.150381459999998</v>
      </c>
      <c r="AA150" s="279">
        <v>-64.732195770000004</v>
      </c>
      <c r="AB150" s="279">
        <v>-66.365131779999999</v>
      </c>
      <c r="AC150" s="279">
        <v>-68.051013239999989</v>
      </c>
      <c r="AD150" s="279">
        <v>-69.791734099999999</v>
      </c>
      <c r="AE150" s="279">
        <v>-71.589261450000009</v>
      </c>
      <c r="AF150" s="279">
        <v>-73.445638489999993</v>
      </c>
      <c r="AG150" s="279">
        <v>-75.362987689999997</v>
      </c>
      <c r="AH150" s="279">
        <v>-77.343514089999999</v>
      </c>
      <c r="AI150" s="279">
        <v>-79.389508700000007</v>
      </c>
      <c r="AJ150" s="279">
        <v>-81.503352100000001</v>
      </c>
      <c r="AK150" s="279">
        <v>-83.687518150000002</v>
      </c>
      <c r="AL150" s="279">
        <v>-85.944577909999992</v>
      </c>
      <c r="AM150" s="279">
        <v>-88.277203709999995</v>
      </c>
      <c r="AN150" s="279">
        <v>-90.688173370000001</v>
      </c>
      <c r="AO150" s="279">
        <v>-93.180374659999998</v>
      </c>
      <c r="AP150" s="279">
        <v>-95.756809939999997</v>
      </c>
      <c r="AQ150" s="279">
        <v>-98.420601000000005</v>
      </c>
      <c r="AR150" s="279">
        <v>-101.17499409999999</v>
      </c>
      <c r="AS150" s="279">
        <v>-104.0233652</v>
      </c>
      <c r="AT150" s="279">
        <v>-106.96922570000001</v>
      </c>
      <c r="AU150" s="279">
        <v>-110.0162278</v>
      </c>
      <c r="AV150" s="279">
        <v>-113.16817090000001</v>
      </c>
      <c r="AW150" s="279">
        <v>-116.42900779999999</v>
      </c>
      <c r="AX150" s="279">
        <v>-119.802851</v>
      </c>
      <c r="AY150" s="279">
        <v>-123.2939801</v>
      </c>
      <c r="AZ150" s="279">
        <v>-126.9068484</v>
      </c>
      <c r="BA150" s="279">
        <v>-130.6460908</v>
      </c>
      <c r="BB150" s="279">
        <v>-134.49550797702926</v>
      </c>
    </row>
    <row r="151" spans="1:54" outlineLevel="2">
      <c r="A151" s="467"/>
      <c r="B151" s="135" t="s">
        <v>295</v>
      </c>
      <c r="C151" s="135" t="s">
        <v>484</v>
      </c>
      <c r="D151" s="135" t="s">
        <v>399</v>
      </c>
      <c r="E151" s="279">
        <v>-11.27096233</v>
      </c>
      <c r="F151" s="279">
        <v>-11.548061909999999</v>
      </c>
      <c r="G151" s="279">
        <v>-11.820378249999999</v>
      </c>
      <c r="H151" s="279">
        <v>-12.08699927</v>
      </c>
      <c r="I151" s="279">
        <v>-12.346946300000001</v>
      </c>
      <c r="J151" s="279">
        <v>-12.59917016</v>
      </c>
      <c r="K151" s="279">
        <v>-12.95508894</v>
      </c>
      <c r="L151" s="279">
        <v>-13.322413130000001</v>
      </c>
      <c r="M151" s="279">
        <v>-13.70153782</v>
      </c>
      <c r="N151" s="279">
        <v>-14.092872949999999</v>
      </c>
      <c r="O151" s="279">
        <v>-14.496843890000001</v>
      </c>
      <c r="P151" s="279">
        <v>-14.91389206</v>
      </c>
      <c r="Q151" s="279">
        <v>-15.344475640000001</v>
      </c>
      <c r="R151" s="279">
        <v>-15.78907018</v>
      </c>
      <c r="S151" s="279">
        <v>-16.24816938</v>
      </c>
      <c r="T151" s="279">
        <v>-16.72228578</v>
      </c>
      <c r="U151" s="279">
        <v>-17.211951589999998</v>
      </c>
      <c r="V151" s="279">
        <v>-17.717719489999997</v>
      </c>
      <c r="W151" s="279">
        <v>-18.240163460000002</v>
      </c>
      <c r="X151" s="279">
        <v>-18.779879690000001</v>
      </c>
      <c r="Y151" s="279">
        <v>-19.337487500000002</v>
      </c>
      <c r="Z151" s="279">
        <v>-19.913630300000001</v>
      </c>
      <c r="AA151" s="279">
        <v>-20.508976620000002</v>
      </c>
      <c r="AB151" s="279">
        <v>-21.124221170000002</v>
      </c>
      <c r="AC151" s="279">
        <v>-21.760085910000001</v>
      </c>
      <c r="AD151" s="279">
        <v>-22.417321260000001</v>
      </c>
      <c r="AE151" s="279">
        <v>-23.096707239999997</v>
      </c>
      <c r="AF151" s="279">
        <v>-23.79905479</v>
      </c>
      <c r="AG151" s="279">
        <v>-24.52520707</v>
      </c>
      <c r="AH151" s="279">
        <v>-25.276040819999999</v>
      </c>
      <c r="AI151" s="279">
        <v>-26.05246781</v>
      </c>
      <c r="AJ151" s="279">
        <v>-26.855436359999999</v>
      </c>
      <c r="AK151" s="279">
        <v>-27.685932910000002</v>
      </c>
      <c r="AL151" s="279">
        <v>-28.544983640000002</v>
      </c>
      <c r="AM151" s="279">
        <v>-29.43365622</v>
      </c>
      <c r="AN151" s="279">
        <v>-30.353061620000002</v>
      </c>
      <c r="AO151" s="279">
        <v>-31.304355949999998</v>
      </c>
      <c r="AP151" s="279">
        <v>-32.288742469999995</v>
      </c>
      <c r="AQ151" s="279">
        <v>-33.307473639999998</v>
      </c>
      <c r="AR151" s="279">
        <v>-34.361853250000003</v>
      </c>
      <c r="AS151" s="279">
        <v>-35.453238720000002</v>
      </c>
      <c r="AT151" s="279">
        <v>-36.583043429999996</v>
      </c>
      <c r="AU151" s="279">
        <v>-37.752739179999999</v>
      </c>
      <c r="AV151" s="279">
        <v>-38.963858810000005</v>
      </c>
      <c r="AW151" s="279">
        <v>-40.217998860000002</v>
      </c>
      <c r="AX151" s="279">
        <v>-41.516822450000006</v>
      </c>
      <c r="AY151" s="279">
        <v>-42.862062189999996</v>
      </c>
      <c r="AZ151" s="279">
        <v>-44.255523310000001</v>
      </c>
      <c r="BA151" s="279">
        <v>-45.699086899999998</v>
      </c>
      <c r="BB151" s="279">
        <v>-47.189737851814172</v>
      </c>
    </row>
    <row r="152" spans="1:54" outlineLevel="2">
      <c r="A152" s="467"/>
      <c r="B152" s="135" t="s">
        <v>295</v>
      </c>
      <c r="C152" s="135" t="s">
        <v>485</v>
      </c>
      <c r="D152" s="135" t="s">
        <v>399</v>
      </c>
      <c r="E152" s="279">
        <v>-0.61283539460000003</v>
      </c>
      <c r="F152" s="279">
        <v>-0.6290403926</v>
      </c>
      <c r="G152" s="279">
        <v>-0.64541633259999998</v>
      </c>
      <c r="H152" s="279">
        <v>-0.66175284730000006</v>
      </c>
      <c r="I152" s="279">
        <v>-0.67781371089999998</v>
      </c>
      <c r="J152" s="279">
        <v>-0.69333463489999991</v>
      </c>
      <c r="K152" s="279">
        <v>-0.7125999435</v>
      </c>
      <c r="L152" s="279">
        <v>-0.73254371799999995</v>
      </c>
      <c r="M152" s="279">
        <v>-0.7531930429</v>
      </c>
      <c r="N152" s="279">
        <v>-0.77457617050000005</v>
      </c>
      <c r="O152" s="279">
        <v>-0.79672257359999998</v>
      </c>
      <c r="P152" s="279">
        <v>-0.81966300130000003</v>
      </c>
      <c r="Q152" s="279">
        <v>-0.8434295370999999</v>
      </c>
      <c r="R152" s="279">
        <v>-0.86805565969999998</v>
      </c>
      <c r="S152" s="279">
        <v>-0.89357630690000001</v>
      </c>
      <c r="T152" s="279">
        <v>-0.92002794220000006</v>
      </c>
      <c r="U152" s="279">
        <v>-0.94744862470000002</v>
      </c>
      <c r="V152" s="279">
        <v>-0.97587808249999997</v>
      </c>
      <c r="W152" s="279">
        <v>-1.0053577890000001</v>
      </c>
      <c r="X152" s="279">
        <v>-1.0359310450000001</v>
      </c>
      <c r="Y152" s="279">
        <v>-1.06764306</v>
      </c>
      <c r="Z152" s="279">
        <v>-1.1005410410000001</v>
      </c>
      <c r="AA152" s="279">
        <v>-1.1346742890000001</v>
      </c>
      <c r="AB152" s="279">
        <v>-1.17009429</v>
      </c>
      <c r="AC152" s="279">
        <v>-1.2068548189999999</v>
      </c>
      <c r="AD152" s="279">
        <v>-1.245012048</v>
      </c>
      <c r="AE152" s="279">
        <v>-1.2846246540000001</v>
      </c>
      <c r="AF152" s="279">
        <v>-1.3257539380000001</v>
      </c>
      <c r="AG152" s="279">
        <v>-1.368463945</v>
      </c>
      <c r="AH152" s="279">
        <v>-1.412821597</v>
      </c>
      <c r="AI152" s="279">
        <v>-1.4588968200000001</v>
      </c>
      <c r="AJ152" s="279">
        <v>-1.506762691</v>
      </c>
      <c r="AK152" s="279">
        <v>-1.556495583</v>
      </c>
      <c r="AL152" s="279">
        <v>-1.60817532</v>
      </c>
      <c r="AM152" s="279">
        <v>-1.6618853359999999</v>
      </c>
      <c r="AN152" s="279">
        <v>-1.717712852</v>
      </c>
      <c r="AO152" s="279">
        <v>-1.7757490469999999</v>
      </c>
      <c r="AP152" s="279">
        <v>-1.8360892469999999</v>
      </c>
      <c r="AQ152" s="279">
        <v>-1.8988331219999999</v>
      </c>
      <c r="AR152" s="279">
        <v>-1.9640848910000002</v>
      </c>
      <c r="AS152" s="279">
        <v>-2.0319535339999999</v>
      </c>
      <c r="AT152" s="279">
        <v>-2.1025530219999999</v>
      </c>
      <c r="AU152" s="279">
        <v>-2.176002548</v>
      </c>
      <c r="AV152" s="279">
        <v>-2.2524267820000001</v>
      </c>
      <c r="AW152" s="279">
        <v>-2.331956124</v>
      </c>
      <c r="AX152" s="279">
        <v>-2.4147269810000003</v>
      </c>
      <c r="AY152" s="279">
        <v>-2.5008820490000003</v>
      </c>
      <c r="AZ152" s="279">
        <v>-2.590570617</v>
      </c>
      <c r="BA152" s="279">
        <v>-2.6839488790000003</v>
      </c>
      <c r="BB152" s="279">
        <v>-2.780693001693749</v>
      </c>
    </row>
    <row r="153" spans="1:54" outlineLevel="2">
      <c r="A153" s="467"/>
      <c r="B153" s="135" t="s">
        <v>295</v>
      </c>
      <c r="C153" s="135" t="s">
        <v>573</v>
      </c>
      <c r="D153" s="135" t="s">
        <v>399</v>
      </c>
      <c r="E153" s="279">
        <v>0</v>
      </c>
      <c r="F153" s="279">
        <v>0.94745493646709378</v>
      </c>
      <c r="G153" s="279">
        <v>1.9699641541665309</v>
      </c>
      <c r="H153" s="279">
        <v>3.0719286257495151</v>
      </c>
      <c r="I153" s="279">
        <v>4.2579825079109845</v>
      </c>
      <c r="J153" s="279">
        <v>5.5330058218856033</v>
      </c>
      <c r="K153" s="279">
        <v>5.7018265840242934</v>
      </c>
      <c r="L153" s="279">
        <v>5.876099668710097</v>
      </c>
      <c r="M153" s="279">
        <v>6.0560138621178101</v>
      </c>
      <c r="N153" s="279">
        <v>6.2417651377967198</v>
      </c>
      <c r="O153" s="279">
        <v>6.4335568173710147</v>
      </c>
      <c r="P153" s="279">
        <v>6.6315998680325103</v>
      </c>
      <c r="Q153" s="279">
        <v>6.8361132044527047</v>
      </c>
      <c r="R153" s="279">
        <v>7.0473241648499751</v>
      </c>
      <c r="S153" s="279">
        <v>7.2654686321109985</v>
      </c>
      <c r="T153" s="279">
        <v>7.4907915304900268</v>
      </c>
      <c r="U153" s="279">
        <v>7.7235471918550038</v>
      </c>
      <c r="V153" s="279">
        <v>7.9639996893469878</v>
      </c>
      <c r="W153" s="279">
        <v>8.21242328477401</v>
      </c>
      <c r="X153" s="279">
        <v>8.469102787977981</v>
      </c>
      <c r="Y153" s="279">
        <v>8.7343341397429981</v>
      </c>
      <c r="Z153" s="279">
        <v>9.0084247355560159</v>
      </c>
      <c r="AA153" s="279">
        <v>9.2916939599299866</v>
      </c>
      <c r="AB153" s="279">
        <v>9.5844737236240203</v>
      </c>
      <c r="AC153" s="279">
        <v>9.8871088507129912</v>
      </c>
      <c r="AD153" s="279">
        <v>10.199957895544996</v>
      </c>
      <c r="AE153" s="279">
        <v>10.523393452590993</v>
      </c>
      <c r="AF153" s="279">
        <v>10.857802841395966</v>
      </c>
      <c r="AG153" s="279">
        <v>11.203588918711</v>
      </c>
      <c r="AH153" s="279">
        <v>11.561170308989011</v>
      </c>
      <c r="AI153" s="279">
        <v>11.930982662575033</v>
      </c>
      <c r="AJ153" s="279">
        <v>12.31347887937801</v>
      </c>
      <c r="AK153" s="279">
        <v>12.709129972237999</v>
      </c>
      <c r="AL153" s="279">
        <v>13.118426389217944</v>
      </c>
      <c r="AM153" s="279">
        <v>13.541877708126041</v>
      </c>
      <c r="AN153" s="279">
        <v>13.980014636102014</v>
      </c>
      <c r="AO153" s="279">
        <v>14.433389449765976</v>
      </c>
      <c r="AP153" s="279">
        <v>14.902576546323969</v>
      </c>
      <c r="AQ153" s="279">
        <v>15.388174283093987</v>
      </c>
      <c r="AR153" s="279">
        <v>15.890805306308993</v>
      </c>
      <c r="AS153" s="279">
        <v>16.411117748586051</v>
      </c>
      <c r="AT153" s="279">
        <v>16.949786370263062</v>
      </c>
      <c r="AU153" s="279">
        <v>17.507514427833971</v>
      </c>
      <c r="AV153" s="279">
        <v>18.085033474130938</v>
      </c>
      <c r="AW153" s="279">
        <v>18.683106128958009</v>
      </c>
      <c r="AX153" s="279">
        <v>19.30252670419204</v>
      </c>
      <c r="AY153" s="279">
        <v>19.944122341115943</v>
      </c>
      <c r="AZ153" s="279">
        <v>20.608754912562919</v>
      </c>
      <c r="BA153" s="279">
        <v>21.29732306576798</v>
      </c>
      <c r="BB153" s="279">
        <v>22.008876278759864</v>
      </c>
    </row>
    <row r="154" spans="1:54" outlineLevel="2">
      <c r="A154" s="468"/>
      <c r="B154" s="135" t="s">
        <v>486</v>
      </c>
      <c r="C154" s="135"/>
      <c r="D154" s="135" t="s">
        <v>399</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390</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479</v>
      </c>
      <c r="C157" s="134" t="s">
        <v>164</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66" t="s">
        <v>487</v>
      </c>
      <c r="B158" s="135" t="s">
        <v>289</v>
      </c>
      <c r="C158" s="135" t="s">
        <v>405</v>
      </c>
      <c r="D158" s="135" t="s">
        <v>488</v>
      </c>
      <c r="E158" s="238">
        <v>130.88514758148523</v>
      </c>
      <c r="F158" s="36">
        <v>130.06630238336976</v>
      </c>
      <c r="G158" s="36">
        <v>129.21047001895298</v>
      </c>
      <c r="H158" s="36">
        <v>128.31658018834199</v>
      </c>
      <c r="I158" s="36">
        <v>127.38352442164755</v>
      </c>
      <c r="J158" s="36">
        <v>126.41015398898459</v>
      </c>
      <c r="K158" s="36">
        <v>127.96125503387448</v>
      </c>
      <c r="L158" s="36">
        <v>129.53788751621124</v>
      </c>
      <c r="M158" s="36">
        <v>131.14067062593293</v>
      </c>
      <c r="N158" s="36">
        <v>132.77024379297561</v>
      </c>
      <c r="O158" s="36">
        <v>134.42726745727325</v>
      </c>
      <c r="P158" s="36">
        <v>136.11242394875759</v>
      </c>
      <c r="Q158" s="36">
        <v>137.82641847735815</v>
      </c>
      <c r="R158" s="36">
        <v>139.56997968300203</v>
      </c>
      <c r="S158" s="36">
        <v>141.34386106561388</v>
      </c>
      <c r="T158" s="36">
        <v>143.14884142511585</v>
      </c>
      <c r="U158" s="36">
        <v>144.98572596142739</v>
      </c>
      <c r="V158" s="36">
        <v>146.8553478144652</v>
      </c>
      <c r="W158" s="36">
        <v>148.75856850414314</v>
      </c>
      <c r="X158" s="36">
        <v>150.69627925037204</v>
      </c>
      <c r="Y158" s="36">
        <v>152.66940273305971</v>
      </c>
      <c r="Z158" s="36">
        <v>154.67889331211066</v>
      </c>
      <c r="AA158" s="36">
        <v>156.72573933742606</v>
      </c>
      <c r="AB158" s="36">
        <v>158.81096358890363</v>
      </c>
      <c r="AC158" s="36">
        <v>160.93562558643745</v>
      </c>
      <c r="AD158" s="36">
        <v>163.10082213991777</v>
      </c>
      <c r="AE158" s="36">
        <v>165.30768954923101</v>
      </c>
      <c r="AF158" s="36">
        <v>167.55740514425949</v>
      </c>
      <c r="AG158" s="36">
        <v>169.85118838488114</v>
      </c>
      <c r="AH158" s="36">
        <v>172.19030350096963</v>
      </c>
      <c r="AI158" s="36">
        <v>174.57606037239395</v>
      </c>
      <c r="AJ158" s="36">
        <v>177.00981716901828</v>
      </c>
      <c r="AK158" s="36">
        <v>179.4929818907018</v>
      </c>
      <c r="AL158" s="36">
        <v>182.02701456729852</v>
      </c>
      <c r="AM158" s="36">
        <v>184.61342956865704</v>
      </c>
      <c r="AN158" s="36">
        <v>187.25379758462023</v>
      </c>
      <c r="AO158" s="36">
        <v>189.94974815502516</v>
      </c>
      <c r="AP158" s="36">
        <v>192.7029719797028</v>
      </c>
      <c r="AQ158" s="36">
        <v>195.51522377847763</v>
      </c>
      <c r="AR158" s="36">
        <v>198.38832460116751</v>
      </c>
      <c r="AS158" s="36">
        <v>201.32416501758348</v>
      </c>
      <c r="AT158" s="36">
        <v>204.32470764752924</v>
      </c>
      <c r="AU158" s="36">
        <v>207.39199046080094</v>
      </c>
      <c r="AV158" s="36">
        <v>210.528129967187</v>
      </c>
      <c r="AW158" s="36">
        <v>213.73532440646756</v>
      </c>
      <c r="AX158" s="36">
        <v>217.01585748841424</v>
      </c>
      <c r="AY158" s="36">
        <v>220.37210180278981</v>
      </c>
      <c r="AZ158" s="36">
        <v>223.80652266934771</v>
      </c>
      <c r="BA158" s="36">
        <v>227.32168220783174</v>
      </c>
      <c r="BB158" s="36">
        <v>230.89205169477316</v>
      </c>
    </row>
    <row r="159" spans="1:54" outlineLevel="2">
      <c r="A159" s="467"/>
      <c r="B159" s="135" t="s">
        <v>289</v>
      </c>
      <c r="C159" s="135" t="s">
        <v>571</v>
      </c>
      <c r="D159" s="135" t="s">
        <v>488</v>
      </c>
      <c r="E159" s="279">
        <v>0</v>
      </c>
      <c r="F159" s="279">
        <v>-2.0878317797668529</v>
      </c>
      <c r="G159" s="279">
        <v>-4.2342507411249581</v>
      </c>
      <c r="H159" s="279">
        <v>-6.4409782373821702</v>
      </c>
      <c r="I159" s="279">
        <v>-8.7097990120900697</v>
      </c>
      <c r="J159" s="279">
        <v>-11.042564377273557</v>
      </c>
      <c r="K159" s="279">
        <v>-11.200995636960453</v>
      </c>
      <c r="L159" s="279">
        <v>-11.362631368916869</v>
      </c>
      <c r="M159" s="279">
        <v>-11.527562649833714</v>
      </c>
      <c r="N159" s="279">
        <v>-11.695884525971575</v>
      </c>
      <c r="O159" s="279">
        <v>-11.867695185630478</v>
      </c>
      <c r="P159" s="279">
        <v>-12.043096250210379</v>
      </c>
      <c r="Q159" s="279">
        <v>-12.222193701620654</v>
      </c>
      <c r="R159" s="279">
        <v>-12.405096608260363</v>
      </c>
      <c r="S159" s="279">
        <v>-12.591918296628204</v>
      </c>
      <c r="T159" s="279">
        <v>-12.782776592992354</v>
      </c>
      <c r="U159" s="279">
        <v>-12.977793158330659</v>
      </c>
      <c r="V159" s="279">
        <v>-13.177094885330558</v>
      </c>
      <c r="W159" s="279">
        <v>-13.380812791788738</v>
      </c>
      <c r="X159" s="279">
        <v>-13.589083112251638</v>
      </c>
      <c r="Y159" s="279">
        <v>-13.802047422315219</v>
      </c>
      <c r="Z159" s="279">
        <v>-14.019852063434726</v>
      </c>
      <c r="AA159" s="279">
        <v>-14.242649676765051</v>
      </c>
      <c r="AB159" s="279">
        <v>-14.470598603000187</v>
      </c>
      <c r="AC159" s="279">
        <v>-14.703862946063733</v>
      </c>
      <c r="AD159" s="279">
        <v>-14.942613207038651</v>
      </c>
      <c r="AE159" s="279">
        <v>-15.187026721307346</v>
      </c>
      <c r="AF159" s="279">
        <v>-15.437287840931182</v>
      </c>
      <c r="AG159" s="279">
        <v>-15.693587851601196</v>
      </c>
      <c r="AH159" s="279">
        <v>-15.956125594027419</v>
      </c>
      <c r="AI159" s="279">
        <v>-16.225107846189204</v>
      </c>
      <c r="AJ159" s="279">
        <v>-16.500749866625032</v>
      </c>
      <c r="AK159" s="279">
        <v>-16.783275151552488</v>
      </c>
      <c r="AL159" s="279">
        <v>-17.07291581018842</v>
      </c>
      <c r="AM159" s="279">
        <v>-17.369913616458586</v>
      </c>
      <c r="AN159" s="279">
        <v>-17.67452068472792</v>
      </c>
      <c r="AO159" s="279">
        <v>-17.986998196440187</v>
      </c>
      <c r="AP159" s="279">
        <v>-18.307618624648086</v>
      </c>
      <c r="AQ159" s="279">
        <v>-18.636665356823436</v>
      </c>
      <c r="AR159" s="279">
        <v>-18.974433593556633</v>
      </c>
      <c r="AS159" s="279">
        <v>-19.321230290476997</v>
      </c>
      <c r="AT159" s="279">
        <v>-19.677374908342529</v>
      </c>
      <c r="AU159" s="279">
        <v>-20.043200905629977</v>
      </c>
      <c r="AV159" s="279">
        <v>-20.419054428324465</v>
      </c>
      <c r="AW159" s="279">
        <v>-20.805297301370274</v>
      </c>
      <c r="AX159" s="279">
        <v>-21.202305232589424</v>
      </c>
      <c r="AY159" s="279">
        <v>-21.610470591172941</v>
      </c>
      <c r="AZ159" s="279">
        <v>-22.030201871869878</v>
      </c>
      <c r="BA159" s="279">
        <v>-22.461924690487486</v>
      </c>
      <c r="BB159" s="279">
        <v>-22.902141126507178</v>
      </c>
    </row>
    <row r="160" spans="1:54" outlineLevel="2">
      <c r="A160" s="467"/>
      <c r="B160" s="135" t="s">
        <v>289</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67"/>
      <c r="B161" s="135" t="s">
        <v>292</v>
      </c>
      <c r="C161" s="135" t="s">
        <v>481</v>
      </c>
      <c r="D161" s="135"/>
      <c r="E161" s="238">
        <v>0.16861548800000001</v>
      </c>
      <c r="F161" s="36">
        <v>0.173077118</v>
      </c>
      <c r="G161" s="36">
        <v>0.17758581000000001</v>
      </c>
      <c r="H161" s="36">
        <v>0.18208364799999999</v>
      </c>
      <c r="I161" s="36">
        <v>0.186505595</v>
      </c>
      <c r="J161" s="36">
        <v>0.19077889100000001</v>
      </c>
      <c r="K161" s="36">
        <v>0.19608287899999999</v>
      </c>
      <c r="L161" s="36">
        <v>0.20157365799999999</v>
      </c>
      <c r="M161" s="36">
        <v>0.207258684</v>
      </c>
      <c r="N161" s="36">
        <v>0.213145736</v>
      </c>
      <c r="O161" s="36">
        <v>0.219242927</v>
      </c>
      <c r="P161" s="36">
        <v>0.22555872299999999</v>
      </c>
      <c r="Q161" s="36">
        <v>0.232101958</v>
      </c>
      <c r="R161" s="36">
        <v>0.23888184700000001</v>
      </c>
      <c r="S161" s="36">
        <v>0.24590801100000001</v>
      </c>
      <c r="T161" s="36">
        <v>0.25319048900000002</v>
      </c>
      <c r="U161" s="36">
        <v>0.26073975700000002</v>
      </c>
      <c r="V161" s="36">
        <v>0.26856675400000002</v>
      </c>
      <c r="W161" s="36">
        <v>0.27668289899999998</v>
      </c>
      <c r="X161" s="36">
        <v>0.28510011099999999</v>
      </c>
      <c r="Y161" s="36">
        <v>0.29383083900000001</v>
      </c>
      <c r="Z161" s="36">
        <v>0.30288807800000001</v>
      </c>
      <c r="AA161" s="36">
        <v>0.31228540300000002</v>
      </c>
      <c r="AB161" s="36">
        <v>0.322036987</v>
      </c>
      <c r="AC161" s="36">
        <v>0.33215763599999998</v>
      </c>
      <c r="AD161" s="36">
        <v>0.34266281399999998</v>
      </c>
      <c r="AE161" s="36">
        <v>0.35356867600000003</v>
      </c>
      <c r="AF161" s="36">
        <v>0.3648921</v>
      </c>
      <c r="AG161" s="36">
        <v>0.37665071700000002</v>
      </c>
      <c r="AH161" s="36">
        <v>0.38886295199999998</v>
      </c>
      <c r="AI161" s="36">
        <v>0.40154805599999999</v>
      </c>
      <c r="AJ161" s="36">
        <v>0.41472614899999999</v>
      </c>
      <c r="AK161" s="36">
        <v>0.42841825700000002</v>
      </c>
      <c r="AL161" s="36">
        <v>0.44264635699999999</v>
      </c>
      <c r="AM161" s="36">
        <v>0.45743341900000001</v>
      </c>
      <c r="AN161" s="36">
        <v>0.47280345600000001</v>
      </c>
      <c r="AO161" s="36">
        <v>0.48878157</v>
      </c>
      <c r="AP161" s="36">
        <v>0.50539400700000003</v>
      </c>
      <c r="AQ161" s="36">
        <v>0.52266820700000005</v>
      </c>
      <c r="AR161" s="36">
        <v>0.54063286300000002</v>
      </c>
      <c r="AS161" s="36">
        <v>0.55931797699999997</v>
      </c>
      <c r="AT161" s="36">
        <v>0.57875492900000003</v>
      </c>
      <c r="AU161" s="36">
        <v>0.59897653299999998</v>
      </c>
      <c r="AV161" s="36">
        <v>0.62001711299999995</v>
      </c>
      <c r="AW161" s="36">
        <v>0.64191256799999996</v>
      </c>
      <c r="AX161" s="36">
        <v>0.66470045499999997</v>
      </c>
      <c r="AY161" s="36">
        <v>0.68842005900000003</v>
      </c>
      <c r="AZ161" s="36">
        <v>0.71311248100000002</v>
      </c>
      <c r="BA161" s="36">
        <v>0.73882072399999998</v>
      </c>
      <c r="BB161" s="36">
        <v>0.7654557685576171</v>
      </c>
    </row>
    <row r="162" spans="1:54" outlineLevel="2">
      <c r="A162" s="467"/>
      <c r="B162" s="135" t="s">
        <v>292</v>
      </c>
      <c r="C162" s="135" t="s">
        <v>482</v>
      </c>
      <c r="D162" s="135"/>
      <c r="E162" s="238">
        <v>0.37470108400000002</v>
      </c>
      <c r="F162" s="36">
        <v>0.38461581700000003</v>
      </c>
      <c r="G162" s="36">
        <v>0.39463513300000003</v>
      </c>
      <c r="H162" s="36">
        <v>0.40463032799999998</v>
      </c>
      <c r="I162" s="36">
        <v>0.414456879</v>
      </c>
      <c r="J162" s="36">
        <v>0.423953091</v>
      </c>
      <c r="K162" s="36">
        <v>0.43573973199999999</v>
      </c>
      <c r="L162" s="36">
        <v>0.44794146299999998</v>
      </c>
      <c r="M162" s="36">
        <v>0.46057485399999998</v>
      </c>
      <c r="N162" s="36">
        <v>0.47365719000000001</v>
      </c>
      <c r="O162" s="36">
        <v>0.48720650399999998</v>
      </c>
      <c r="P162" s="36">
        <v>0.50124160699999998</v>
      </c>
      <c r="Q162" s="36">
        <v>0.51578212800000001</v>
      </c>
      <c r="R162" s="36">
        <v>0.53084854999999997</v>
      </c>
      <c r="S162" s="36">
        <v>0.54646224799999998</v>
      </c>
      <c r="T162" s="36">
        <v>0.56264552999999995</v>
      </c>
      <c r="U162" s="36">
        <v>0.57942168199999999</v>
      </c>
      <c r="V162" s="36">
        <v>0.59681500899999995</v>
      </c>
      <c r="W162" s="36">
        <v>0.61485088600000004</v>
      </c>
      <c r="X162" s="36">
        <v>0.63355580199999995</v>
      </c>
      <c r="Y162" s="36">
        <v>0.65295741900000004</v>
      </c>
      <c r="Z162" s="36">
        <v>0.67308461799999997</v>
      </c>
      <c r="AA162" s="36">
        <v>0.69396756100000001</v>
      </c>
      <c r="AB162" s="36">
        <v>0.71563774800000002</v>
      </c>
      <c r="AC162" s="36">
        <v>0.73812807899999999</v>
      </c>
      <c r="AD162" s="36">
        <v>0.76147292</v>
      </c>
      <c r="AE162" s="36">
        <v>0.78570817000000004</v>
      </c>
      <c r="AF162" s="36">
        <v>0.81087133300000003</v>
      </c>
      <c r="AG162" s="36">
        <v>0.83700159299999999</v>
      </c>
      <c r="AH162" s="36">
        <v>0.86413989300000005</v>
      </c>
      <c r="AI162" s="36">
        <v>0.89232901399999998</v>
      </c>
      <c r="AJ162" s="36">
        <v>0.92161366499999997</v>
      </c>
      <c r="AK162" s="36">
        <v>0.95204057200000003</v>
      </c>
      <c r="AL162" s="36">
        <v>0.98365857099999998</v>
      </c>
      <c r="AM162" s="36">
        <v>1.016518708</v>
      </c>
      <c r="AN162" s="36">
        <v>1.0506743460000001</v>
      </c>
      <c r="AO162" s="36">
        <v>1.086181267</v>
      </c>
      <c r="AP162" s="36">
        <v>1.123097794</v>
      </c>
      <c r="AQ162" s="36">
        <v>1.161484905</v>
      </c>
      <c r="AR162" s="36">
        <v>1.2014063610000001</v>
      </c>
      <c r="AS162" s="36">
        <v>1.2429288380000001</v>
      </c>
      <c r="AT162" s="36">
        <v>1.286122064</v>
      </c>
      <c r="AU162" s="36">
        <v>1.331058962</v>
      </c>
      <c r="AV162" s="36">
        <v>1.3778158060000001</v>
      </c>
      <c r="AW162" s="36">
        <v>1.426472374</v>
      </c>
      <c r="AX162" s="36">
        <v>1.4771121220000001</v>
      </c>
      <c r="AY162" s="36">
        <v>1.5298223529999999</v>
      </c>
      <c r="AZ162" s="36">
        <v>1.5846944030000001</v>
      </c>
      <c r="BA162" s="36">
        <v>1.641823831</v>
      </c>
      <c r="BB162" s="36">
        <v>1.7010128179518258</v>
      </c>
    </row>
    <row r="163" spans="1:54" outlineLevel="2">
      <c r="A163" s="467"/>
      <c r="B163" s="135" t="s">
        <v>292</v>
      </c>
      <c r="C163" s="135" t="s">
        <v>572</v>
      </c>
      <c r="D163" s="135"/>
      <c r="E163" s="279">
        <v>0</v>
      </c>
      <c r="F163" s="279">
        <v>-4.2273046000004257E-4</v>
      </c>
      <c r="G163" s="279">
        <v>-9.481110000000288E-4</v>
      </c>
      <c r="H163" s="279">
        <v>-1.605234399999954E-3</v>
      </c>
      <c r="I163" s="279">
        <v>-2.4266090599999431E-3</v>
      </c>
      <c r="J163" s="279">
        <v>-3.4484628200000954E-3</v>
      </c>
      <c r="K163" s="279">
        <v>-3.5748371399996022E-3</v>
      </c>
      <c r="L163" s="279">
        <v>-3.7062854600002381E-3</v>
      </c>
      <c r="M163" s="279">
        <v>-3.8430315900000187E-3</v>
      </c>
      <c r="N163" s="279">
        <v>-3.9852959899997348E-3</v>
      </c>
      <c r="O163" s="279">
        <v>-4.1333385799999988E-3</v>
      </c>
      <c r="P163" s="279">
        <v>-4.287396000000057E-3</v>
      </c>
      <c r="Q163" s="279">
        <v>-4.4477399799997559E-3</v>
      </c>
      <c r="R163" s="279">
        <v>-4.614640089999766E-3</v>
      </c>
      <c r="S163" s="279">
        <v>-4.7883859999999058E-3</v>
      </c>
      <c r="T163" s="279">
        <v>-4.9692883300000278E-3</v>
      </c>
      <c r="U163" s="279">
        <v>-5.1576591199995088E-3</v>
      </c>
      <c r="V163" s="279">
        <v>-5.353823750000348E-3</v>
      </c>
      <c r="W163" s="279">
        <v>-5.5581405900003468E-3</v>
      </c>
      <c r="X163" s="279">
        <v>-5.770966020000344E-3</v>
      </c>
      <c r="Y163" s="279">
        <v>-5.9926765199997019E-3</v>
      </c>
      <c r="Z163" s="279">
        <v>-6.2236783200001998E-3</v>
      </c>
      <c r="AA163" s="279">
        <v>-6.4643794099997235E-3</v>
      </c>
      <c r="AB163" s="279">
        <v>-6.7152256499997806E-3</v>
      </c>
      <c r="AC163" s="279">
        <v>-6.9766686899996296E-3</v>
      </c>
      <c r="AD163" s="279">
        <v>-7.2491873200006525E-3</v>
      </c>
      <c r="AE163" s="279">
        <v>-7.533283550000513E-3</v>
      </c>
      <c r="AF163" s="279">
        <v>-7.8294798300001193E-3</v>
      </c>
      <c r="AG163" s="279">
        <v>-8.1383264299996171E-3</v>
      </c>
      <c r="AH163" s="279">
        <v>-8.4604035400000603E-3</v>
      </c>
      <c r="AI163" s="279">
        <v>-8.7963044100001081E-3</v>
      </c>
      <c r="AJ163" s="279">
        <v>-9.1466734999998637E-3</v>
      </c>
      <c r="AK163" s="279">
        <v>-9.5121688399995435E-3</v>
      </c>
      <c r="AL163" s="279">
        <v>-9.8934797999995286E-3</v>
      </c>
      <c r="AM163" s="279">
        <v>-1.0291335380000589E-2</v>
      </c>
      <c r="AN163" s="279">
        <v>-1.0706497850000815E-2</v>
      </c>
      <c r="AO163" s="279">
        <v>-1.1139768030000856E-2</v>
      </c>
      <c r="AP163" s="279">
        <v>-1.159197756999973E-2</v>
      </c>
      <c r="AQ163" s="279">
        <v>-1.206400848000027E-2</v>
      </c>
      <c r="AR163" s="279">
        <v>-1.2556773940000108E-2</v>
      </c>
      <c r="AS163" s="279">
        <v>-1.3071238339999552E-2</v>
      </c>
      <c r="AT163" s="279">
        <v>-1.3608415069999418E-2</v>
      </c>
      <c r="AU163" s="279">
        <v>-1.4169359020000176E-2</v>
      </c>
      <c r="AV163" s="279">
        <v>-1.4755179360000613E-2</v>
      </c>
      <c r="AW163" s="279">
        <v>-1.5367038400000138E-2</v>
      </c>
      <c r="AX163" s="279">
        <v>-1.600615641999855E-2</v>
      </c>
      <c r="AY163" s="279">
        <v>-1.6673815809999278E-2</v>
      </c>
      <c r="AZ163" s="279">
        <v>-1.7371353409999624E-2</v>
      </c>
      <c r="BA163" s="279">
        <v>-1.8100169250000527E-2</v>
      </c>
      <c r="BB163" s="279">
        <v>-1.7436142231312131</v>
      </c>
    </row>
    <row r="164" spans="1:54" outlineLevel="2">
      <c r="A164" s="467"/>
      <c r="B164" s="135" t="s">
        <v>292</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67"/>
      <c r="B165" s="135" t="s">
        <v>486</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67"/>
      <c r="B166" s="135" t="s">
        <v>486</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67"/>
      <c r="B167" s="135" t="s">
        <v>486</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67"/>
      <c r="B168" s="135" t="s">
        <v>486</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68"/>
      <c r="B169" s="135" t="s">
        <v>486</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491</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66" t="s">
        <v>492</v>
      </c>
      <c r="B172" s="135" t="s">
        <v>289</v>
      </c>
      <c r="C172" s="135" t="s">
        <v>405</v>
      </c>
      <c r="D172" s="135" t="s">
        <v>399</v>
      </c>
      <c r="E172" s="262">
        <f>-(E$158*'Fixed Data'!$B$25*'Fixed Data'!E$47*'Fixed Data'!$B$24*'Fixed Data'!$B$23+E$158*'Fixed Data'!$B$26)*'Fixed Data'!L44/10^6</f>
        <v>-26.692649038672457</v>
      </c>
      <c r="F172" s="262">
        <f>-(F$158*'Fixed Data'!$B$25*'Fixed Data'!F$47*'Fixed Data'!$B$24*'Fixed Data'!$B$23+F$158*'Fixed Data'!$B$26)*'Fixed Data'!M44/10^6</f>
        <v>-26.929598145182037</v>
      </c>
      <c r="G172" s="262">
        <f>-(G$158*'Fixed Data'!$B$25*'Fixed Data'!G$47*'Fixed Data'!$B$24*'Fixed Data'!$B$23+G$158*'Fixed Data'!$B$26)*'Fixed Data'!N44/10^6</f>
        <v>-27.159799181841993</v>
      </c>
      <c r="H172" s="262">
        <f>-(H$158*'Fixed Data'!$B$25*'Fixed Data'!H$47*'Fixed Data'!$B$24*'Fixed Data'!$B$23+H$158*'Fixed Data'!$B$26)*'Fixed Data'!O44/10^6</f>
        <v>-27.382644883667226</v>
      </c>
      <c r="I172" s="262">
        <f>-(I$158*'Fixed Data'!$B$25*'Fixed Data'!I$47*'Fixed Data'!$B$24*'Fixed Data'!$B$23+I$158*'Fixed Data'!$B$26)*'Fixed Data'!P44/10^6</f>
        <v>-27.597494013449516</v>
      </c>
      <c r="J172" s="262">
        <f>-(J$158*'Fixed Data'!$B$25*'Fixed Data'!J$47*'Fixed Data'!$B$24*'Fixed Data'!$B$23+J$158*'Fixed Data'!$B$26)*'Fixed Data'!Q44/10^6</f>
        <v>-27.803669478750997</v>
      </c>
      <c r="K172" s="262">
        <f>-(K$158*'Fixed Data'!$B$25*'Fixed Data'!K$47*'Fixed Data'!$B$24*'Fixed Data'!$B$23+K$158*'Fixed Data'!$B$26)*'Fixed Data'!R44/10^6</f>
        <v>-28.573432647779196</v>
      </c>
      <c r="L172" s="262">
        <f>-(L$158*'Fixed Data'!$B$25*'Fixed Data'!L$47*'Fixed Data'!$B$24*'Fixed Data'!$B$23+L$158*'Fixed Data'!$B$26)*'Fixed Data'!S44/10^6</f>
        <v>-29.365980498006579</v>
      </c>
      <c r="M172" s="262">
        <f>-(M$158*'Fixed Data'!$B$25*'Fixed Data'!M$47*'Fixed Data'!$B$24*'Fixed Data'!$B$23+M$158*'Fixed Data'!$B$26)*'Fixed Data'!T44/10^6</f>
        <v>-30.182059119104757</v>
      </c>
      <c r="N172" s="262">
        <f>-(N$158*'Fixed Data'!$B$25*'Fixed Data'!N$47*'Fixed Data'!$B$24*'Fixed Data'!$B$23+N$158*'Fixed Data'!$B$26)*'Fixed Data'!U44/10^6</f>
        <v>-31.022442440272204</v>
      </c>
      <c r="O172" s="262">
        <f>-(O$158*'Fixed Data'!$B$25*'Fixed Data'!O$47*'Fixed Data'!$B$24*'Fixed Data'!$B$23+O$158*'Fixed Data'!$B$26)*'Fixed Data'!V44/10^6</f>
        <v>-31.887933437779196</v>
      </c>
      <c r="P172" s="262">
        <f>-(P$158*'Fixed Data'!$B$25*'Fixed Data'!P$47*'Fixed Data'!$B$24*'Fixed Data'!$B$23+P$158*'Fixed Data'!$B$26)*'Fixed Data'!W44/10^6</f>
        <v>-32.779365419625186</v>
      </c>
      <c r="Q172" s="262">
        <f>-(Q$158*'Fixed Data'!$B$25*'Fixed Data'!Q$47*'Fixed Data'!$B$24*'Fixed Data'!$B$23+Q$158*'Fixed Data'!$B$26)*'Fixed Data'!X44/10^6</f>
        <v>-33.697603352087</v>
      </c>
      <c r="R172" s="262">
        <f>-(R$158*'Fixed Data'!$B$25*'Fixed Data'!R$47*'Fixed Data'!$B$24*'Fixed Data'!$B$23+R$158*'Fixed Data'!$B$26)*'Fixed Data'!Y44/10^6</f>
        <v>-34.6435451537454</v>
      </c>
      <c r="S172" s="262">
        <f>-(S$158*'Fixed Data'!$B$25*'Fixed Data'!S$47*'Fixed Data'!$B$24*'Fixed Data'!$B$23+S$158*'Fixed Data'!$B$26)*'Fixed Data'!Z44/10^6</f>
        <v>-35.610109217108587</v>
      </c>
      <c r="T172" s="262">
        <f>-(T$158*'Fixed Data'!$B$25*'Fixed Data'!T$47*'Fixed Data'!$B$24*'Fixed Data'!$B$23+T$158*'Fixed Data'!$B$26)*'Fixed Data'!AA44/10^6</f>
        <v>-36.605827990950381</v>
      </c>
      <c r="U172" s="262">
        <f>-(U$158*'Fixed Data'!$B$25*'Fixed Data'!U$47*'Fixed Data'!$B$24*'Fixed Data'!$B$23+U$158*'Fixed Data'!$B$26)*'Fixed Data'!AB44/10^6</f>
        <v>-37.631686911039544</v>
      </c>
      <c r="V172" s="262">
        <f>-(V$158*'Fixed Data'!$B$25*'Fixed Data'!V$47*'Fixed Data'!$B$24*'Fixed Data'!$B$23+V$158*'Fixed Data'!$B$26)*'Fixed Data'!AC44/10^6</f>
        <v>-38.688709884823915</v>
      </c>
      <c r="W172" s="262">
        <f>-(W$158*'Fixed Data'!$B$25*'Fixed Data'!W$47*'Fixed Data'!$B$24*'Fixed Data'!$B$23+W$158*'Fixed Data'!$B$26)*'Fixed Data'!AD44/10^6</f>
        <v>-39.777960706511365</v>
      </c>
      <c r="X172" s="262">
        <f>-(X$158*'Fixed Data'!$B$25*'Fixed Data'!X$47*'Fixed Data'!$B$24*'Fixed Data'!$B$23+X$158*'Fixed Data'!$B$26)*'Fixed Data'!AE44/10^6</f>
        <v>-40.90054506388077</v>
      </c>
      <c r="Y172" s="262">
        <f>-(Y$158*'Fixed Data'!$B$25*'Fixed Data'!Y$47*'Fixed Data'!$B$24*'Fixed Data'!$B$23+Y$158*'Fixed Data'!$B$26)*'Fixed Data'!AF44/10^6</f>
        <v>-42.057612472577631</v>
      </c>
      <c r="Z172" s="262">
        <f>-(Z$158*'Fixed Data'!$B$25*'Fixed Data'!Z$47*'Fixed Data'!$B$24*'Fixed Data'!$B$23+Z$158*'Fixed Data'!$B$26)*'Fixed Data'!AG44/10^6</f>
        <v>-43.250358022753929</v>
      </c>
      <c r="AA172" s="262">
        <f>-(AA$158*'Fixed Data'!$B$25*'Fixed Data'!AA$47*'Fixed Data'!$B$24*'Fixed Data'!$B$23+AA$158*'Fixed Data'!$B$26)*'Fixed Data'!AH44/10^6</f>
        <v>-44.480024736373338</v>
      </c>
      <c r="AB172" s="262">
        <f>-(AB$158*'Fixed Data'!$B$25*'Fixed Data'!AB$47*'Fixed Data'!$B$24*'Fixed Data'!$B$23+AB$158*'Fixed Data'!$B$26)*'Fixed Data'!AI44/10^6</f>
        <v>-45.747905569636622</v>
      </c>
      <c r="AC172" s="262">
        <f>-(AC$158*'Fixed Data'!$B$25*'Fixed Data'!AC$47*'Fixed Data'!$B$24*'Fixed Data'!$B$23+AC$158*'Fixed Data'!$B$26)*'Fixed Data'!AJ44/10^6</f>
        <v>-47.025086678444644</v>
      </c>
      <c r="AD172" s="262">
        <f>-(AD$158*'Fixed Data'!$B$25*'Fixed Data'!AD$47*'Fixed Data'!$B$24*'Fixed Data'!$B$23+AD$158*'Fixed Data'!$B$26)*'Fixed Data'!AK44/10^6</f>
        <v>-48.337572140080653</v>
      </c>
      <c r="AE172" s="262">
        <f>-(AE$158*'Fixed Data'!$B$25*'Fixed Data'!AE$47*'Fixed Data'!$B$24*'Fixed Data'!$B$23+AE$158*'Fixed Data'!$B$26)*'Fixed Data'!AL44/10^6</f>
        <v>-49.683227268340978</v>
      </c>
      <c r="AF172" s="262">
        <f>-(AF$158*'Fixed Data'!$B$25*'Fixed Data'!AF$47*'Fixed Data'!$B$24*'Fixed Data'!$B$23+AF$158*'Fixed Data'!$B$26)*'Fixed Data'!AM44/10^6</f>
        <v>-51.060670914935841</v>
      </c>
      <c r="AG172" s="262">
        <f>-(AG$158*'Fixed Data'!$B$25*'Fixed Data'!AG$47*'Fixed Data'!$B$24*'Fixed Data'!$B$23+AG$158*'Fixed Data'!$B$26)*'Fixed Data'!AN44/10^6</f>
        <v>-52.469448686126455</v>
      </c>
      <c r="AH172" s="262">
        <f>-(AH$158*'Fixed Data'!$B$25*'Fixed Data'!AH$47*'Fixed Data'!$B$24*'Fixed Data'!$B$23+AH$158*'Fixed Data'!$B$26)*'Fixed Data'!AO44/10^6</f>
        <v>-53.91051566594578</v>
      </c>
      <c r="AI172" s="262">
        <f>-(AI$158*'Fixed Data'!$B$25*'Fixed Data'!AI$47*'Fixed Data'!$B$24*'Fixed Data'!$B$23+AI$158*'Fixed Data'!$B$26)*'Fixed Data'!AP44/10^6</f>
        <v>-55.387057925830135</v>
      </c>
      <c r="AJ172" s="262">
        <f>-(AJ$158*'Fixed Data'!$B$25*'Fixed Data'!AJ$47*'Fixed Data'!$B$24*'Fixed Data'!$B$23+AJ$158*'Fixed Data'!$B$26)*'Fixed Data'!AQ44/10^6</f>
        <v>-56.899049381722321</v>
      </c>
      <c r="AK172" s="262">
        <f>-(AK$158*'Fixed Data'!$B$25*'Fixed Data'!AK$47*'Fixed Data'!$B$24*'Fixed Data'!$B$23+AK$158*'Fixed Data'!$B$26)*'Fixed Data'!AR44/10^6</f>
        <v>-58.447241433904153</v>
      </c>
      <c r="AL172" s="262">
        <f>-(AL$158*'Fixed Data'!$B$25*'Fixed Data'!AL$47*'Fixed Data'!$B$24*'Fixed Data'!$B$23+AL$158*'Fixed Data'!$B$26)*'Fixed Data'!AS44/10^6</f>
        <v>-60.0328264020742</v>
      </c>
      <c r="AM172" s="262">
        <f>-(AM$158*'Fixed Data'!$B$25*'Fixed Data'!AM$47*'Fixed Data'!$B$24*'Fixed Data'!$B$23+AM$158*'Fixed Data'!$B$26)*'Fixed Data'!AT44/10^6</f>
        <v>-61.657140600468111</v>
      </c>
      <c r="AN172" s="262">
        <f>-(AN$158*'Fixed Data'!$B$25*'Fixed Data'!AN$47*'Fixed Data'!$B$24*'Fixed Data'!$B$23+AN$158*'Fixed Data'!$B$26)*'Fixed Data'!AU44/10^6</f>
        <v>-63.321422686552644</v>
      </c>
      <c r="AO172" s="262">
        <f>-(AO$158*'Fixed Data'!$B$25*'Fixed Data'!AO$47*'Fixed Data'!$B$24*'Fixed Data'!$B$23+AO$158*'Fixed Data'!$B$26)*'Fixed Data'!AV44/10^6</f>
        <v>-65.026749052857156</v>
      </c>
      <c r="AP172" s="262">
        <f>-(AP$158*'Fixed Data'!$B$25*'Fixed Data'!AP$47*'Fixed Data'!$B$24*'Fixed Data'!$B$23+AP$158*'Fixed Data'!$B$26)*'Fixed Data'!AW44/10^6</f>
        <v>-66.774417889230108</v>
      </c>
      <c r="AQ172" s="262">
        <f>-(AQ$158*'Fixed Data'!$B$25*'Fixed Data'!AQ$47*'Fixed Data'!$B$24*'Fixed Data'!$B$23+AQ$158*'Fixed Data'!$B$26)*'Fixed Data'!AX44/10^6</f>
        <v>-68.565801972802674</v>
      </c>
      <c r="AR172" s="262">
        <f>-(AR$158*'Fixed Data'!$B$25*'Fixed Data'!AR$47*'Fixed Data'!$B$24*'Fixed Data'!$B$23+AR$158*'Fixed Data'!$B$26)*'Fixed Data'!AY44/10^6</f>
        <v>-70.402296432075261</v>
      </c>
      <c r="AS172" s="262">
        <f>-(AS$158*'Fixed Data'!$B$25*'Fixed Data'!AS$47*'Fixed Data'!$B$24*'Fixed Data'!$B$23+AS$158*'Fixed Data'!$B$26)*'Fixed Data'!AZ44/10^6</f>
        <v>-72.285327234013891</v>
      </c>
      <c r="AT172" s="262">
        <f>-(AT$158*'Fixed Data'!$B$25*'Fixed Data'!AT$47*'Fixed Data'!$B$24*'Fixed Data'!$B$23+AT$158*'Fixed Data'!$B$26)*'Fixed Data'!BA44/10^6</f>
        <v>-74.216383707449225</v>
      </c>
      <c r="AU172" s="262">
        <f>-(AU$158*'Fixed Data'!$B$25*'Fixed Data'!AU$47*'Fixed Data'!$B$24*'Fixed Data'!$B$23+AU$158*'Fixed Data'!$B$26)*'Fixed Data'!BB44/10^6</f>
        <v>-76.197034908569947</v>
      </c>
      <c r="AV172" s="262">
        <f>-(AV$158*'Fixed Data'!$B$25*'Fixed Data'!AV$47*'Fixed Data'!$B$24*'Fixed Data'!$B$23+AV$158*'Fixed Data'!$B$26)*'Fixed Data'!BC44/10^6</f>
        <v>-78.22890693432268</v>
      </c>
      <c r="AW172" s="262">
        <f>-(AW$158*'Fixed Data'!$B$25*'Fixed Data'!AW$47*'Fixed Data'!$B$24*'Fixed Data'!$B$23+AW$158*'Fixed Data'!$B$26)*'Fixed Data'!BD44/10^6</f>
        <v>-80.313686457685762</v>
      </c>
      <c r="AX172" s="262">
        <f>-(AX$158*'Fixed Data'!$B$25*'Fixed Data'!AX$47*'Fixed Data'!$B$24*'Fixed Data'!$B$23+AX$158*'Fixed Data'!$B$26)*'Fixed Data'!BE44/10^6</f>
        <v>-82.453129852761137</v>
      </c>
      <c r="AY172" s="262">
        <f>-(AY$158*'Fixed Data'!$B$25*'Fixed Data'!AY$47*'Fixed Data'!$B$24*'Fixed Data'!$B$23+AY$158*'Fixed Data'!$B$26)*'Fixed Data'!BF44/10^6</f>
        <v>-84.649068434294975</v>
      </c>
      <c r="AZ172" s="262">
        <f>-(AZ$158*'Fixed Data'!$B$25*'Fixed Data'!AZ$47*'Fixed Data'!$B$24*'Fixed Data'!$B$23+AZ$158*'Fixed Data'!$B$26)*'Fixed Data'!BG44/10^6</f>
        <v>-86.903409650761319</v>
      </c>
      <c r="BA172" s="262">
        <f>-(BA$158*'Fixed Data'!$B$25*'Fixed Data'!BA$47*'Fixed Data'!$B$24*'Fixed Data'!$B$23+BA$158*'Fixed Data'!$B$26)*'Fixed Data'!BH44/10^6</f>
        <v>-89.218138673377794</v>
      </c>
      <c r="BB172" s="262">
        <f>-(BB$158*'Fixed Data'!$B$25*'Fixed Data'!BB$47*'Fixed Data'!$B$24*'Fixed Data'!$B$23+BB$158*'Fixed Data'!$B$26)*'Fixed Data'!BI44/10^6</f>
        <v>-91.584141038356776</v>
      </c>
    </row>
    <row r="173" spans="1:54" outlineLevel="2">
      <c r="A173" s="467"/>
      <c r="B173" s="135" t="s">
        <v>289</v>
      </c>
      <c r="C173" s="135"/>
      <c r="D173" s="135" t="s">
        <v>399</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68"/>
      <c r="B174" s="135" t="s">
        <v>289</v>
      </c>
      <c r="C174" s="135"/>
      <c r="D174" s="135" t="s">
        <v>399</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66" t="s">
        <v>493</v>
      </c>
      <c r="B176" s="135" t="s">
        <v>289</v>
      </c>
      <c r="C176" s="135" t="s">
        <v>405</v>
      </c>
      <c r="D176" s="135" t="s">
        <v>399</v>
      </c>
      <c r="E176" s="262">
        <f>-(E$158*'Fixed Data'!$B$25*'Fixed Data'!E$47*'Fixed Data'!$B$24*'Fixed Data'!$B$23+E$158*'Fixed Data'!$B$26)*'Fixed Data'!L46/10^6</f>
        <v>-80.077947097049076</v>
      </c>
      <c r="F176" s="262">
        <f>-(F$158*'Fixed Data'!$B$25*'Fixed Data'!F$47*'Fixed Data'!$B$24*'Fixed Data'!$B$23+F$158*'Fixed Data'!$B$26)*'Fixed Data'!M46/10^6</f>
        <v>-80.788794416696462</v>
      </c>
      <c r="G176" s="262">
        <f>-(G$158*'Fixed Data'!$B$25*'Fixed Data'!G$47*'Fixed Data'!$B$24*'Fixed Data'!$B$23+G$158*'Fixed Data'!$B$26)*'Fixed Data'!N46/10^6</f>
        <v>-81.479397545525984</v>
      </c>
      <c r="H176" s="262">
        <f>-(H$158*'Fixed Data'!$B$25*'Fixed Data'!H$47*'Fixed Data'!$B$24*'Fixed Data'!$B$23+H$158*'Fixed Data'!$B$26)*'Fixed Data'!O46/10^6</f>
        <v>-82.147934651001677</v>
      </c>
      <c r="I176" s="262">
        <f>-(I$158*'Fixed Data'!$B$25*'Fixed Data'!I$47*'Fixed Data'!$B$24*'Fixed Data'!$B$23+I$158*'Fixed Data'!$B$26)*'Fixed Data'!P46/10^6</f>
        <v>-82.792482040348546</v>
      </c>
      <c r="J176" s="262">
        <f>-(J$158*'Fixed Data'!$B$25*'Fixed Data'!J$47*'Fixed Data'!$B$24*'Fixed Data'!$B$23+J$158*'Fixed Data'!$B$26)*'Fixed Data'!Q46/10^6</f>
        <v>-83.411008417933218</v>
      </c>
      <c r="K176" s="262">
        <f>-(K$158*'Fixed Data'!$B$25*'Fixed Data'!K$47*'Fixed Data'!$B$24*'Fixed Data'!$B$23+K$158*'Fixed Data'!$B$26)*'Fixed Data'!R46/10^6</f>
        <v>-85.720297943337599</v>
      </c>
      <c r="L176" s="262">
        <f>-(L$158*'Fixed Data'!$B$25*'Fixed Data'!L$47*'Fixed Data'!$B$24*'Fixed Data'!$B$23+L$158*'Fixed Data'!$B$26)*'Fixed Data'!S46/10^6</f>
        <v>-88.097941494019736</v>
      </c>
      <c r="M176" s="262">
        <f>-(M$158*'Fixed Data'!$B$25*'Fixed Data'!M$47*'Fixed Data'!$B$24*'Fixed Data'!$B$23+M$158*'Fixed Data'!$B$26)*'Fixed Data'!T46/10^6</f>
        <v>-90.546177338308937</v>
      </c>
      <c r="N176" s="262">
        <f>-(N$158*'Fixed Data'!$B$25*'Fixed Data'!N$47*'Fixed Data'!$B$24*'Fixed Data'!$B$23+N$158*'Fixed Data'!$B$26)*'Fixed Data'!U46/10^6</f>
        <v>-93.067327301575091</v>
      </c>
      <c r="O176" s="262">
        <f>-(O$158*'Fixed Data'!$B$25*'Fixed Data'!O$47*'Fixed Data'!$B$24*'Fixed Data'!$B$23+O$158*'Fixed Data'!$B$26)*'Fixed Data'!V46/10^6</f>
        <v>-95.663800313337589</v>
      </c>
      <c r="P176" s="262">
        <f>-(P$158*'Fixed Data'!$B$25*'Fixed Data'!P$47*'Fixed Data'!$B$24*'Fixed Data'!$B$23+P$158*'Fixed Data'!$B$26)*'Fixed Data'!W46/10^6</f>
        <v>-98.338096278601412</v>
      </c>
      <c r="Q176" s="262">
        <f>-(Q$158*'Fixed Data'!$B$25*'Fixed Data'!Q$47*'Fixed Data'!$B$24*'Fixed Data'!$B$23+Q$158*'Fixed Data'!$B$26)*'Fixed Data'!X46/10^6</f>
        <v>-101.092810056261</v>
      </c>
      <c r="R176" s="262">
        <f>-(R$158*'Fixed Data'!$B$25*'Fixed Data'!R$47*'Fixed Data'!$B$24*'Fixed Data'!$B$23+R$158*'Fixed Data'!$B$26)*'Fixed Data'!Y46/10^6</f>
        <v>-103.93063546123618</v>
      </c>
      <c r="S176" s="262">
        <f>-(S$158*'Fixed Data'!$B$25*'Fixed Data'!S$47*'Fixed Data'!$B$24*'Fixed Data'!$B$23+S$158*'Fixed Data'!$B$26)*'Fixed Data'!Z46/10^6</f>
        <v>-106.83032763084174</v>
      </c>
      <c r="T176" s="262">
        <f>-(T$158*'Fixed Data'!$B$25*'Fixed Data'!T$47*'Fixed Data'!$B$24*'Fixed Data'!$B$23+T$158*'Fixed Data'!$B$26)*'Fixed Data'!AA46/10^6</f>
        <v>-109.81748395210552</v>
      </c>
      <c r="U176" s="262">
        <f>-(U$158*'Fixed Data'!$B$25*'Fixed Data'!U$47*'Fixed Data'!$B$24*'Fixed Data'!$B$23+U$158*'Fixed Data'!$B$26)*'Fixed Data'!AB46/10^6</f>
        <v>-112.89506075413044</v>
      </c>
      <c r="V176" s="262">
        <f>-(V$158*'Fixed Data'!$B$25*'Fixed Data'!V$47*'Fixed Data'!$B$24*'Fixed Data'!$B$23+V$158*'Fixed Data'!$B$26)*'Fixed Data'!AC46/10^6</f>
        <v>-116.06612963318899</v>
      </c>
      <c r="W176" s="262">
        <f>-(W$158*'Fixed Data'!$B$25*'Fixed Data'!W$47*'Fixed Data'!$B$24*'Fixed Data'!$B$23+W$158*'Fixed Data'!$B$26)*'Fixed Data'!AD46/10^6</f>
        <v>-119.33388211953411</v>
      </c>
      <c r="X176" s="262">
        <f>-(X$158*'Fixed Data'!$B$25*'Fixed Data'!X$47*'Fixed Data'!$B$24*'Fixed Data'!$B$23+X$158*'Fixed Data'!$B$26)*'Fixed Data'!AE46/10^6</f>
        <v>-122.7016351916423</v>
      </c>
      <c r="Y176" s="262">
        <f>-(Y$158*'Fixed Data'!$B$25*'Fixed Data'!Y$47*'Fixed Data'!$B$24*'Fixed Data'!$B$23+Y$158*'Fixed Data'!$B$26)*'Fixed Data'!AF46/10^6</f>
        <v>-126.17283741773289</v>
      </c>
      <c r="Z176" s="262">
        <f>-(Z$158*'Fixed Data'!$B$25*'Fixed Data'!Z$47*'Fixed Data'!$B$24*'Fixed Data'!$B$23+Z$158*'Fixed Data'!$B$26)*'Fixed Data'!AG46/10^6</f>
        <v>-129.75107404584523</v>
      </c>
      <c r="AA176" s="262">
        <f>-(AA$158*'Fixed Data'!$B$25*'Fixed Data'!AA$47*'Fixed Data'!$B$24*'Fixed Data'!$B$23+AA$158*'Fixed Data'!$B$26)*'Fixed Data'!AH46/10^6</f>
        <v>-133.44007423183319</v>
      </c>
      <c r="AB176" s="262">
        <f>-(AB$158*'Fixed Data'!$B$25*'Fixed Data'!AB$47*'Fixed Data'!$B$24*'Fixed Data'!$B$23+AB$158*'Fixed Data'!$B$26)*'Fixed Data'!AI46/10^6</f>
        <v>-137.24371670890983</v>
      </c>
      <c r="AC176" s="262">
        <f>-(AC$158*'Fixed Data'!$B$25*'Fixed Data'!AC$47*'Fixed Data'!$B$24*'Fixed Data'!$B$23+AC$158*'Fixed Data'!$B$26)*'Fixed Data'!AJ46/10^6</f>
        <v>-141.07526003666672</v>
      </c>
      <c r="AD176" s="262">
        <f>-(AD$158*'Fixed Data'!$B$25*'Fixed Data'!AD$47*'Fixed Data'!$B$24*'Fixed Data'!$B$23+AD$158*'Fixed Data'!$B$26)*'Fixed Data'!AK46/10^6</f>
        <v>-145.01271642313628</v>
      </c>
      <c r="AE176" s="262">
        <f>-(AE$158*'Fixed Data'!$B$25*'Fixed Data'!AE$47*'Fixed Data'!$B$24*'Fixed Data'!$B$23+AE$158*'Fixed Data'!$B$26)*'Fixed Data'!AL46/10^6</f>
        <v>-149.0496818098618</v>
      </c>
      <c r="AF176" s="262">
        <f>-(AF$158*'Fixed Data'!$B$25*'Fixed Data'!AF$47*'Fixed Data'!$B$24*'Fixed Data'!$B$23+AF$158*'Fixed Data'!$B$26)*'Fixed Data'!AM46/10^6</f>
        <v>-153.18201275209503</v>
      </c>
      <c r="AG176" s="262">
        <f>-(AG$158*'Fixed Data'!$B$25*'Fixed Data'!AG$47*'Fixed Data'!$B$24*'Fixed Data'!$B$23+AG$158*'Fixed Data'!$B$26)*'Fixed Data'!AN46/10^6</f>
        <v>-157.4083460637776</v>
      </c>
      <c r="AH176" s="262">
        <f>-(AH$158*'Fixed Data'!$B$25*'Fixed Data'!AH$47*'Fixed Data'!$B$24*'Fixed Data'!$B$23+AH$158*'Fixed Data'!$B$26)*'Fixed Data'!AO46/10^6</f>
        <v>-161.73154700466804</v>
      </c>
      <c r="AI176" s="262">
        <f>-(AI$158*'Fixed Data'!$B$25*'Fixed Data'!AI$47*'Fixed Data'!$B$24*'Fixed Data'!$B$23+AI$158*'Fixed Data'!$B$26)*'Fixed Data'!AP46/10^6</f>
        <v>-166.16117378547952</v>
      </c>
      <c r="AJ176" s="262">
        <f>-(AJ$158*'Fixed Data'!$B$25*'Fixed Data'!AJ$47*'Fixed Data'!$B$24*'Fixed Data'!$B$23+AJ$158*'Fixed Data'!$B$26)*'Fixed Data'!AQ46/10^6</f>
        <v>-170.69714815407445</v>
      </c>
      <c r="AK176" s="262">
        <f>-(AK$158*'Fixed Data'!$B$25*'Fixed Data'!AK$47*'Fixed Data'!$B$24*'Fixed Data'!$B$23+AK$158*'Fixed Data'!$B$26)*'Fixed Data'!AR46/10^6</f>
        <v>-175.34172431136003</v>
      </c>
      <c r="AL176" s="262">
        <f>-(AL$158*'Fixed Data'!$B$25*'Fixed Data'!AL$47*'Fixed Data'!$B$24*'Fixed Data'!$B$23+AL$158*'Fixed Data'!$B$26)*'Fixed Data'!AS46/10^6</f>
        <v>-180.098479216594</v>
      </c>
      <c r="AM176" s="262">
        <f>-(AM$158*'Fixed Data'!$B$25*'Fixed Data'!AM$47*'Fixed Data'!$B$24*'Fixed Data'!$B$23+AM$158*'Fixed Data'!$B$26)*'Fixed Data'!AT46/10^6</f>
        <v>-184.97142181283445</v>
      </c>
      <c r="AN176" s="262">
        <f>-(AN$158*'Fixed Data'!$B$25*'Fixed Data'!AN$47*'Fixed Data'!$B$24*'Fixed Data'!$B$23+AN$158*'Fixed Data'!$B$26)*'Fixed Data'!AU46/10^6</f>
        <v>-189.96426807204489</v>
      </c>
      <c r="AO176" s="262">
        <f>-(AO$158*'Fixed Data'!$B$25*'Fixed Data'!AO$47*'Fixed Data'!$B$24*'Fixed Data'!$B$23+AO$158*'Fixed Data'!$B$26)*'Fixed Data'!AV46/10^6</f>
        <v>-195.08024717189622</v>
      </c>
      <c r="AP176" s="262">
        <f>-(AP$158*'Fixed Data'!$B$25*'Fixed Data'!AP$47*'Fixed Data'!$B$24*'Fixed Data'!$B$23+AP$158*'Fixed Data'!$B$26)*'Fixed Data'!AW46/10^6</f>
        <v>-200.32325368198605</v>
      </c>
      <c r="AQ176" s="262">
        <f>-(AQ$158*'Fixed Data'!$B$25*'Fixed Data'!AQ$47*'Fixed Data'!$B$24*'Fixed Data'!$B$23+AQ$158*'Fixed Data'!$B$26)*'Fixed Data'!AX46/10^6</f>
        <v>-205.69740593372757</v>
      </c>
      <c r="AR176" s="262">
        <f>-(AR$158*'Fixed Data'!$B$25*'Fixed Data'!AR$47*'Fixed Data'!$B$24*'Fixed Data'!$B$23+AR$158*'Fixed Data'!$B$26)*'Fixed Data'!AY46/10^6</f>
        <v>-211.20688931260764</v>
      </c>
      <c r="AS176" s="262">
        <f>-(AS$158*'Fixed Data'!$B$25*'Fixed Data'!AS$47*'Fixed Data'!$B$24*'Fixed Data'!$B$23+AS$158*'Fixed Data'!$B$26)*'Fixed Data'!AZ46/10^6</f>
        <v>-216.85598171949403</v>
      </c>
      <c r="AT176" s="262">
        <f>-(AT$158*'Fixed Data'!$B$25*'Fixed Data'!AT$47*'Fixed Data'!$B$24*'Fixed Data'!$B$23+AT$158*'Fixed Data'!$B$26)*'Fixed Data'!BA46/10^6</f>
        <v>-222.64915114090161</v>
      </c>
      <c r="AU176" s="262">
        <f>-(AU$158*'Fixed Data'!$B$25*'Fixed Data'!AU$47*'Fixed Data'!$B$24*'Fixed Data'!$B$23+AU$158*'Fixed Data'!$B$26)*'Fixed Data'!BB46/10^6</f>
        <v>-228.59110474540154</v>
      </c>
      <c r="AV176" s="262">
        <f>-(AV$158*'Fixed Data'!$B$25*'Fixed Data'!AV$47*'Fixed Data'!$B$24*'Fixed Data'!$B$23+AV$158*'Fixed Data'!$B$26)*'Fixed Data'!BC46/10^6</f>
        <v>-234.68672082383139</v>
      </c>
      <c r="AW176" s="262">
        <f>-(AW$158*'Fixed Data'!$B$25*'Fixed Data'!AW$47*'Fixed Data'!$B$24*'Fixed Data'!$B$23+AW$158*'Fixed Data'!$B$26)*'Fixed Data'!BD46/10^6</f>
        <v>-240.94105939512377</v>
      </c>
      <c r="AX176" s="262">
        <f>-(AX$158*'Fixed Data'!$B$25*'Fixed Data'!AX$47*'Fixed Data'!$B$24*'Fixed Data'!$B$23+AX$158*'Fixed Data'!$B$26)*'Fixed Data'!BE46/10^6</f>
        <v>-247.35938958158582</v>
      </c>
      <c r="AY176" s="262">
        <f>-(AY$158*'Fixed Data'!$B$25*'Fixed Data'!AY$47*'Fixed Data'!$B$24*'Fixed Data'!$B$23+AY$158*'Fixed Data'!$B$26)*'Fixed Data'!BF46/10^6</f>
        <v>-253.94720532746007</v>
      </c>
      <c r="AZ176" s="262">
        <f>-(AZ$158*'Fixed Data'!$B$25*'Fixed Data'!AZ$47*'Fixed Data'!$B$24*'Fixed Data'!$B$23+AZ$158*'Fixed Data'!$B$26)*'Fixed Data'!BG46/10^6</f>
        <v>-260.71022897816914</v>
      </c>
      <c r="BA176" s="262">
        <f>-(BA$158*'Fixed Data'!$B$25*'Fixed Data'!BA$47*'Fixed Data'!$B$24*'Fixed Data'!$B$23+BA$158*'Fixed Data'!$B$26)*'Fixed Data'!BH46/10^6</f>
        <v>-267.6544160473664</v>
      </c>
      <c r="BB176" s="262">
        <f>-(BB$158*'Fixed Data'!$B$25*'Fixed Data'!BB$47*'Fixed Data'!$B$24*'Fixed Data'!$B$23+BB$158*'Fixed Data'!$B$26)*'Fixed Data'!BI46/10^6</f>
        <v>-274.75242314368694</v>
      </c>
    </row>
    <row r="177" spans="1:54" outlineLevel="2">
      <c r="A177" s="467"/>
      <c r="B177" s="135" t="s">
        <v>289</v>
      </c>
      <c r="C177" s="135"/>
      <c r="D177" s="135" t="s">
        <v>399</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68"/>
      <c r="B178" s="135" t="s">
        <v>289</v>
      </c>
      <c r="C178" s="135"/>
      <c r="D178" s="135" t="s">
        <v>399</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494</v>
      </c>
      <c r="B182" s="19"/>
      <c r="C182" s="19"/>
      <c r="D182" s="19"/>
      <c r="E182" s="15"/>
    </row>
    <row r="183" spans="1:54" ht="15" outlineLevel="1">
      <c r="A183" s="12"/>
      <c r="B183" s="19"/>
      <c r="C183" s="19"/>
      <c r="D183" s="19"/>
      <c r="E183" s="15"/>
    </row>
    <row r="184" spans="1:54" s="4" customFormat="1" outlineLevel="1">
      <c r="A184" s="4" t="s">
        <v>495</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73" t="s">
        <v>496</v>
      </c>
      <c r="B186" s="150" t="s">
        <v>497</v>
      </c>
      <c r="C186" s="6" t="s">
        <v>498</v>
      </c>
      <c r="D186" s="10" t="s">
        <v>410</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74"/>
      <c r="B187" s="150" t="s">
        <v>499</v>
      </c>
      <c r="C187" s="6" t="s">
        <v>500</v>
      </c>
      <c r="D187" s="10" t="s">
        <v>410</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66" t="s">
        <v>501</v>
      </c>
      <c r="B190" s="150" t="s">
        <v>502</v>
      </c>
      <c r="C190" s="19"/>
      <c r="D190" s="135" t="s">
        <v>399</v>
      </c>
      <c r="E190" s="21">
        <f>(E133+E83)*E186</f>
        <v>-0.64218991374172951</v>
      </c>
      <c r="F190" s="21">
        <f t="shared" ref="F190:BB190" si="17">(F133+F83)*F186</f>
        <v>-4.6205511713320799</v>
      </c>
      <c r="G190" s="21">
        <f t="shared" si="17"/>
        <v>-8.5219967198893212</v>
      </c>
      <c r="H190" s="21">
        <f t="shared" si="17"/>
        <v>-12.397993160466035</v>
      </c>
      <c r="I190" s="21">
        <f>(I133+I83)*I186</f>
        <v>-16.267250582600031</v>
      </c>
      <c r="J190" s="21">
        <f t="shared" si="17"/>
        <v>-19.333771485601108</v>
      </c>
      <c r="K190" s="21">
        <f t="shared" si="17"/>
        <v>-17.447636699307555</v>
      </c>
      <c r="L190" s="21">
        <f t="shared" si="17"/>
        <v>-15.693707766468068</v>
      </c>
      <c r="M190" s="21">
        <f t="shared" si="17"/>
        <v>-14.064295518510889</v>
      </c>
      <c r="N190" s="21">
        <f t="shared" si="17"/>
        <v>-12.552110233520569</v>
      </c>
      <c r="O190" s="21">
        <f t="shared" si="17"/>
        <v>-11.150242379019078</v>
      </c>
      <c r="P190" s="21">
        <f t="shared" si="17"/>
        <v>-9.8521442353616422</v>
      </c>
      <c r="Q190" s="21">
        <f t="shared" si="17"/>
        <v>-8.6516123610275084</v>
      </c>
      <c r="R190" s="21">
        <f t="shared" si="17"/>
        <v>-7.5427708627375214</v>
      </c>
      <c r="S190" s="21">
        <f t="shared" si="17"/>
        <v>-6.5200554349132602</v>
      </c>
      <c r="T190" s="21">
        <f t="shared" si="17"/>
        <v>-5.5781981345095364</v>
      </c>
      <c r="U190" s="21">
        <f t="shared" si="17"/>
        <v>-4.7122128587056284</v>
      </c>
      <c r="V190" s="21">
        <f t="shared" si="17"/>
        <v>-3.9173814943336831</v>
      </c>
      <c r="W190" s="21">
        <f t="shared" si="17"/>
        <v>-3.1892407092573949</v>
      </c>
      <c r="X190" s="21">
        <f t="shared" si="17"/>
        <v>-2.5235693571931521</v>
      </c>
      <c r="Y190" s="21">
        <f t="shared" si="17"/>
        <v>-1.9163764686910731</v>
      </c>
      <c r="Z190" s="21">
        <f t="shared" si="17"/>
        <v>-1.3638898021676147</v>
      </c>
      <c r="AA190" s="21">
        <f t="shared" si="17"/>
        <v>-0.86254493000608468</v>
      </c>
      <c r="AB190" s="21">
        <f t="shared" si="17"/>
        <v>-0.4089748358192028</v>
      </c>
      <c r="AC190" s="21">
        <f t="shared" si="17"/>
        <v>-5.0117959929401156E-16</v>
      </c>
      <c r="AD190" s="21">
        <f t="shared" si="17"/>
        <v>-4.8423149690242663E-16</v>
      </c>
      <c r="AE190" s="21">
        <f t="shared" si="17"/>
        <v>-4.6785651874630597E-16</v>
      </c>
      <c r="AF190" s="21">
        <f t="shared" si="17"/>
        <v>-4.5203528381285595E-16</v>
      </c>
      <c r="AG190" s="21">
        <f t="shared" si="17"/>
        <v>-4.3674906648585119E-16</v>
      </c>
      <c r="AH190" s="21">
        <f t="shared" si="17"/>
        <v>-4.2197977438246504E-16</v>
      </c>
      <c r="AI190" s="21">
        <f t="shared" si="17"/>
        <v>-4.0770992693957969E-16</v>
      </c>
      <c r="AJ190" s="21">
        <f t="shared" si="17"/>
        <v>-3.9583488052386377E-16</v>
      </c>
      <c r="AK190" s="21">
        <f t="shared" si="17"/>
        <v>-3.8430570924646972E-16</v>
      </c>
      <c r="AL190" s="21">
        <f t="shared" si="17"/>
        <v>-3.7311233907424238E-16</v>
      </c>
      <c r="AM190" s="21">
        <f t="shared" si="17"/>
        <v>-3.6224498939246832E-16</v>
      </c>
      <c r="AN190" s="21">
        <f t="shared" si="17"/>
        <v>-3.5169416445870711E-16</v>
      </c>
      <c r="AO190" s="21">
        <f t="shared" si="17"/>
        <v>-3.414506451055409E-16</v>
      </c>
      <c r="AP190" s="21">
        <f t="shared" si="17"/>
        <v>-3.3150548068499116E-16</v>
      </c>
      <c r="AQ190" s="21">
        <f t="shared" si="17"/>
        <v>-3.2184998124756424E-16</v>
      </c>
      <c r="AR190" s="21">
        <f t="shared" si="17"/>
        <v>-3.1247570994909149E-16</v>
      </c>
      <c r="AS190" s="21">
        <f t="shared" si="17"/>
        <v>-3.0337447567872958E-16</v>
      </c>
      <c r="AT190" s="21">
        <f t="shared" si="17"/>
        <v>-2.9453832590167926E-16</v>
      </c>
      <c r="AU190" s="21">
        <f t="shared" si="17"/>
        <v>-2.8595953971036819E-16</v>
      </c>
      <c r="AV190" s="21">
        <f t="shared" si="17"/>
        <v>-2.7763062107802736E-16</v>
      </c>
      <c r="AW190" s="21">
        <f t="shared" si="17"/>
        <v>-2.6954429230876444E-16</v>
      </c>
      <c r="AX190" s="21">
        <f t="shared" si="17"/>
        <v>-2.6169348767841207E-16</v>
      </c>
      <c r="AY190" s="21">
        <f t="shared" si="17"/>
        <v>-2.5407134726059423E-16</v>
      </c>
      <c r="AZ190" s="21">
        <f t="shared" si="17"/>
        <v>-2.4667121093261577E-16</v>
      </c>
      <c r="BA190" s="21">
        <f t="shared" si="17"/>
        <v>-2.3948661255593762E-16</v>
      </c>
      <c r="BB190" s="21">
        <f t="shared" si="17"/>
        <v>-2.3251127432615302E-16</v>
      </c>
    </row>
    <row r="191" spans="1:54" outlineLevel="2">
      <c r="A191" s="467"/>
      <c r="B191" s="150" t="s">
        <v>503</v>
      </c>
      <c r="C191" s="19"/>
      <c r="D191" s="135" t="s">
        <v>399</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67"/>
      <c r="B192" s="150" t="s">
        <v>574</v>
      </c>
      <c r="C192" s="19"/>
      <c r="D192" s="135" t="s">
        <v>399</v>
      </c>
      <c r="E192" s="21">
        <f>E77*E186</f>
        <v>-8.9392157298035499</v>
      </c>
      <c r="F192" s="21">
        <f t="shared" ref="F192:BB192" si="19">F77*F186</f>
        <v>-8.5828889887195423</v>
      </c>
      <c r="G192" s="21">
        <f t="shared" si="19"/>
        <v>-8.2380810018132014</v>
      </c>
      <c r="H192" s="21">
        <f t="shared" si="19"/>
        <v>-7.9044340146586674</v>
      </c>
      <c r="I192" s="21">
        <f t="shared" si="19"/>
        <v>-7.5816007871321753</v>
      </c>
      <c r="J192" s="21">
        <f t="shared" si="19"/>
        <v>-7.2692442667014472</v>
      </c>
      <c r="K192" s="21">
        <f t="shared" si="19"/>
        <v>-7.1096045220242639</v>
      </c>
      <c r="L192" s="21">
        <f t="shared" si="19"/>
        <v>-6.9538194916356808</v>
      </c>
      <c r="M192" s="21">
        <f t="shared" si="19"/>
        <v>-6.801796793665579</v>
      </c>
      <c r="N192" s="21">
        <f t="shared" si="19"/>
        <v>-6.6534462957870923</v>
      </c>
      <c r="O192" s="21">
        <f t="shared" si="19"/>
        <v>-6.5086800602758945</v>
      </c>
      <c r="P192" s="21">
        <f t="shared" si="19"/>
        <v>-6.3674122940996218</v>
      </c>
      <c r="Q192" s="21">
        <f t="shared" si="19"/>
        <v>-6.2295593030734784</v>
      </c>
      <c r="R192" s="21">
        <f t="shared" si="19"/>
        <v>-6.0950394252317839</v>
      </c>
      <c r="S192" s="21">
        <f t="shared" si="19"/>
        <v>-5.9637730040830927</v>
      </c>
      <c r="T192" s="21">
        <f t="shared" si="19"/>
        <v>-5.8356823166409288</v>
      </c>
      <c r="U192" s="21">
        <f t="shared" si="19"/>
        <v>-5.7106915315778792</v>
      </c>
      <c r="V192" s="21">
        <f t="shared" si="19"/>
        <v>-5.5887266827302344</v>
      </c>
      <c r="W192" s="21">
        <f t="shared" si="19"/>
        <v>-5.4697155977545666</v>
      </c>
      <c r="X192" s="21">
        <f t="shared" si="19"/>
        <v>-5.3535878625983973</v>
      </c>
      <c r="Y192" s="21">
        <f t="shared" si="19"/>
        <v>-5.2402747989808036</v>
      </c>
      <c r="Z192" s="21">
        <f t="shared" si="19"/>
        <v>-5.1297093861106626</v>
      </c>
      <c r="AA192" s="21">
        <f t="shared" si="19"/>
        <v>-5.0218262558226971</v>
      </c>
      <c r="AB192" s="21">
        <f t="shared" si="19"/>
        <v>-4.9165616221546458</v>
      </c>
      <c r="AC192" s="21">
        <f t="shared" si="19"/>
        <v>-4.8138532720562388</v>
      </c>
      <c r="AD192" s="21">
        <f t="shared" si="19"/>
        <v>-4.713640498698676</v>
      </c>
      <c r="AE192" s="21">
        <f t="shared" si="19"/>
        <v>-4.6158640856261934</v>
      </c>
      <c r="AF192" s="21">
        <f t="shared" si="19"/>
        <v>-4.5204662681876107</v>
      </c>
      <c r="AG192" s="21">
        <f t="shared" si="19"/>
        <v>-4.4273906829882739</v>
      </c>
      <c r="AH192" s="21">
        <f t="shared" si="19"/>
        <v>-4.3365823582256828</v>
      </c>
      <c r="AI192" s="21">
        <f t="shared" si="19"/>
        <v>-4.2479876553997604</v>
      </c>
      <c r="AJ192" s="21">
        <f t="shared" si="19"/>
        <v>-4.1817559758770901</v>
      </c>
      <c r="AK192" s="21">
        <f t="shared" si="19"/>
        <v>-4.1169119671779226</v>
      </c>
      <c r="AL192" s="21">
        <f t="shared" si="19"/>
        <v>-4.053430486315885</v>
      </c>
      <c r="AM192" s="21">
        <f t="shared" si="19"/>
        <v>-3.9912869199890322</v>
      </c>
      <c r="AN192" s="21">
        <f t="shared" si="19"/>
        <v>-3.9304571687039713</v>
      </c>
      <c r="AO192" s="21">
        <f t="shared" si="19"/>
        <v>-3.8709176413237727</v>
      </c>
      <c r="AP192" s="21">
        <f t="shared" si="19"/>
        <v>-3.8126452427346171</v>
      </c>
      <c r="AQ192" s="21">
        <f t="shared" si="19"/>
        <v>-3.7556173707007314</v>
      </c>
      <c r="AR192" s="21">
        <f t="shared" si="19"/>
        <v>-3.6998118995162503</v>
      </c>
      <c r="AS192" s="21">
        <f t="shared" si="19"/>
        <v>-3.6452071788741884</v>
      </c>
      <c r="AT192" s="21">
        <f t="shared" si="19"/>
        <v>-3.5917820178464139</v>
      </c>
      <c r="AU192" s="21">
        <f t="shared" si="19"/>
        <v>-3.539515681219926</v>
      </c>
      <c r="AV192" s="21">
        <f t="shared" si="19"/>
        <v>-3.4883878811528062</v>
      </c>
      <c r="AW192" s="21">
        <f t="shared" si="19"/>
        <v>-3.4383787667248304</v>
      </c>
      <c r="AX192" s="21">
        <f t="shared" si="19"/>
        <v>-3.3894689203336443</v>
      </c>
      <c r="AY192" s="21">
        <f t="shared" si="19"/>
        <v>-3.3416393461667262</v>
      </c>
      <c r="AZ192" s="21">
        <f t="shared" si="19"/>
        <v>-3.2948714635514258</v>
      </c>
      <c r="BA192" s="21">
        <f t="shared" si="19"/>
        <v>-3.2491471010330066</v>
      </c>
      <c r="BB192" s="21">
        <f t="shared" si="19"/>
        <v>-3.2040572753548999</v>
      </c>
    </row>
    <row r="193" spans="1:54" outlineLevel="2">
      <c r="A193" s="467"/>
      <c r="B193" s="150" t="s">
        <v>504</v>
      </c>
      <c r="C193" s="19"/>
      <c r="D193" s="135" t="s">
        <v>399</v>
      </c>
      <c r="E193" s="21">
        <f t="shared" ref="E193:AJ193" si="20">SUMIF($B$143:$B$154,"Environmental",E$143:E$154)*E186</f>
        <v>-53.300942109531704</v>
      </c>
      <c r="F193" s="21">
        <f t="shared" si="20"/>
        <v>-51.250817551953098</v>
      </c>
      <c r="G193" s="21">
        <f t="shared" si="20"/>
        <v>-49.03236928329958</v>
      </c>
      <c r="H193" s="21">
        <f t="shared" si="20"/>
        <v>-46.836157006220091</v>
      </c>
      <c r="I193" s="21">
        <f t="shared" si="20"/>
        <v>-44.812849853602749</v>
      </c>
      <c r="J193" s="21">
        <f t="shared" si="20"/>
        <v>-42.795080933439358</v>
      </c>
      <c r="K193" s="21">
        <f t="shared" si="20"/>
        <v>-42.397658003104134</v>
      </c>
      <c r="L193" s="21">
        <f t="shared" si="20"/>
        <v>-42.133412937391135</v>
      </c>
      <c r="M193" s="21">
        <f t="shared" si="20"/>
        <v>-41.8621274067077</v>
      </c>
      <c r="N193" s="21">
        <f t="shared" si="20"/>
        <v>-41.455590092095917</v>
      </c>
      <c r="O193" s="21">
        <f t="shared" si="20"/>
        <v>-41.174628535417597</v>
      </c>
      <c r="P193" s="21">
        <f t="shared" si="20"/>
        <v>-40.888093712609496</v>
      </c>
      <c r="Q193" s="21">
        <f t="shared" si="20"/>
        <v>-40.59645853580475</v>
      </c>
      <c r="R193" s="21">
        <f t="shared" si="20"/>
        <v>-40.418013763814621</v>
      </c>
      <c r="S193" s="21">
        <f t="shared" si="20"/>
        <v>-40.114957481440875</v>
      </c>
      <c r="T193" s="21">
        <f t="shared" si="20"/>
        <v>-39.808169993353516</v>
      </c>
      <c r="U193" s="21">
        <f t="shared" si="20"/>
        <v>-39.498050306345</v>
      </c>
      <c r="V193" s="21">
        <f t="shared" si="20"/>
        <v>-39.292928380258246</v>
      </c>
      <c r="W193" s="21">
        <f t="shared" si="20"/>
        <v>-38.97495105119647</v>
      </c>
      <c r="X193" s="21">
        <f t="shared" si="20"/>
        <v>-38.758152719593674</v>
      </c>
      <c r="Y193" s="21">
        <f t="shared" si="20"/>
        <v>-38.43394495100155</v>
      </c>
      <c r="Z193" s="21">
        <f t="shared" si="20"/>
        <v>-38.20725266094118</v>
      </c>
      <c r="AA193" s="21">
        <f t="shared" si="20"/>
        <v>-37.975184627492389</v>
      </c>
      <c r="AB193" s="21">
        <f t="shared" si="20"/>
        <v>-37.738186327071176</v>
      </c>
      <c r="AC193" s="21">
        <f t="shared" si="20"/>
        <v>-37.475471246780536</v>
      </c>
      <c r="AD193" s="21">
        <f t="shared" si="20"/>
        <v>-37.214380440700864</v>
      </c>
      <c r="AE193" s="21">
        <f t="shared" si="20"/>
        <v>-36.958985936921216</v>
      </c>
      <c r="AF193" s="21">
        <f t="shared" si="20"/>
        <v>-36.697701601351028</v>
      </c>
      <c r="AG193" s="21">
        <f t="shared" si="20"/>
        <v>-36.43206479983747</v>
      </c>
      <c r="AH193" s="21">
        <f t="shared" si="20"/>
        <v>-36.163782355637416</v>
      </c>
      <c r="AI193" s="21">
        <f t="shared" si="20"/>
        <v>-35.894981406108279</v>
      </c>
      <c r="AJ193" s="21">
        <f t="shared" si="20"/>
        <v>-35.797710849582138</v>
      </c>
      <c r="AK193" s="21">
        <f t="shared" ref="AK193:BB193" si="21">SUMIF($B$143:$B$154,"Environmental",AK$143:AK$154)*AK186</f>
        <v>-35.696794640687983</v>
      </c>
      <c r="AL193" s="21">
        <f t="shared" si="21"/>
        <v>-35.592998258088222</v>
      </c>
      <c r="AM193" s="21">
        <f t="shared" si="21"/>
        <v>-35.486750554571692</v>
      </c>
      <c r="AN193" s="21">
        <f t="shared" si="21"/>
        <v>-35.37823465808188</v>
      </c>
      <c r="AO193" s="21">
        <f t="shared" si="21"/>
        <v>-35.267528959443673</v>
      </c>
      <c r="AP193" s="21">
        <f t="shared" si="21"/>
        <v>-35.154883875168544</v>
      </c>
      <c r="AQ193" s="21">
        <f t="shared" si="21"/>
        <v>-35.040582088849924</v>
      </c>
      <c r="AR193" s="21">
        <f t="shared" si="21"/>
        <v>-34.924826303839581</v>
      </c>
      <c r="AS193" s="21">
        <f t="shared" si="21"/>
        <v>-34.80780276642853</v>
      </c>
      <c r="AT193" s="21">
        <f t="shared" si="21"/>
        <v>-34.68970895605284</v>
      </c>
      <c r="AU193" s="21">
        <f t="shared" si="21"/>
        <v>-34.570750487806855</v>
      </c>
      <c r="AV193" s="21">
        <f t="shared" si="21"/>
        <v>-34.451120165134576</v>
      </c>
      <c r="AW193" s="21">
        <f t="shared" si="21"/>
        <v>-34.330999452188628</v>
      </c>
      <c r="AX193" s="21">
        <f t="shared" si="21"/>
        <v>-34.210568144320213</v>
      </c>
      <c r="AY193" s="21">
        <f t="shared" si="21"/>
        <v>-34.090003479111964</v>
      </c>
      <c r="AZ193" s="21">
        <f t="shared" si="21"/>
        <v>-33.969477835919257</v>
      </c>
      <c r="BA193" s="21">
        <f t="shared" si="21"/>
        <v>-33.849158088978193</v>
      </c>
      <c r="BB193" s="21">
        <f t="shared" si="21"/>
        <v>-33.725274907937539</v>
      </c>
    </row>
    <row r="194" spans="1:54" outlineLevel="2">
      <c r="A194" s="467"/>
      <c r="B194" s="150" t="s">
        <v>505</v>
      </c>
      <c r="C194" s="19"/>
      <c r="D194" s="135" t="s">
        <v>399</v>
      </c>
      <c r="E194" s="21">
        <f t="shared" ref="E194:AJ194" si="22">SUM(E172:E174)*E186</f>
        <v>-26.692649038672457</v>
      </c>
      <c r="F194" s="21">
        <f t="shared" si="22"/>
        <v>-26.018935405972986</v>
      </c>
      <c r="G194" s="21">
        <f t="shared" si="22"/>
        <v>-25.353963156052181</v>
      </c>
      <c r="H194" s="21">
        <f t="shared" si="22"/>
        <v>-24.697576814721447</v>
      </c>
      <c r="I194" s="21">
        <f t="shared" si="22"/>
        <v>-24.049621661978463</v>
      </c>
      <c r="J194" s="21">
        <f t="shared" si="22"/>
        <v>-23.409943641311671</v>
      </c>
      <c r="K194" s="21">
        <f t="shared" si="22"/>
        <v>-23.244505869052556</v>
      </c>
      <c r="L194" s="21">
        <f t="shared" si="22"/>
        <v>-23.081395223050489</v>
      </c>
      <c r="M194" s="21">
        <f t="shared" si="22"/>
        <v>-22.92060448545022</v>
      </c>
      <c r="N194" s="21">
        <f t="shared" si="22"/>
        <v>-22.762126851397269</v>
      </c>
      <c r="O194" s="21">
        <f t="shared" si="22"/>
        <v>-22.605955944366606</v>
      </c>
      <c r="P194" s="21">
        <f t="shared" si="22"/>
        <v>-22.45208584293702</v>
      </c>
      <c r="Q194" s="21">
        <f t="shared" si="22"/>
        <v>-22.300511090782944</v>
      </c>
      <c r="R194" s="21">
        <f t="shared" si="22"/>
        <v>-22.151226643743001</v>
      </c>
      <c r="S194" s="21">
        <f t="shared" si="22"/>
        <v>-21.999277024093196</v>
      </c>
      <c r="T194" s="21">
        <f t="shared" si="22"/>
        <v>-21.849675314791575</v>
      </c>
      <c r="U194" s="21">
        <f t="shared" si="22"/>
        <v>-21.702416309396494</v>
      </c>
      <c r="V194" s="21">
        <f t="shared" si="22"/>
        <v>-21.557495369271777</v>
      </c>
      <c r="W194" s="21">
        <f t="shared" si="22"/>
        <v>-21.414908254945164</v>
      </c>
      <c r="X194" s="21">
        <f t="shared" si="22"/>
        <v>-21.274651254898473</v>
      </c>
      <c r="Y194" s="21">
        <f t="shared" si="22"/>
        <v>-21.136721209365437</v>
      </c>
      <c r="Z194" s="21">
        <f t="shared" si="22"/>
        <v>-21.001115392938875</v>
      </c>
      <c r="AA194" s="21">
        <f t="shared" si="22"/>
        <v>-20.867831661115133</v>
      </c>
      <c r="AB194" s="21">
        <f t="shared" si="22"/>
        <v>-20.736868361124767</v>
      </c>
      <c r="AC194" s="21">
        <f t="shared" si="22"/>
        <v>-20.594972182829153</v>
      </c>
      <c r="AD194" s="21">
        <f t="shared" si="22"/>
        <v>-20.453898119696021</v>
      </c>
      <c r="AE194" s="21">
        <f t="shared" si="22"/>
        <v>-20.312374913831011</v>
      </c>
      <c r="AF194" s="21">
        <f t="shared" si="22"/>
        <v>-20.169590112031354</v>
      </c>
      <c r="AG194" s="21">
        <f t="shared" si="22"/>
        <v>-20.025192829321508</v>
      </c>
      <c r="AH194" s="21">
        <f t="shared" si="22"/>
        <v>-19.879403185481166</v>
      </c>
      <c r="AI194" s="21">
        <f t="shared" si="22"/>
        <v>-19.733212965752415</v>
      </c>
      <c r="AJ194" s="21">
        <f t="shared" si="22"/>
        <v>-19.681459105341691</v>
      </c>
      <c r="AK194" s="21">
        <f t="shared" ref="AK194:BB194" si="23">SUM(AK172:AK174)*AK186</f>
        <v>-19.628136753850885</v>
      </c>
      <c r="AL194" s="21">
        <f t="shared" si="23"/>
        <v>-19.573415843568366</v>
      </c>
      <c r="AM194" s="21">
        <f t="shared" si="23"/>
        <v>-19.517490987402812</v>
      </c>
      <c r="AN194" s="21">
        <f t="shared" si="23"/>
        <v>-19.460502336743705</v>
      </c>
      <c r="AO194" s="21">
        <f t="shared" si="23"/>
        <v>-19.402522709041197</v>
      </c>
      <c r="AP194" s="21">
        <f t="shared" si="23"/>
        <v>-19.343677545542686</v>
      </c>
      <c r="AQ194" s="21">
        <f t="shared" si="23"/>
        <v>-19.284095280955341</v>
      </c>
      <c r="AR194" s="21">
        <f t="shared" si="23"/>
        <v>-19.223891620732832</v>
      </c>
      <c r="AS194" s="21">
        <f t="shared" si="23"/>
        <v>-19.163172569836892</v>
      </c>
      <c r="AT194" s="21">
        <f t="shared" si="23"/>
        <v>-19.102043222004262</v>
      </c>
      <c r="AU194" s="21">
        <f t="shared" si="23"/>
        <v>-19.040611045155075</v>
      </c>
      <c r="AV194" s="21">
        <f t="shared" si="23"/>
        <v>-18.978979079893744</v>
      </c>
      <c r="AW194" s="21">
        <f t="shared" si="23"/>
        <v>-18.917246422189489</v>
      </c>
      <c r="AX194" s="21">
        <f t="shared" si="23"/>
        <v>-18.855509903551965</v>
      </c>
      <c r="AY194" s="21">
        <f t="shared" si="23"/>
        <v>-18.793864613438828</v>
      </c>
      <c r="AZ194" s="21">
        <f t="shared" si="23"/>
        <v>-18.73240343620704</v>
      </c>
      <c r="BA194" s="21">
        <f t="shared" si="23"/>
        <v>-18.671216723373742</v>
      </c>
      <c r="BB194" s="21">
        <f t="shared" si="23"/>
        <v>-18.608120655337217</v>
      </c>
    </row>
    <row r="195" spans="1:54" outlineLevel="2">
      <c r="A195" s="467"/>
      <c r="B195" s="150" t="s">
        <v>506</v>
      </c>
      <c r="C195" s="19"/>
      <c r="D195" s="135" t="s">
        <v>399</v>
      </c>
      <c r="E195" s="21">
        <f>SUM(E176:E178)*E186</f>
        <v>-80.077947097049076</v>
      </c>
      <c r="F195" s="21">
        <f t="shared" ref="F195:BB195" si="24">SUM(F176:F178)*F186</f>
        <v>-78.056806199706728</v>
      </c>
      <c r="G195" s="21">
        <f t="shared" si="24"/>
        <v>-76.061889468156537</v>
      </c>
      <c r="H195" s="21">
        <f t="shared" si="24"/>
        <v>-74.092730444164346</v>
      </c>
      <c r="I195" s="21">
        <f t="shared" si="24"/>
        <v>-72.148864985935376</v>
      </c>
      <c r="J195" s="21">
        <f t="shared" si="24"/>
        <v>-70.229830908510252</v>
      </c>
      <c r="K195" s="21">
        <f t="shared" si="24"/>
        <v>-69.73351760715768</v>
      </c>
      <c r="L195" s="21">
        <f t="shared" si="24"/>
        <v>-69.244185669151463</v>
      </c>
      <c r="M195" s="21">
        <f t="shared" si="24"/>
        <v>-68.761813441917795</v>
      </c>
      <c r="N195" s="21">
        <f t="shared" si="24"/>
        <v>-68.286380540073708</v>
      </c>
      <c r="O195" s="21">
        <f t="shared" si="24"/>
        <v>-67.817867833099811</v>
      </c>
      <c r="P195" s="21">
        <f t="shared" si="24"/>
        <v>-67.356257542322197</v>
      </c>
      <c r="Q195" s="21">
        <f t="shared" si="24"/>
        <v>-66.901533272348829</v>
      </c>
      <c r="R195" s="21">
        <f t="shared" si="24"/>
        <v>-66.45367993122899</v>
      </c>
      <c r="S195" s="21">
        <f t="shared" si="24"/>
        <v>-65.997831059624943</v>
      </c>
      <c r="T195" s="21">
        <f t="shared" si="24"/>
        <v>-65.549025931991849</v>
      </c>
      <c r="U195" s="21">
        <f t="shared" si="24"/>
        <v>-65.107248940307116</v>
      </c>
      <c r="V195" s="21">
        <f t="shared" si="24"/>
        <v>-64.672486095956501</v>
      </c>
      <c r="W195" s="21">
        <f t="shared" si="24"/>
        <v>-64.244724764835496</v>
      </c>
      <c r="X195" s="21">
        <f t="shared" si="24"/>
        <v>-63.82395376469541</v>
      </c>
      <c r="Y195" s="21">
        <f t="shared" si="24"/>
        <v>-63.410163628096313</v>
      </c>
      <c r="Z195" s="21">
        <f t="shared" si="24"/>
        <v>-63.003346167931795</v>
      </c>
      <c r="AA195" s="21">
        <f t="shared" si="24"/>
        <v>-62.603494994001302</v>
      </c>
      <c r="AB195" s="21">
        <f t="shared" si="24"/>
        <v>-62.210605083374283</v>
      </c>
      <c r="AC195" s="21">
        <f t="shared" si="24"/>
        <v>-61.784916549071163</v>
      </c>
      <c r="AD195" s="21">
        <f t="shared" si="24"/>
        <v>-61.361694360312782</v>
      </c>
      <c r="AE195" s="21">
        <f t="shared" si="24"/>
        <v>-60.937124743471344</v>
      </c>
      <c r="AF195" s="21">
        <f t="shared" si="24"/>
        <v>-60.508770338972717</v>
      </c>
      <c r="AG195" s="21">
        <f t="shared" si="24"/>
        <v>-60.075578490024789</v>
      </c>
      <c r="AH195" s="21">
        <f t="shared" si="24"/>
        <v>-59.638209558962309</v>
      </c>
      <c r="AI195" s="21">
        <f t="shared" si="24"/>
        <v>-59.199638900103594</v>
      </c>
      <c r="AJ195" s="21">
        <f t="shared" si="24"/>
        <v>-59.044377319106189</v>
      </c>
      <c r="AK195" s="21">
        <f t="shared" si="24"/>
        <v>-58.884410264792564</v>
      </c>
      <c r="AL195" s="21">
        <f t="shared" si="24"/>
        <v>-58.720247534086639</v>
      </c>
      <c r="AM195" s="21">
        <f t="shared" si="24"/>
        <v>-58.552472965826624</v>
      </c>
      <c r="AN195" s="21">
        <f t="shared" si="24"/>
        <v>-58.381507014037986</v>
      </c>
      <c r="AO195" s="21">
        <f t="shared" si="24"/>
        <v>-58.2075681310994</v>
      </c>
      <c r="AP195" s="21">
        <f t="shared" si="24"/>
        <v>-58.031032640769347</v>
      </c>
      <c r="AQ195" s="21">
        <f t="shared" si="24"/>
        <v>-57.852285847174642</v>
      </c>
      <c r="AR195" s="21">
        <f t="shared" si="24"/>
        <v>-57.671674866671694</v>
      </c>
      <c r="AS195" s="21">
        <f t="shared" si="24"/>
        <v>-57.489517714137371</v>
      </c>
      <c r="AT195" s="21">
        <f t="shared" si="24"/>
        <v>-57.306129670788252</v>
      </c>
      <c r="AU195" s="21">
        <f t="shared" si="24"/>
        <v>-57.121833140385917</v>
      </c>
      <c r="AV195" s="21">
        <f t="shared" si="24"/>
        <v>-56.936937244742857</v>
      </c>
      <c r="AW195" s="21">
        <f t="shared" si="24"/>
        <v>-56.751739271766056</v>
      </c>
      <c r="AX195" s="21">
        <f t="shared" si="24"/>
        <v>-56.566529715984721</v>
      </c>
      <c r="AY195" s="21">
        <f t="shared" si="24"/>
        <v>-56.381593845772677</v>
      </c>
      <c r="AZ195" s="21">
        <f t="shared" si="24"/>
        <v>-56.197210314200788</v>
      </c>
      <c r="BA195" s="21">
        <f t="shared" si="24"/>
        <v>-56.013650175820437</v>
      </c>
      <c r="BB195" s="21">
        <f t="shared" si="24"/>
        <v>-55.824361971825994</v>
      </c>
    </row>
    <row r="196" spans="1:54" outlineLevel="2">
      <c r="A196" s="467"/>
      <c r="B196" s="150" t="s">
        <v>292</v>
      </c>
      <c r="C196" s="19"/>
      <c r="D196" s="135" t="s">
        <v>399</v>
      </c>
      <c r="E196" s="21">
        <f t="shared" ref="E196:AJ196" si="25">SUMIF($B$143:$B$154,"Safety",E$143:E$154)*E187</f>
        <v>-3.8336980689506128</v>
      </c>
      <c r="F196" s="21">
        <f t="shared" si="25"/>
        <v>-3.8740456868922082</v>
      </c>
      <c r="G196" s="21">
        <f t="shared" si="25"/>
        <v>-3.9126989928618161</v>
      </c>
      <c r="H196" s="21">
        <f t="shared" si="25"/>
        <v>-3.9482387978086519</v>
      </c>
      <c r="I196" s="21">
        <f t="shared" si="25"/>
        <v>-3.9791559353389472</v>
      </c>
      <c r="J196" s="21">
        <f t="shared" si="25"/>
        <v>-4.0038465958928331</v>
      </c>
      <c r="K196" s="21">
        <f t="shared" si="25"/>
        <v>-4.0541485361100982</v>
      </c>
      <c r="L196" s="21">
        <f t="shared" si="25"/>
        <v>-4.1058836838518404</v>
      </c>
      <c r="M196" s="21">
        <f t="shared" si="25"/>
        <v>-4.1590915963467241</v>
      </c>
      <c r="N196" s="21">
        <f t="shared" si="25"/>
        <v>-4.2138134057590442</v>
      </c>
      <c r="O196" s="21">
        <f t="shared" si="25"/>
        <v>-4.2700911960092283</v>
      </c>
      <c r="P196" s="21">
        <f t="shared" si="25"/>
        <v>-4.327968698982712</v>
      </c>
      <c r="Q196" s="21">
        <f t="shared" si="25"/>
        <v>-4.3874909633105545</v>
      </c>
      <c r="R196" s="21">
        <f t="shared" si="25"/>
        <v>-4.4487044131849869</v>
      </c>
      <c r="S196" s="21">
        <f t="shared" si="25"/>
        <v>-4.511656966086794</v>
      </c>
      <c r="T196" s="21">
        <f t="shared" si="25"/>
        <v>-4.5763981721182727</v>
      </c>
      <c r="U196" s="21">
        <f t="shared" si="25"/>
        <v>-4.6429789971151196</v>
      </c>
      <c r="V196" s="21">
        <f t="shared" si="25"/>
        <v>-4.7114522750817081</v>
      </c>
      <c r="W196" s="21">
        <f t="shared" si="25"/>
        <v>-4.7818723415581461</v>
      </c>
      <c r="X196" s="21">
        <f t="shared" si="25"/>
        <v>-4.8542953301008307</v>
      </c>
      <c r="Y196" s="21">
        <f t="shared" si="25"/>
        <v>-4.9287793962091309</v>
      </c>
      <c r="Z196" s="21">
        <f t="shared" si="25"/>
        <v>-5.0053841586923902</v>
      </c>
      <c r="AA196" s="21">
        <f t="shared" si="25"/>
        <v>-5.0841715967295054</v>
      </c>
      <c r="AB196" s="21">
        <f t="shared" si="25"/>
        <v>-5.1652053232006994</v>
      </c>
      <c r="AC196" s="21">
        <f t="shared" si="25"/>
        <v>-5.2485513346907799</v>
      </c>
      <c r="AD196" s="21">
        <f t="shared" si="25"/>
        <v>-5.3342775438359045</v>
      </c>
      <c r="AE196" s="21">
        <f t="shared" si="25"/>
        <v>-5.4224541396278463</v>
      </c>
      <c r="AF196" s="21">
        <f t="shared" si="25"/>
        <v>-5.5131536655096296</v>
      </c>
      <c r="AG196" s="21">
        <f t="shared" si="25"/>
        <v>-5.606450912371872</v>
      </c>
      <c r="AH196" s="21">
        <f t="shared" si="25"/>
        <v>-5.7024231201836839</v>
      </c>
      <c r="AI196" s="21">
        <f t="shared" si="25"/>
        <v>-5.8011501909103496</v>
      </c>
      <c r="AJ196" s="21">
        <f t="shared" si="25"/>
        <v>-5.9151858644706756</v>
      </c>
      <c r="AK196" s="21">
        <f t="shared" ref="AK196:BB196" si="26">SUMIF($B$143:$B$154,"Safety",AK$143:AK$154)*AK187</f>
        <v>-6.0326121335403595</v>
      </c>
      <c r="AL196" s="21">
        <f t="shared" si="26"/>
        <v>-6.1535375333958831</v>
      </c>
      <c r="AM196" s="21">
        <f t="shared" si="26"/>
        <v>-6.2780741869652985</v>
      </c>
      <c r="AN196" s="21">
        <f t="shared" si="26"/>
        <v>-6.4063382099878146</v>
      </c>
      <c r="AO196" s="21">
        <f t="shared" si="26"/>
        <v>-6.5384495916229977</v>
      </c>
      <c r="AP196" s="21">
        <f t="shared" si="26"/>
        <v>-6.6745326125973836</v>
      </c>
      <c r="AQ196" s="21">
        <f t="shared" si="26"/>
        <v>-6.8147156729331089</v>
      </c>
      <c r="AR196" s="21">
        <f t="shared" si="26"/>
        <v>-6.9591318253166259</v>
      </c>
      <c r="AS196" s="21">
        <f t="shared" si="26"/>
        <v>-7.1079185856755487</v>
      </c>
      <c r="AT196" s="21">
        <f t="shared" si="26"/>
        <v>-7.261218309201861</v>
      </c>
      <c r="AU196" s="21">
        <f t="shared" si="26"/>
        <v>-7.4191782338248586</v>
      </c>
      <c r="AV196" s="21">
        <f t="shared" si="26"/>
        <v>-7.5819508260833377</v>
      </c>
      <c r="AW196" s="21">
        <f t="shared" si="26"/>
        <v>-7.749693729718822</v>
      </c>
      <c r="AX196" s="21">
        <f t="shared" si="26"/>
        <v>-7.9225702265642548</v>
      </c>
      <c r="AY196" s="21">
        <f t="shared" si="26"/>
        <v>-8.1007491499364086</v>
      </c>
      <c r="AZ196" s="21">
        <f t="shared" si="26"/>
        <v>-8.2844053628639198</v>
      </c>
      <c r="BA196" s="21">
        <f t="shared" si="26"/>
        <v>-8.4737197980513308</v>
      </c>
      <c r="BB196" s="21">
        <f t="shared" si="26"/>
        <v>-8.5369392113939639</v>
      </c>
    </row>
    <row r="197" spans="1:54" outlineLevel="2">
      <c r="A197" s="467"/>
      <c r="B197" s="150" t="s">
        <v>295</v>
      </c>
      <c r="C197" s="19"/>
      <c r="D197" s="135" t="s">
        <v>399</v>
      </c>
      <c r="E197" s="21">
        <f>SUMIF($B$143:$B$154,"Financial",E$143:E$154)*E186</f>
        <v>-54.20190419459999</v>
      </c>
      <c r="F197" s="21">
        <f t="shared" ref="F197:BB197" si="27">SUMIF($B$143:$B$154,"Financial",F$143:F$154)*F186</f>
        <v>-51.996949735394111</v>
      </c>
      <c r="G197" s="21">
        <f t="shared" si="27"/>
        <v>-49.794089830272327</v>
      </c>
      <c r="H197" s="21">
        <f t="shared" si="27"/>
        <v>-47.592718212061378</v>
      </c>
      <c r="I197" s="21">
        <f t="shared" si="27"/>
        <v>-45.392235776205695</v>
      </c>
      <c r="J197" s="21">
        <f t="shared" si="27"/>
        <v>-43.192049095046663</v>
      </c>
      <c r="K197" s="21">
        <f t="shared" si="27"/>
        <v>-42.683628286976855</v>
      </c>
      <c r="L197" s="21">
        <f t="shared" si="27"/>
        <v>-42.188636858367047</v>
      </c>
      <c r="M197" s="21">
        <f t="shared" si="27"/>
        <v>-41.706729859197146</v>
      </c>
      <c r="N197" s="21">
        <f t="shared" si="27"/>
        <v>-41.237572872518591</v>
      </c>
      <c r="O197" s="21">
        <f t="shared" si="27"/>
        <v>-40.780841761763035</v>
      </c>
      <c r="P197" s="21">
        <f t="shared" si="27"/>
        <v>-40.336222394037115</v>
      </c>
      <c r="Q197" s="21">
        <f t="shared" si="27"/>
        <v>-39.903410351013811</v>
      </c>
      <c r="R197" s="21">
        <f t="shared" si="27"/>
        <v>-39.482110501808975</v>
      </c>
      <c r="S197" s="21">
        <f t="shared" si="27"/>
        <v>-39.072036926672887</v>
      </c>
      <c r="T197" s="21">
        <f t="shared" si="27"/>
        <v>-38.672912501823141</v>
      </c>
      <c r="U197" s="21">
        <f t="shared" si="27"/>
        <v>-38.28446867392968</v>
      </c>
      <c r="V197" s="21">
        <f t="shared" si="27"/>
        <v>-37.906445238423778</v>
      </c>
      <c r="W197" s="21">
        <f t="shared" si="27"/>
        <v>-37.538590050793566</v>
      </c>
      <c r="X197" s="21">
        <f t="shared" si="27"/>
        <v>-37.180658843574726</v>
      </c>
      <c r="Y197" s="21">
        <f t="shared" si="27"/>
        <v>-36.832414913912842</v>
      </c>
      <c r="Z197" s="21">
        <f t="shared" si="27"/>
        <v>-36.493628958135041</v>
      </c>
      <c r="AA197" s="21">
        <f t="shared" si="27"/>
        <v>-36.1640788694489</v>
      </c>
      <c r="AB197" s="21">
        <f t="shared" si="27"/>
        <v>-35.843549470751007</v>
      </c>
      <c r="AC197" s="21">
        <f t="shared" si="27"/>
        <v>-35.531832398438567</v>
      </c>
      <c r="AD197" s="21">
        <f t="shared" si="27"/>
        <v>-35.228725784549276</v>
      </c>
      <c r="AE197" s="21">
        <f t="shared" si="27"/>
        <v>-34.934034179324293</v>
      </c>
      <c r="AF197" s="21">
        <f t="shared" si="27"/>
        <v>-34.647568334261443</v>
      </c>
      <c r="AG197" s="21">
        <f t="shared" si="27"/>
        <v>-34.369144950051776</v>
      </c>
      <c r="AH197" s="21">
        <f t="shared" si="27"/>
        <v>-34.098586673679812</v>
      </c>
      <c r="AI197" s="21">
        <f t="shared" si="27"/>
        <v>-33.835721702064596</v>
      </c>
      <c r="AJ197" s="21">
        <f t="shared" si="27"/>
        <v>-33.743395397955744</v>
      </c>
      <c r="AK197" s="21">
        <f t="shared" si="27"/>
        <v>-33.656813340299571</v>
      </c>
      <c r="AL197" s="21">
        <f t="shared" si="27"/>
        <v>-33.575911515880946</v>
      </c>
      <c r="AM197" s="21">
        <f t="shared" si="27"/>
        <v>-33.500629183153258</v>
      </c>
      <c r="AN197" s="21">
        <f t="shared" si="27"/>
        <v>-33.430908435533659</v>
      </c>
      <c r="AO197" s="21">
        <f t="shared" si="27"/>
        <v>-33.36669430403461</v>
      </c>
      <c r="AP197" s="21">
        <f t="shared" si="27"/>
        <v>-33.307934839333086</v>
      </c>
      <c r="AQ197" s="21">
        <f t="shared" si="27"/>
        <v>-33.254580807078483</v>
      </c>
      <c r="AR197" s="21">
        <f t="shared" si="27"/>
        <v>-33.206585845272976</v>
      </c>
      <c r="AS197" s="21">
        <f t="shared" si="27"/>
        <v>-33.163906381149779</v>
      </c>
      <c r="AT197" s="21">
        <f t="shared" si="27"/>
        <v>-33.126501637206246</v>
      </c>
      <c r="AU197" s="21">
        <f t="shared" si="27"/>
        <v>-33.09433330835337</v>
      </c>
      <c r="AV197" s="21">
        <f t="shared" si="27"/>
        <v>-33.067366008699324</v>
      </c>
      <c r="AW197" s="21">
        <f t="shared" si="27"/>
        <v>-33.045566819472299</v>
      </c>
      <c r="AX197" s="21">
        <f t="shared" si="27"/>
        <v>-33.028905395192794</v>
      </c>
      <c r="AY197" s="21">
        <f t="shared" si="27"/>
        <v>-33.017354103580885</v>
      </c>
      <c r="AZ197" s="21">
        <f t="shared" si="27"/>
        <v>-33.010887767073989</v>
      </c>
      <c r="BA197" s="21">
        <f t="shared" si="27"/>
        <v>-33.009483624689693</v>
      </c>
      <c r="BB197" s="21">
        <f t="shared" si="27"/>
        <v>-33.008123316994947</v>
      </c>
    </row>
    <row r="198" spans="1:54" outlineLevel="2">
      <c r="A198" s="468"/>
      <c r="B198" s="150" t="s">
        <v>486</v>
      </c>
      <c r="C198" s="19"/>
      <c r="D198" s="135" t="s">
        <v>399</v>
      </c>
      <c r="E198" s="21">
        <f>SUMIF($B$143:$B$154,"Other",E$143:E$154)*E186</f>
        <v>0</v>
      </c>
      <c r="F198" s="21">
        <f t="shared" ref="F198:BB198" si="28">SUMIF($B$143:$B$154,"Other",F$143:F$154)*F186</f>
        <v>0</v>
      </c>
      <c r="G198" s="21">
        <f t="shared" si="28"/>
        <v>0</v>
      </c>
      <c r="H198" s="21">
        <f t="shared" si="28"/>
        <v>0</v>
      </c>
      <c r="I198" s="21">
        <f t="shared" si="28"/>
        <v>0</v>
      </c>
      <c r="J198" s="21">
        <f t="shared" si="28"/>
        <v>0</v>
      </c>
      <c r="K198" s="21">
        <f t="shared" si="28"/>
        <v>0</v>
      </c>
      <c r="L198" s="21">
        <f t="shared" si="28"/>
        <v>0</v>
      </c>
      <c r="M198" s="21">
        <f t="shared" si="28"/>
        <v>0</v>
      </c>
      <c r="N198" s="21">
        <f t="shared" si="28"/>
        <v>0</v>
      </c>
      <c r="O198" s="21">
        <f t="shared" si="28"/>
        <v>0</v>
      </c>
      <c r="P198" s="21">
        <f t="shared" si="28"/>
        <v>0</v>
      </c>
      <c r="Q198" s="21">
        <f t="shared" si="28"/>
        <v>0</v>
      </c>
      <c r="R198" s="21">
        <f t="shared" si="28"/>
        <v>0</v>
      </c>
      <c r="S198" s="21">
        <f t="shared" si="28"/>
        <v>0</v>
      </c>
      <c r="T198" s="21">
        <f t="shared" si="28"/>
        <v>0</v>
      </c>
      <c r="U198" s="21">
        <f t="shared" si="28"/>
        <v>0</v>
      </c>
      <c r="V198" s="21">
        <f t="shared" si="28"/>
        <v>0</v>
      </c>
      <c r="W198" s="21">
        <f t="shared" si="28"/>
        <v>0</v>
      </c>
      <c r="X198" s="21">
        <f t="shared" si="28"/>
        <v>0</v>
      </c>
      <c r="Y198" s="21">
        <f t="shared" si="28"/>
        <v>0</v>
      </c>
      <c r="Z198" s="21">
        <f t="shared" si="28"/>
        <v>0</v>
      </c>
      <c r="AA198" s="21">
        <f t="shared" si="28"/>
        <v>0</v>
      </c>
      <c r="AB198" s="21">
        <f t="shared" si="28"/>
        <v>0</v>
      </c>
      <c r="AC198" s="21">
        <f t="shared" si="28"/>
        <v>0</v>
      </c>
      <c r="AD198" s="21">
        <f t="shared" si="28"/>
        <v>0</v>
      </c>
      <c r="AE198" s="21">
        <f t="shared" si="28"/>
        <v>0</v>
      </c>
      <c r="AF198" s="21">
        <f t="shared" si="28"/>
        <v>0</v>
      </c>
      <c r="AG198" s="21">
        <f t="shared" si="28"/>
        <v>0</v>
      </c>
      <c r="AH198" s="21">
        <f t="shared" si="28"/>
        <v>0</v>
      </c>
      <c r="AI198" s="21">
        <f t="shared" si="28"/>
        <v>0</v>
      </c>
      <c r="AJ198" s="21">
        <f t="shared" si="28"/>
        <v>0</v>
      </c>
      <c r="AK198" s="21">
        <f t="shared" si="28"/>
        <v>0</v>
      </c>
      <c r="AL198" s="21">
        <f t="shared" si="28"/>
        <v>0</v>
      </c>
      <c r="AM198" s="21">
        <f t="shared" si="28"/>
        <v>0</v>
      </c>
      <c r="AN198" s="21">
        <f t="shared" si="28"/>
        <v>0</v>
      </c>
      <c r="AO198" s="21">
        <f t="shared" si="28"/>
        <v>0</v>
      </c>
      <c r="AP198" s="21">
        <f t="shared" si="28"/>
        <v>0</v>
      </c>
      <c r="AQ198" s="21">
        <f t="shared" si="28"/>
        <v>0</v>
      </c>
      <c r="AR198" s="21">
        <f t="shared" si="28"/>
        <v>0</v>
      </c>
      <c r="AS198" s="21">
        <f t="shared" si="28"/>
        <v>0</v>
      </c>
      <c r="AT198" s="21">
        <f t="shared" si="28"/>
        <v>0</v>
      </c>
      <c r="AU198" s="21">
        <f t="shared" si="28"/>
        <v>0</v>
      </c>
      <c r="AV198" s="21">
        <f t="shared" si="28"/>
        <v>0</v>
      </c>
      <c r="AW198" s="21">
        <f t="shared" si="28"/>
        <v>0</v>
      </c>
      <c r="AX198" s="21">
        <f t="shared" si="28"/>
        <v>0</v>
      </c>
      <c r="AY198" s="21">
        <f t="shared" si="28"/>
        <v>0</v>
      </c>
      <c r="AZ198" s="21">
        <f t="shared" si="28"/>
        <v>0</v>
      </c>
      <c r="BA198" s="21">
        <f t="shared" si="28"/>
        <v>0</v>
      </c>
      <c r="BB198" s="21">
        <f t="shared" si="28"/>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66" t="s">
        <v>507</v>
      </c>
      <c r="B200" s="150" t="s">
        <v>508</v>
      </c>
      <c r="C200" s="19"/>
      <c r="D200" s="135" t="s">
        <v>399</v>
      </c>
      <c r="E200" s="21">
        <f>SUM(E190:E193,E196:E198)</f>
        <v>-120.91795001662759</v>
      </c>
      <c r="F200" s="21">
        <f t="shared" ref="F200:BB200" si="29">SUM(F190:F193,F196:F198)</f>
        <v>-120.32525313429103</v>
      </c>
      <c r="G200" s="21">
        <f t="shared" si="29"/>
        <v>-119.49923582813625</v>
      </c>
      <c r="H200" s="21">
        <f t="shared" si="29"/>
        <v>-118.67954119121484</v>
      </c>
      <c r="I200" s="21">
        <f t="shared" si="29"/>
        <v>-118.0330929348796</v>
      </c>
      <c r="J200" s="21">
        <f t="shared" si="29"/>
        <v>-116.5939923766814</v>
      </c>
      <c r="K200" s="21">
        <f t="shared" si="29"/>
        <v>-113.69267604752291</v>
      </c>
      <c r="L200" s="21">
        <f t="shared" si="29"/>
        <v>-111.07546073771377</v>
      </c>
      <c r="M200" s="21">
        <f t="shared" si="29"/>
        <v>-108.59404117442804</v>
      </c>
      <c r="N200" s="21">
        <f t="shared" si="29"/>
        <v>-106.11253289968121</v>
      </c>
      <c r="O200" s="21">
        <f t="shared" si="29"/>
        <v>-103.88448393248483</v>
      </c>
      <c r="P200" s="21">
        <f t="shared" si="29"/>
        <v>-101.77184133509058</v>
      </c>
      <c r="Q200" s="21">
        <f t="shared" si="29"/>
        <v>-99.768531514230091</v>
      </c>
      <c r="R200" s="21">
        <f t="shared" si="29"/>
        <v>-97.986638966777889</v>
      </c>
      <c r="S200" s="21">
        <f t="shared" si="29"/>
        <v>-96.18247981319692</v>
      </c>
      <c r="T200" s="21">
        <f t="shared" si="29"/>
        <v>-94.471361118445401</v>
      </c>
      <c r="U200" s="21">
        <f t="shared" si="29"/>
        <v>-92.848402367673316</v>
      </c>
      <c r="V200" s="21">
        <f t="shared" si="29"/>
        <v>-91.416934070827665</v>
      </c>
      <c r="W200" s="21">
        <f t="shared" si="29"/>
        <v>-89.954369750560147</v>
      </c>
      <c r="X200" s="21">
        <f t="shared" si="29"/>
        <v>-88.670264113060782</v>
      </c>
      <c r="Y200" s="21">
        <f t="shared" si="29"/>
        <v>-87.351790528795391</v>
      </c>
      <c r="Z200" s="21">
        <f t="shared" si="29"/>
        <v>-86.199864966046874</v>
      </c>
      <c r="AA200" s="21">
        <f t="shared" si="29"/>
        <v>-85.107806279499584</v>
      </c>
      <c r="AB200" s="21">
        <f t="shared" si="29"/>
        <v>-84.07247757899674</v>
      </c>
      <c r="AC200" s="21">
        <f t="shared" si="29"/>
        <v>-83.069708251966119</v>
      </c>
      <c r="AD200" s="21">
        <f t="shared" si="29"/>
        <v>-82.491024267784724</v>
      </c>
      <c r="AE200" s="21">
        <f t="shared" si="29"/>
        <v>-81.931338341499554</v>
      </c>
      <c r="AF200" s="21">
        <f t="shared" si="29"/>
        <v>-81.378889869309717</v>
      </c>
      <c r="AG200" s="21">
        <f t="shared" si="29"/>
        <v>-80.835051345249383</v>
      </c>
      <c r="AH200" s="21">
        <f t="shared" si="29"/>
        <v>-80.301374507726592</v>
      </c>
      <c r="AI200" s="21">
        <f t="shared" si="29"/>
        <v>-79.779840954482978</v>
      </c>
      <c r="AJ200" s="21">
        <f t="shared" si="29"/>
        <v>-79.638048087885636</v>
      </c>
      <c r="AK200" s="21">
        <f t="shared" si="29"/>
        <v>-79.503132081705843</v>
      </c>
      <c r="AL200" s="21">
        <f t="shared" si="29"/>
        <v>-79.375877793680928</v>
      </c>
      <c r="AM200" s="21">
        <f t="shared" si="29"/>
        <v>-79.256740844679285</v>
      </c>
      <c r="AN200" s="21">
        <f t="shared" si="29"/>
        <v>-79.145938472307336</v>
      </c>
      <c r="AO200" s="21">
        <f t="shared" si="29"/>
        <v>-79.043590496425054</v>
      </c>
      <c r="AP200" s="21">
        <f t="shared" si="29"/>
        <v>-78.94999656983363</v>
      </c>
      <c r="AQ200" s="21">
        <f t="shared" si="29"/>
        <v>-78.865495939562251</v>
      </c>
      <c r="AR200" s="21">
        <f t="shared" si="29"/>
        <v>-78.79035587394543</v>
      </c>
      <c r="AS200" s="21">
        <f t="shared" si="29"/>
        <v>-78.724834912128046</v>
      </c>
      <c r="AT200" s="21">
        <f t="shared" si="29"/>
        <v>-78.669210920307364</v>
      </c>
      <c r="AU200" s="21">
        <f t="shared" si="29"/>
        <v>-78.623777711205008</v>
      </c>
      <c r="AV200" s="21">
        <f t="shared" si="29"/>
        <v>-78.588824881070039</v>
      </c>
      <c r="AW200" s="21">
        <f t="shared" si="29"/>
        <v>-78.564638768104572</v>
      </c>
      <c r="AX200" s="21">
        <f t="shared" si="29"/>
        <v>-78.551512686410916</v>
      </c>
      <c r="AY200" s="21">
        <f t="shared" si="29"/>
        <v>-78.549746078795991</v>
      </c>
      <c r="AZ200" s="21">
        <f t="shared" si="29"/>
        <v>-78.559642429408598</v>
      </c>
      <c r="BA200" s="21">
        <f t="shared" si="29"/>
        <v>-78.581508612752231</v>
      </c>
      <c r="BB200" s="21">
        <f t="shared" si="29"/>
        <v>-78.474394711681356</v>
      </c>
    </row>
    <row r="201" spans="1:54" outlineLevel="2">
      <c r="A201" s="467"/>
      <c r="B201" s="150" t="s">
        <v>509</v>
      </c>
      <c r="C201" s="19"/>
      <c r="D201" s="135" t="s">
        <v>399</v>
      </c>
      <c r="E201" s="21">
        <f>SUM(E190:E192,E194,E196:E198)</f>
        <v>-94.309656945768339</v>
      </c>
      <c r="F201" s="21">
        <f t="shared" ref="F201:BB201" si="30">SUM(F190:F192,F194,F196:F198)</f>
        <v>-95.093370988310937</v>
      </c>
      <c r="G201" s="21">
        <f t="shared" si="30"/>
        <v>-95.820829700888851</v>
      </c>
      <c r="H201" s="21">
        <f t="shared" si="30"/>
        <v>-96.540960999716177</v>
      </c>
      <c r="I201" s="21">
        <f t="shared" si="30"/>
        <v>-97.269864743255312</v>
      </c>
      <c r="J201" s="21">
        <f t="shared" si="30"/>
        <v>-97.208855084553718</v>
      </c>
      <c r="K201" s="21">
        <f t="shared" si="30"/>
        <v>-94.539523913471328</v>
      </c>
      <c r="L201" s="21">
        <f t="shared" si="30"/>
        <v>-92.023443023373133</v>
      </c>
      <c r="M201" s="21">
        <f t="shared" si="30"/>
        <v>-89.65251825317057</v>
      </c>
      <c r="N201" s="21">
        <f t="shared" si="30"/>
        <v>-87.419069658982551</v>
      </c>
      <c r="O201" s="21">
        <f t="shared" si="30"/>
        <v>-85.315811341433843</v>
      </c>
      <c r="P201" s="21">
        <f t="shared" si="30"/>
        <v>-83.335833465418119</v>
      </c>
      <c r="Q201" s="21">
        <f t="shared" si="30"/>
        <v>-81.472584069208295</v>
      </c>
      <c r="R201" s="21">
        <f t="shared" si="30"/>
        <v>-79.719851846706263</v>
      </c>
      <c r="S201" s="21">
        <f t="shared" si="30"/>
        <v>-78.066799355849241</v>
      </c>
      <c r="T201" s="21">
        <f t="shared" si="30"/>
        <v>-76.512866439883453</v>
      </c>
      <c r="U201" s="21">
        <f t="shared" si="30"/>
        <v>-75.052768370724806</v>
      </c>
      <c r="V201" s="21">
        <f t="shared" si="30"/>
        <v>-73.681501059841182</v>
      </c>
      <c r="W201" s="21">
        <f t="shared" si="30"/>
        <v>-72.394326954308838</v>
      </c>
      <c r="X201" s="21">
        <f t="shared" si="30"/>
        <v>-71.186762648365573</v>
      </c>
      <c r="Y201" s="21">
        <f t="shared" si="30"/>
        <v>-70.054566787159288</v>
      </c>
      <c r="Z201" s="21">
        <f t="shared" si="30"/>
        <v>-68.99372769804458</v>
      </c>
      <c r="AA201" s="21">
        <f t="shared" si="30"/>
        <v>-68.000453313122321</v>
      </c>
      <c r="AB201" s="21">
        <f t="shared" si="30"/>
        <v>-67.071159613050327</v>
      </c>
      <c r="AC201" s="21">
        <f t="shared" si="30"/>
        <v>-66.189209188014743</v>
      </c>
      <c r="AD201" s="21">
        <f t="shared" si="30"/>
        <v>-65.73054194677988</v>
      </c>
      <c r="AE201" s="21">
        <f t="shared" si="30"/>
        <v>-65.284727318409352</v>
      </c>
      <c r="AF201" s="21">
        <f t="shared" si="30"/>
        <v>-64.850778379990032</v>
      </c>
      <c r="AG201" s="21">
        <f t="shared" si="30"/>
        <v>-64.428179374733432</v>
      </c>
      <c r="AH201" s="21">
        <f t="shared" si="30"/>
        <v>-64.01699533757035</v>
      </c>
      <c r="AI201" s="21">
        <f t="shared" si="30"/>
        <v>-63.618072514127121</v>
      </c>
      <c r="AJ201" s="21">
        <f t="shared" si="30"/>
        <v>-63.521796343645207</v>
      </c>
      <c r="AK201" s="21">
        <f t="shared" si="30"/>
        <v>-63.434474194868741</v>
      </c>
      <c r="AL201" s="21">
        <f t="shared" si="30"/>
        <v>-63.356295379161082</v>
      </c>
      <c r="AM201" s="21">
        <f t="shared" si="30"/>
        <v>-63.287481277510402</v>
      </c>
      <c r="AN201" s="21">
        <f t="shared" si="30"/>
        <v>-63.22820615096915</v>
      </c>
      <c r="AO201" s="21">
        <f t="shared" si="30"/>
        <v>-63.178584246022581</v>
      </c>
      <c r="AP201" s="21">
        <f t="shared" si="30"/>
        <v>-63.138790240207776</v>
      </c>
      <c r="AQ201" s="21">
        <f t="shared" si="30"/>
        <v>-63.109009131667662</v>
      </c>
      <c r="AR201" s="21">
        <f t="shared" si="30"/>
        <v>-63.089421190838685</v>
      </c>
      <c r="AS201" s="21">
        <f t="shared" si="30"/>
        <v>-63.080204715536411</v>
      </c>
      <c r="AT201" s="21">
        <f t="shared" si="30"/>
        <v>-63.081545186258779</v>
      </c>
      <c r="AU201" s="21">
        <f t="shared" si="30"/>
        <v>-63.093638268553228</v>
      </c>
      <c r="AV201" s="21">
        <f t="shared" si="30"/>
        <v>-63.116683795829211</v>
      </c>
      <c r="AW201" s="21">
        <f t="shared" si="30"/>
        <v>-63.150885738105444</v>
      </c>
      <c r="AX201" s="21">
        <f t="shared" si="30"/>
        <v>-63.196454445642658</v>
      </c>
      <c r="AY201" s="21">
        <f t="shared" si="30"/>
        <v>-63.253607213122848</v>
      </c>
      <c r="AZ201" s="21">
        <f t="shared" si="30"/>
        <v>-63.322568029696377</v>
      </c>
      <c r="BA201" s="21">
        <f t="shared" si="30"/>
        <v>-63.403567247147777</v>
      </c>
      <c r="BB201" s="21">
        <f t="shared" si="30"/>
        <v>-63.357240459081027</v>
      </c>
    </row>
    <row r="202" spans="1:54" outlineLevel="2">
      <c r="A202" s="468"/>
      <c r="B202" s="150" t="s">
        <v>510</v>
      </c>
      <c r="C202" s="19"/>
      <c r="D202" s="135" t="s">
        <v>399</v>
      </c>
      <c r="E202" s="21">
        <f>SUM(E190:E192,E195:E198)</f>
        <v>-147.69495500414496</v>
      </c>
      <c r="F202" s="21">
        <f t="shared" ref="F202:BB202" si="31">SUM(F190:F192,F195:F198)</f>
        <v>-147.13124178204467</v>
      </c>
      <c r="G202" s="21">
        <f t="shared" si="31"/>
        <v>-146.5287560129932</v>
      </c>
      <c r="H202" s="21">
        <f t="shared" si="31"/>
        <v>-145.93611462915908</v>
      </c>
      <c r="I202" s="21">
        <f t="shared" si="31"/>
        <v>-145.36910806721221</v>
      </c>
      <c r="J202" s="21">
        <f t="shared" si="31"/>
        <v>-144.0287423517523</v>
      </c>
      <c r="K202" s="21">
        <f t="shared" si="31"/>
        <v>-141.02853565157648</v>
      </c>
      <c r="L202" s="21">
        <f t="shared" si="31"/>
        <v>-138.1862334694741</v>
      </c>
      <c r="M202" s="21">
        <f t="shared" si="31"/>
        <v>-135.49372720963814</v>
      </c>
      <c r="N202" s="21">
        <f t="shared" si="31"/>
        <v>-132.943323347659</v>
      </c>
      <c r="O202" s="21">
        <f t="shared" si="31"/>
        <v>-130.52772323016706</v>
      </c>
      <c r="P202" s="21">
        <f t="shared" si="31"/>
        <v>-128.24000516480331</v>
      </c>
      <c r="Q202" s="21">
        <f t="shared" si="31"/>
        <v>-126.07360625077419</v>
      </c>
      <c r="R202" s="21">
        <f t="shared" si="31"/>
        <v>-124.02230513419225</v>
      </c>
      <c r="S202" s="21">
        <f t="shared" si="31"/>
        <v>-122.06535339138097</v>
      </c>
      <c r="T202" s="21">
        <f t="shared" si="31"/>
        <v>-120.21221705708373</v>
      </c>
      <c r="U202" s="21">
        <f t="shared" si="31"/>
        <v>-118.45760100163542</v>
      </c>
      <c r="V202" s="21">
        <f t="shared" si="31"/>
        <v>-116.79649178652591</v>
      </c>
      <c r="W202" s="21">
        <f t="shared" si="31"/>
        <v>-115.22414346419916</v>
      </c>
      <c r="X202" s="21">
        <f t="shared" si="31"/>
        <v>-113.73606515816252</v>
      </c>
      <c r="Y202" s="21">
        <f t="shared" si="31"/>
        <v>-112.32800920589017</v>
      </c>
      <c r="Z202" s="21">
        <f t="shared" si="31"/>
        <v>-110.99595847303752</v>
      </c>
      <c r="AA202" s="21">
        <f t="shared" si="31"/>
        <v>-109.73611664600848</v>
      </c>
      <c r="AB202" s="21">
        <f t="shared" si="31"/>
        <v>-108.54489633529982</v>
      </c>
      <c r="AC202" s="21">
        <f t="shared" si="31"/>
        <v>-107.37915355425675</v>
      </c>
      <c r="AD202" s="21">
        <f t="shared" si="31"/>
        <v>-106.63833818739664</v>
      </c>
      <c r="AE202" s="21">
        <f t="shared" si="31"/>
        <v>-105.90947714804969</v>
      </c>
      <c r="AF202" s="21">
        <f t="shared" si="31"/>
        <v>-105.18995860693141</v>
      </c>
      <c r="AG202" s="21">
        <f t="shared" si="31"/>
        <v>-104.4785650354367</v>
      </c>
      <c r="AH202" s="21">
        <f t="shared" si="31"/>
        <v>-103.77580171105149</v>
      </c>
      <c r="AI202" s="21">
        <f t="shared" si="31"/>
        <v>-103.08449844847831</v>
      </c>
      <c r="AJ202" s="21">
        <f t="shared" si="31"/>
        <v>-102.88471455740969</v>
      </c>
      <c r="AK202" s="21">
        <f t="shared" si="31"/>
        <v>-102.69074770581042</v>
      </c>
      <c r="AL202" s="21">
        <f t="shared" si="31"/>
        <v>-102.50312706967935</v>
      </c>
      <c r="AM202" s="21">
        <f t="shared" si="31"/>
        <v>-102.3224632559342</v>
      </c>
      <c r="AN202" s="21">
        <f t="shared" si="31"/>
        <v>-102.14921082826342</v>
      </c>
      <c r="AO202" s="21">
        <f t="shared" si="31"/>
        <v>-101.98362966808078</v>
      </c>
      <c r="AP202" s="21">
        <f t="shared" si="31"/>
        <v>-101.82614533543443</v>
      </c>
      <c r="AQ202" s="21">
        <f t="shared" si="31"/>
        <v>-101.67719969788696</v>
      </c>
      <c r="AR202" s="21">
        <f t="shared" si="31"/>
        <v>-101.53720443677756</v>
      </c>
      <c r="AS202" s="21">
        <f t="shared" si="31"/>
        <v>-101.4065498598369</v>
      </c>
      <c r="AT202" s="21">
        <f t="shared" si="31"/>
        <v>-101.28563163504278</v>
      </c>
      <c r="AU202" s="21">
        <f t="shared" si="31"/>
        <v>-101.17486036378408</v>
      </c>
      <c r="AV202" s="21">
        <f t="shared" si="31"/>
        <v>-101.07464196067832</v>
      </c>
      <c r="AW202" s="21">
        <f t="shared" si="31"/>
        <v>-100.98537858768201</v>
      </c>
      <c r="AX202" s="21">
        <f t="shared" si="31"/>
        <v>-100.90747425807542</v>
      </c>
      <c r="AY202" s="21">
        <f t="shared" si="31"/>
        <v>-100.8413364454567</v>
      </c>
      <c r="AZ202" s="21">
        <f t="shared" si="31"/>
        <v>-100.78737490769012</v>
      </c>
      <c r="BA202" s="21">
        <f t="shared" si="31"/>
        <v>-100.74600069959448</v>
      </c>
      <c r="BB202" s="21">
        <f t="shared" si="31"/>
        <v>-100.5734817755698</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66" t="s">
        <v>511</v>
      </c>
      <c r="B204" s="150" t="s">
        <v>512</v>
      </c>
      <c r="C204" s="19"/>
      <c r="D204" s="135" t="s">
        <v>399</v>
      </c>
      <c r="E204" s="21">
        <f>E200</f>
        <v>-120.91795001662759</v>
      </c>
      <c r="F204" s="21">
        <f>F200+E204</f>
        <v>-241.24320315091862</v>
      </c>
      <c r="G204" s="21">
        <f t="shared" ref="G204:BB206" si="32">G200+F204</f>
        <v>-360.7424389790549</v>
      </c>
      <c r="H204" s="21">
        <f t="shared" si="32"/>
        <v>-479.42198017026976</v>
      </c>
      <c r="I204" s="21">
        <f t="shared" si="32"/>
        <v>-597.45507310514938</v>
      </c>
      <c r="J204" s="21">
        <f t="shared" si="32"/>
        <v>-714.04906548183078</v>
      </c>
      <c r="K204" s="21">
        <f t="shared" si="32"/>
        <v>-827.7417415293537</v>
      </c>
      <c r="L204" s="21">
        <f t="shared" si="32"/>
        <v>-938.8172022670675</v>
      </c>
      <c r="M204" s="21">
        <f t="shared" si="32"/>
        <v>-1047.4112434414956</v>
      </c>
      <c r="N204" s="21">
        <f t="shared" si="32"/>
        <v>-1153.5237763411767</v>
      </c>
      <c r="O204" s="21">
        <f t="shared" si="32"/>
        <v>-1257.4082602736614</v>
      </c>
      <c r="P204" s="21">
        <f t="shared" si="32"/>
        <v>-1359.180101608752</v>
      </c>
      <c r="Q204" s="21">
        <f t="shared" si="32"/>
        <v>-1458.9486331229821</v>
      </c>
      <c r="R204" s="21">
        <f t="shared" si="32"/>
        <v>-1556.93527208976</v>
      </c>
      <c r="S204" s="21">
        <f t="shared" si="32"/>
        <v>-1653.117751902957</v>
      </c>
      <c r="T204" s="21">
        <f t="shared" si="32"/>
        <v>-1747.5891130214025</v>
      </c>
      <c r="U204" s="21">
        <f t="shared" si="32"/>
        <v>-1840.4375153890758</v>
      </c>
      <c r="V204" s="21">
        <f t="shared" si="32"/>
        <v>-1931.8544494599034</v>
      </c>
      <c r="W204" s="21">
        <f t="shared" si="32"/>
        <v>-2021.8088192104635</v>
      </c>
      <c r="X204" s="21">
        <f t="shared" si="32"/>
        <v>-2110.4790833235243</v>
      </c>
      <c r="Y204" s="21">
        <f t="shared" si="32"/>
        <v>-2197.8308738523197</v>
      </c>
      <c r="Z204" s="21">
        <f t="shared" si="32"/>
        <v>-2284.0307388183664</v>
      </c>
      <c r="AA204" s="21">
        <f t="shared" si="32"/>
        <v>-2369.138545097866</v>
      </c>
      <c r="AB204" s="21">
        <f t="shared" si="32"/>
        <v>-2453.2110226768627</v>
      </c>
      <c r="AC204" s="21">
        <f t="shared" si="32"/>
        <v>-2536.2807309288287</v>
      </c>
      <c r="AD204" s="21">
        <f t="shared" si="32"/>
        <v>-2618.7717551966134</v>
      </c>
      <c r="AE204" s="21">
        <f t="shared" si="32"/>
        <v>-2700.7030935381131</v>
      </c>
      <c r="AF204" s="21">
        <f t="shared" si="32"/>
        <v>-2782.0819834074227</v>
      </c>
      <c r="AG204" s="21">
        <f t="shared" si="32"/>
        <v>-2862.917034752672</v>
      </c>
      <c r="AH204" s="21">
        <f t="shared" si="32"/>
        <v>-2943.2184092603984</v>
      </c>
      <c r="AI204" s="21">
        <f t="shared" si="32"/>
        <v>-3022.9982502148814</v>
      </c>
      <c r="AJ204" s="21">
        <f t="shared" si="32"/>
        <v>-3102.636298302767</v>
      </c>
      <c r="AK204" s="21">
        <f t="shared" si="32"/>
        <v>-3182.1394303844727</v>
      </c>
      <c r="AL204" s="21">
        <f t="shared" si="32"/>
        <v>-3261.5153081781536</v>
      </c>
      <c r="AM204" s="21">
        <f t="shared" si="32"/>
        <v>-3340.772049022833</v>
      </c>
      <c r="AN204" s="21">
        <f t="shared" si="32"/>
        <v>-3419.9179874951406</v>
      </c>
      <c r="AO204" s="21">
        <f t="shared" si="32"/>
        <v>-3498.9615779915657</v>
      </c>
      <c r="AP204" s="21">
        <f t="shared" si="32"/>
        <v>-3577.9115745613994</v>
      </c>
      <c r="AQ204" s="21">
        <f t="shared" si="32"/>
        <v>-3656.7770705009616</v>
      </c>
      <c r="AR204" s="21">
        <f t="shared" si="32"/>
        <v>-3735.567426374907</v>
      </c>
      <c r="AS204" s="21">
        <f t="shared" si="32"/>
        <v>-3814.2922612870352</v>
      </c>
      <c r="AT204" s="21">
        <f t="shared" si="32"/>
        <v>-3892.9614722073425</v>
      </c>
      <c r="AU204" s="21">
        <f t="shared" si="32"/>
        <v>-3971.5852499185476</v>
      </c>
      <c r="AV204" s="21">
        <f t="shared" si="32"/>
        <v>-4050.1740747996178</v>
      </c>
      <c r="AW204" s="21">
        <f t="shared" si="32"/>
        <v>-4128.7387135677227</v>
      </c>
      <c r="AX204" s="21">
        <f t="shared" si="32"/>
        <v>-4207.2902262541338</v>
      </c>
      <c r="AY204" s="21">
        <f t="shared" si="32"/>
        <v>-4285.8399723329294</v>
      </c>
      <c r="AZ204" s="21">
        <f t="shared" si="32"/>
        <v>-4364.3996147623384</v>
      </c>
      <c r="BA204" s="21">
        <f t="shared" si="32"/>
        <v>-4442.9811233750906</v>
      </c>
      <c r="BB204" s="21">
        <f t="shared" si="32"/>
        <v>-4521.4555180867719</v>
      </c>
    </row>
    <row r="205" spans="1:54" outlineLevel="2">
      <c r="A205" s="467"/>
      <c r="B205" s="150" t="s">
        <v>513</v>
      </c>
      <c r="C205" s="19"/>
      <c r="D205" s="135" t="s">
        <v>399</v>
      </c>
      <c r="E205" s="21">
        <f>E201</f>
        <v>-94.309656945768339</v>
      </c>
      <c r="F205" s="21">
        <f t="shared" ref="F205:U206" si="33">F201+E205</f>
        <v>-189.40302793407926</v>
      </c>
      <c r="G205" s="21">
        <f t="shared" si="33"/>
        <v>-285.22385763496811</v>
      </c>
      <c r="H205" s="21">
        <f t="shared" si="33"/>
        <v>-381.76481863468427</v>
      </c>
      <c r="I205" s="21">
        <f t="shared" si="33"/>
        <v>-479.03468337793959</v>
      </c>
      <c r="J205" s="21">
        <f t="shared" si="33"/>
        <v>-576.24353846249335</v>
      </c>
      <c r="K205" s="21">
        <f t="shared" si="33"/>
        <v>-670.78306237596462</v>
      </c>
      <c r="L205" s="21">
        <f t="shared" si="33"/>
        <v>-762.80650539933777</v>
      </c>
      <c r="M205" s="21">
        <f t="shared" si="33"/>
        <v>-852.45902365250834</v>
      </c>
      <c r="N205" s="21">
        <f t="shared" si="33"/>
        <v>-939.87809331149083</v>
      </c>
      <c r="O205" s="21">
        <f t="shared" si="33"/>
        <v>-1025.1939046529246</v>
      </c>
      <c r="P205" s="21">
        <f t="shared" si="33"/>
        <v>-1108.5297381183427</v>
      </c>
      <c r="Q205" s="21">
        <f t="shared" si="33"/>
        <v>-1190.002322187551</v>
      </c>
      <c r="R205" s="21">
        <f t="shared" si="33"/>
        <v>-1269.7221740342573</v>
      </c>
      <c r="S205" s="21">
        <f t="shared" si="33"/>
        <v>-1347.7889733901065</v>
      </c>
      <c r="T205" s="21">
        <f t="shared" si="33"/>
        <v>-1424.3018398299901</v>
      </c>
      <c r="U205" s="21">
        <f t="shared" si="33"/>
        <v>-1499.3546082007149</v>
      </c>
      <c r="V205" s="21">
        <f t="shared" si="32"/>
        <v>-1573.036109260556</v>
      </c>
      <c r="W205" s="21">
        <f t="shared" si="32"/>
        <v>-1645.4304362148648</v>
      </c>
      <c r="X205" s="21">
        <f t="shared" si="32"/>
        <v>-1716.6171988632304</v>
      </c>
      <c r="Y205" s="21">
        <f t="shared" si="32"/>
        <v>-1786.6717656503897</v>
      </c>
      <c r="Z205" s="21">
        <f t="shared" si="32"/>
        <v>-1855.6654933484342</v>
      </c>
      <c r="AA205" s="21">
        <f t="shared" si="32"/>
        <v>-1923.6659466615565</v>
      </c>
      <c r="AB205" s="21">
        <f t="shared" si="32"/>
        <v>-1990.737106274607</v>
      </c>
      <c r="AC205" s="21">
        <f t="shared" si="32"/>
        <v>-2056.9263154626219</v>
      </c>
      <c r="AD205" s="21">
        <f t="shared" si="32"/>
        <v>-2122.6568574094017</v>
      </c>
      <c r="AE205" s="21">
        <f t="shared" si="32"/>
        <v>-2187.941584727811</v>
      </c>
      <c r="AF205" s="21">
        <f t="shared" si="32"/>
        <v>-2252.7923631078011</v>
      </c>
      <c r="AG205" s="21">
        <f t="shared" si="32"/>
        <v>-2317.2205424825347</v>
      </c>
      <c r="AH205" s="21">
        <f t="shared" si="32"/>
        <v>-2381.237537820105</v>
      </c>
      <c r="AI205" s="21">
        <f t="shared" si="32"/>
        <v>-2444.8556103342321</v>
      </c>
      <c r="AJ205" s="21">
        <f t="shared" si="32"/>
        <v>-2508.3774066778774</v>
      </c>
      <c r="AK205" s="21">
        <f t="shared" si="32"/>
        <v>-2571.8118808727463</v>
      </c>
      <c r="AL205" s="21">
        <f t="shared" si="32"/>
        <v>-2635.1681762519074</v>
      </c>
      <c r="AM205" s="21">
        <f t="shared" si="32"/>
        <v>-2698.4556575294177</v>
      </c>
      <c r="AN205" s="21">
        <f t="shared" si="32"/>
        <v>-2761.6838636803868</v>
      </c>
      <c r="AO205" s="21">
        <f t="shared" si="32"/>
        <v>-2824.8624479264095</v>
      </c>
      <c r="AP205" s="21">
        <f t="shared" si="32"/>
        <v>-2888.0012381666174</v>
      </c>
      <c r="AQ205" s="21">
        <f t="shared" si="32"/>
        <v>-2951.1102472982852</v>
      </c>
      <c r="AR205" s="21">
        <f t="shared" si="32"/>
        <v>-3014.1996684891237</v>
      </c>
      <c r="AS205" s="21">
        <f t="shared" si="32"/>
        <v>-3077.2798732046604</v>
      </c>
      <c r="AT205" s="21">
        <f t="shared" si="32"/>
        <v>-3140.361418390919</v>
      </c>
      <c r="AU205" s="21">
        <f t="shared" si="32"/>
        <v>-3203.4550566594721</v>
      </c>
      <c r="AV205" s="21">
        <f t="shared" si="32"/>
        <v>-3266.5717404553016</v>
      </c>
      <c r="AW205" s="21">
        <f t="shared" si="32"/>
        <v>-3329.722626193407</v>
      </c>
      <c r="AX205" s="21">
        <f t="shared" si="32"/>
        <v>-3392.9190806390498</v>
      </c>
      <c r="AY205" s="21">
        <f t="shared" si="32"/>
        <v>-3456.1726878521727</v>
      </c>
      <c r="AZ205" s="21">
        <f t="shared" si="32"/>
        <v>-3519.4952558818691</v>
      </c>
      <c r="BA205" s="21">
        <f t="shared" si="32"/>
        <v>-3582.8988231290168</v>
      </c>
      <c r="BB205" s="21">
        <f t="shared" si="32"/>
        <v>-3646.2560635880977</v>
      </c>
    </row>
    <row r="206" spans="1:54" outlineLevel="2">
      <c r="A206" s="468"/>
      <c r="B206" s="150" t="s">
        <v>514</v>
      </c>
      <c r="C206" s="19"/>
      <c r="D206" s="135" t="s">
        <v>399</v>
      </c>
      <c r="E206" s="21">
        <f>E202</f>
        <v>-147.69495500414496</v>
      </c>
      <c r="F206" s="21">
        <f t="shared" si="33"/>
        <v>-294.8261967861896</v>
      </c>
      <c r="G206" s="21">
        <f t="shared" si="32"/>
        <v>-441.3549527991828</v>
      </c>
      <c r="H206" s="21">
        <f t="shared" si="32"/>
        <v>-587.29106742834188</v>
      </c>
      <c r="I206" s="21">
        <f t="shared" si="32"/>
        <v>-732.66017549555409</v>
      </c>
      <c r="J206" s="21">
        <f t="shared" si="32"/>
        <v>-876.68891784730636</v>
      </c>
      <c r="K206" s="21">
        <f t="shared" si="32"/>
        <v>-1017.7174534988828</v>
      </c>
      <c r="L206" s="21">
        <f t="shared" si="32"/>
        <v>-1155.9036869683569</v>
      </c>
      <c r="M206" s="21">
        <f t="shared" si="32"/>
        <v>-1291.397414177995</v>
      </c>
      <c r="N206" s="21">
        <f t="shared" si="32"/>
        <v>-1424.340737525654</v>
      </c>
      <c r="O206" s="21">
        <f t="shared" si="32"/>
        <v>-1554.8684607558212</v>
      </c>
      <c r="P206" s="21">
        <f t="shared" si="32"/>
        <v>-1683.1084659206244</v>
      </c>
      <c r="Q206" s="21">
        <f t="shared" si="32"/>
        <v>-1809.1820721713987</v>
      </c>
      <c r="R206" s="21">
        <f t="shared" si="32"/>
        <v>-1933.2043773055909</v>
      </c>
      <c r="S206" s="21">
        <f t="shared" si="32"/>
        <v>-2055.2697306969717</v>
      </c>
      <c r="T206" s="21">
        <f t="shared" si="32"/>
        <v>-2175.4819477540555</v>
      </c>
      <c r="U206" s="21">
        <f t="shared" si="32"/>
        <v>-2293.9395487556908</v>
      </c>
      <c r="V206" s="21">
        <f t="shared" si="32"/>
        <v>-2410.7360405422169</v>
      </c>
      <c r="W206" s="21">
        <f t="shared" si="32"/>
        <v>-2525.9601840064161</v>
      </c>
      <c r="X206" s="21">
        <f t="shared" si="32"/>
        <v>-2639.6962491645786</v>
      </c>
      <c r="Y206" s="21">
        <f t="shared" si="32"/>
        <v>-2752.0242583704689</v>
      </c>
      <c r="Z206" s="21">
        <f t="shared" si="32"/>
        <v>-2863.0202168435067</v>
      </c>
      <c r="AA206" s="21">
        <f t="shared" si="32"/>
        <v>-2972.7563334895153</v>
      </c>
      <c r="AB206" s="21">
        <f t="shared" si="32"/>
        <v>-3081.301229824815</v>
      </c>
      <c r="AC206" s="21">
        <f t="shared" si="32"/>
        <v>-3188.6803833790718</v>
      </c>
      <c r="AD206" s="21">
        <f t="shared" si="32"/>
        <v>-3295.3187215664684</v>
      </c>
      <c r="AE206" s="21">
        <f t="shared" si="32"/>
        <v>-3401.2281987145179</v>
      </c>
      <c r="AF206" s="21">
        <f t="shared" si="32"/>
        <v>-3506.4181573214491</v>
      </c>
      <c r="AG206" s="21">
        <f t="shared" si="32"/>
        <v>-3610.8967223568857</v>
      </c>
      <c r="AH206" s="21">
        <f t="shared" si="32"/>
        <v>-3714.672524067937</v>
      </c>
      <c r="AI206" s="21">
        <f t="shared" si="32"/>
        <v>-3817.7570225164154</v>
      </c>
      <c r="AJ206" s="21">
        <f t="shared" si="32"/>
        <v>-3920.641737073825</v>
      </c>
      <c r="AK206" s="21">
        <f t="shared" si="32"/>
        <v>-4023.3324847796353</v>
      </c>
      <c r="AL206" s="21">
        <f t="shared" si="32"/>
        <v>-4125.8356118493148</v>
      </c>
      <c r="AM206" s="21">
        <f t="shared" si="32"/>
        <v>-4228.1580751052488</v>
      </c>
      <c r="AN206" s="21">
        <f t="shared" si="32"/>
        <v>-4330.3072859335125</v>
      </c>
      <c r="AO206" s="21">
        <f t="shared" si="32"/>
        <v>-4432.290915601593</v>
      </c>
      <c r="AP206" s="21">
        <f t="shared" si="32"/>
        <v>-4534.1170609370274</v>
      </c>
      <c r="AQ206" s="21">
        <f t="shared" si="32"/>
        <v>-4635.7942606349143</v>
      </c>
      <c r="AR206" s="21">
        <f t="shared" si="32"/>
        <v>-4737.331465071692</v>
      </c>
      <c r="AS206" s="21">
        <f t="shared" si="32"/>
        <v>-4838.7380149315286</v>
      </c>
      <c r="AT206" s="21">
        <f t="shared" si="32"/>
        <v>-4940.0236465665712</v>
      </c>
      <c r="AU206" s="21">
        <f t="shared" si="32"/>
        <v>-5041.1985069303555</v>
      </c>
      <c r="AV206" s="21">
        <f t="shared" si="32"/>
        <v>-5142.273148891034</v>
      </c>
      <c r="AW206" s="21">
        <f t="shared" si="32"/>
        <v>-5243.2585274787161</v>
      </c>
      <c r="AX206" s="21">
        <f t="shared" si="32"/>
        <v>-5344.1660017367913</v>
      </c>
      <c r="AY206" s="21">
        <f t="shared" si="32"/>
        <v>-5445.0073381822476</v>
      </c>
      <c r="AZ206" s="21">
        <f t="shared" si="32"/>
        <v>-5545.7947130899374</v>
      </c>
      <c r="BA206" s="21">
        <f t="shared" si="32"/>
        <v>-5646.5407137895318</v>
      </c>
      <c r="BB206" s="21">
        <f t="shared" si="32"/>
        <v>-5747.1141955651019</v>
      </c>
    </row>
    <row r="207" spans="1:54" outlineLevel="1">
      <c r="B207" s="150"/>
      <c r="C207" s="19"/>
      <c r="D207" s="19"/>
      <c r="E207" s="15"/>
    </row>
    <row r="208" spans="1:54" outlineLevel="1">
      <c r="A208" s="4" t="s">
        <v>575</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519" t="s">
        <v>501</v>
      </c>
      <c r="B210" s="150" t="s">
        <v>576</v>
      </c>
      <c r="C210" s="19"/>
      <c r="D210" s="135" t="s">
        <v>399</v>
      </c>
      <c r="E210" s="21">
        <f>E190-Baseline!E190</f>
        <v>-0.64218991374172951</v>
      </c>
      <c r="F210" s="21">
        <f>F190-Baseline!F190</f>
        <v>-4.6205511713320799</v>
      </c>
      <c r="G210" s="21">
        <f>G190-Baseline!G190</f>
        <v>-8.5219967198893212</v>
      </c>
      <c r="H210" s="21">
        <f>H190-Baseline!H190</f>
        <v>-12.397993160466035</v>
      </c>
      <c r="I210" s="21">
        <f>I190-Baseline!I190</f>
        <v>-16.267250582600031</v>
      </c>
      <c r="J210" s="21">
        <f>J190-Baseline!J190</f>
        <v>-19.333771485601108</v>
      </c>
      <c r="K210" s="21">
        <f>K190-Baseline!K190</f>
        <v>-17.447636699307555</v>
      </c>
      <c r="L210" s="21">
        <f>L190-Baseline!L190</f>
        <v>-15.693707766468068</v>
      </c>
      <c r="M210" s="21">
        <f>M190-Baseline!M190</f>
        <v>-14.064295518510889</v>
      </c>
      <c r="N210" s="21">
        <f>N190-Baseline!N190</f>
        <v>-12.552110233520569</v>
      </c>
      <c r="O210" s="21">
        <f>O190-Baseline!O190</f>
        <v>-11.150242379019078</v>
      </c>
      <c r="P210" s="21">
        <f>P190-Baseline!P190</f>
        <v>-9.8521442353616422</v>
      </c>
      <c r="Q210" s="21">
        <f>Q190-Baseline!Q190</f>
        <v>-8.6516123610275084</v>
      </c>
      <c r="R210" s="21">
        <f>R190-Baseline!R190</f>
        <v>-7.5427708627375214</v>
      </c>
      <c r="S210" s="21">
        <f>S190-Baseline!S190</f>
        <v>-6.5200554349132602</v>
      </c>
      <c r="T210" s="21">
        <f>T190-Baseline!T190</f>
        <v>-5.5781981345095364</v>
      </c>
      <c r="U210" s="21">
        <f>U190-Baseline!U190</f>
        <v>-4.7122128587056284</v>
      </c>
      <c r="V210" s="21">
        <f>V190-Baseline!V190</f>
        <v>-3.9173814943336831</v>
      </c>
      <c r="W210" s="21">
        <f>W190-Baseline!W190</f>
        <v>-3.1892407092573949</v>
      </c>
      <c r="X210" s="21">
        <f>X190-Baseline!X190</f>
        <v>-2.5235693571931521</v>
      </c>
      <c r="Y210" s="21">
        <f>Y190-Baseline!Y190</f>
        <v>-1.9163764686910731</v>
      </c>
      <c r="Z210" s="21">
        <f>Z190-Baseline!Z190</f>
        <v>-1.3638898021676147</v>
      </c>
      <c r="AA210" s="21">
        <f>AA190-Baseline!AA190</f>
        <v>-0.86254493000608468</v>
      </c>
      <c r="AB210" s="21">
        <f>AB190-Baseline!AB190</f>
        <v>-0.4089748358192028</v>
      </c>
      <c r="AC210" s="21">
        <f>AC190-Baseline!AC190</f>
        <v>-5.0117959929401156E-16</v>
      </c>
      <c r="AD210" s="21">
        <f>AD190-Baseline!AD190</f>
        <v>-4.8423149690242663E-16</v>
      </c>
      <c r="AE210" s="21">
        <f>AE190-Baseline!AE190</f>
        <v>-4.6785651874630597E-16</v>
      </c>
      <c r="AF210" s="21">
        <f>AF190-Baseline!AF190</f>
        <v>-4.5203528381285595E-16</v>
      </c>
      <c r="AG210" s="21">
        <f>AG190-Baseline!AG190</f>
        <v>-4.3674906648585119E-16</v>
      </c>
      <c r="AH210" s="21">
        <f>AH190-Baseline!AH190</f>
        <v>-4.2197977438246504E-16</v>
      </c>
      <c r="AI210" s="21">
        <f>AI190-Baseline!AI190</f>
        <v>-4.0770992693957969E-16</v>
      </c>
      <c r="AJ210" s="21">
        <f>AJ190-Baseline!AJ190</f>
        <v>-3.9583488052386377E-16</v>
      </c>
      <c r="AK210" s="21">
        <f>AK190-Baseline!AK190</f>
        <v>-3.8430570924646972E-16</v>
      </c>
      <c r="AL210" s="21">
        <f>AL190-Baseline!AL190</f>
        <v>-3.7311233907424238E-16</v>
      </c>
      <c r="AM210" s="21">
        <f>AM190-Baseline!AM190</f>
        <v>-3.6224498939246832E-16</v>
      </c>
      <c r="AN210" s="21">
        <f>AN190-Baseline!AN190</f>
        <v>-3.5169416445870711E-16</v>
      </c>
      <c r="AO210" s="21">
        <f>AO190-Baseline!AO190</f>
        <v>-3.414506451055409E-16</v>
      </c>
      <c r="AP210" s="21">
        <f>AP190-Baseline!AP190</f>
        <v>-3.3150548068499116E-16</v>
      </c>
      <c r="AQ210" s="21">
        <f>AQ190-Baseline!AQ190</f>
        <v>-3.2184998124756424E-16</v>
      </c>
      <c r="AR210" s="21">
        <f>AR190-Baseline!AR190</f>
        <v>-3.1247570994909149E-16</v>
      </c>
      <c r="AS210" s="21">
        <f>AS190-Baseline!AS190</f>
        <v>-3.0337447567872958E-16</v>
      </c>
      <c r="AT210" s="21">
        <f>AT190-Baseline!AT190</f>
        <v>-2.9453832590167926E-16</v>
      </c>
      <c r="AU210" s="21">
        <f>AU190-Baseline!AU190</f>
        <v>-2.8595953971036819E-16</v>
      </c>
      <c r="AV210" s="21">
        <f>AV190-Baseline!AV190</f>
        <v>-2.7763062107802736E-16</v>
      </c>
      <c r="AW210" s="21">
        <f>AW190-Baseline!AW190</f>
        <v>-2.6954429230876444E-16</v>
      </c>
      <c r="AX210" s="21">
        <f>AX190-Baseline!AX190</f>
        <v>-2.6169348767841207E-16</v>
      </c>
      <c r="AY210" s="21">
        <f>AY190-Baseline!AY190</f>
        <v>-2.5407134726059423E-16</v>
      </c>
      <c r="AZ210" s="21">
        <f>AZ190-Baseline!AZ190</f>
        <v>-2.4667121093261577E-16</v>
      </c>
      <c r="BA210" s="21">
        <f>BA190-Baseline!BA190</f>
        <v>-2.3948661255593762E-16</v>
      </c>
      <c r="BB210" s="21">
        <f>BB190-Baseline!BB190</f>
        <v>-2.3251127432615302E-16</v>
      </c>
    </row>
    <row r="211" spans="1:54" outlineLevel="2">
      <c r="A211" s="520"/>
      <c r="B211" s="150" t="s">
        <v>503</v>
      </c>
      <c r="C211" s="19"/>
      <c r="D211" s="135" t="s">
        <v>399</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520"/>
      <c r="B212" s="150" t="s">
        <v>574</v>
      </c>
      <c r="C212" s="19"/>
      <c r="D212" s="135" t="s">
        <v>399</v>
      </c>
      <c r="E212" s="21">
        <f>E192-Baseline!E192</f>
        <v>0</v>
      </c>
      <c r="F212" s="21">
        <f>F77*F186-Baseline!F77*Baseline!F186</f>
        <v>0.15865220529049218</v>
      </c>
      <c r="G212" s="21">
        <f>G77*G186-Baseline!G77*Baseline!G186</f>
        <v>0.31055356597278205</v>
      </c>
      <c r="H212" s="21">
        <f>H77*H186-Baseline!H77*Baseline!H186</f>
        <v>0.45594743639366619</v>
      </c>
      <c r="I212" s="21">
        <f>I77*I186-Baseline!I77*Baseline!I186</f>
        <v>0.59506943659576361</v>
      </c>
      <c r="J212" s="21">
        <f>J77*J186-Baseline!J77*Baseline!J186</f>
        <v>0.7281477212118892</v>
      </c>
      <c r="K212" s="21">
        <f>K77*K186-Baseline!K77*Baseline!K186</f>
        <v>0.71283596779475822</v>
      </c>
      <c r="L212" s="21">
        <f>L77*L186-Baseline!L77*Baseline!L186</f>
        <v>0.69789258779361063</v>
      </c>
      <c r="M212" s="21">
        <f>M77*M186-Baseline!M77*Baseline!M186</f>
        <v>0.68330882598414977</v>
      </c>
      <c r="N212" s="21">
        <f>N77*N186-Baseline!N77*Baseline!N186</f>
        <v>0.66907614348946254</v>
      </c>
      <c r="O212" s="21">
        <f>O77*O186-Baseline!O77*Baseline!O186</f>
        <v>0.6551862174353289</v>
      </c>
      <c r="P212" s="21">
        <f>P77*P186-Baseline!P77*Baseline!P186</f>
        <v>0.64163091375447845</v>
      </c>
      <c r="Q212" s="21">
        <f>Q77*Q186-Baseline!Q77*Baseline!Q186</f>
        <v>0.62840230402733699</v>
      </c>
      <c r="R212" s="21">
        <f>R77*R186-Baseline!R77*Baseline!R186</f>
        <v>0.61549264922118407</v>
      </c>
      <c r="S212" s="21">
        <f>S77*S186-Baseline!S77*Baseline!S186</f>
        <v>0.60289438088198999</v>
      </c>
      <c r="T212" s="21">
        <f>T77*T186-Baseline!T77*Baseline!T186</f>
        <v>0.59060013895864749</v>
      </c>
      <c r="U212" s="21">
        <f>U77*U186-Baseline!U77*Baseline!U186</f>
        <v>0.57860272756532183</v>
      </c>
      <c r="V212" s="21">
        <f>V77*V186-Baseline!V77*Baseline!V186</f>
        <v>0.56689512015389898</v>
      </c>
      <c r="W212" s="21">
        <f>W77*W186-Baseline!W77*Baseline!W186</f>
        <v>0.55547047098011237</v>
      </c>
      <c r="X212" s="21">
        <f>X77*X186-Baseline!X77*Baseline!X186</f>
        <v>0.54432210382345225</v>
      </c>
      <c r="Y212" s="21">
        <f>Y77*Y186-Baseline!Y77*Baseline!Y186</f>
        <v>0.53344347543708004</v>
      </c>
      <c r="Z212" s="21">
        <f>Z77*Z186-Baseline!Z77*Baseline!Z186</f>
        <v>0.52282823661573108</v>
      </c>
      <c r="AA212" s="21">
        <f>AA77*AA186-Baseline!AA77*Baseline!AA186</f>
        <v>0.5124701676580532</v>
      </c>
      <c r="AB212" s="21">
        <f>AB77*AB186-Baseline!AB77*Baseline!AB186</f>
        <v>0.50236321396140227</v>
      </c>
      <c r="AC212" s="21">
        <f>AC77*AC186-Baseline!AC77*Baseline!AC186</f>
        <v>0.49250145140455359</v>
      </c>
      <c r="AD212" s="21">
        <f>AD77*AD186-Baseline!AD77*Baseline!AD186</f>
        <v>0.48287911803987438</v>
      </c>
      <c r="AE212" s="21">
        <f>AE77*AE186-Baseline!AE77*Baseline!AE186</f>
        <v>0.47349058041524827</v>
      </c>
      <c r="AF212" s="21">
        <f>AF77*AF186-Baseline!AF77*Baseline!AF186</f>
        <v>0.46433033524642831</v>
      </c>
      <c r="AG212" s="21">
        <f>AG77*AG186-Baseline!AG77*Baseline!AG186</f>
        <v>0.45539303304640022</v>
      </c>
      <c r="AH212" s="21">
        <f>AH77*AH186-Baseline!AH77*Baseline!AH186</f>
        <v>0.44667342976550284</v>
      </c>
      <c r="AI212" s="21">
        <f>AI77*AI186-Baseline!AI77*Baseline!AI186</f>
        <v>0.43816643006855571</v>
      </c>
      <c r="AJ212" s="21">
        <f>AJ77*AJ186-Baseline!AJ77*Baseline!AJ186</f>
        <v>0.43195378228679004</v>
      </c>
      <c r="AK212" s="21">
        <f>AK77*AK186-Baseline!AK77*Baseline!AK186</f>
        <v>0.42587522043756998</v>
      </c>
      <c r="AL212" s="21">
        <f>AL77*AL186-Baseline!AL77*Baseline!AL186</f>
        <v>0.41992838042047698</v>
      </c>
      <c r="AM212" s="21">
        <f>AM77*AM186-Baseline!AM77*Baseline!AM186</f>
        <v>0.41411093958065859</v>
      </c>
      <c r="AN212" s="21">
        <f>AN77*AN186-Baseline!AN77*Baseline!AN186</f>
        <v>0.40842062693068737</v>
      </c>
      <c r="AO212" s="21">
        <f>AO77*AO186-Baseline!AO77*Baseline!AO186</f>
        <v>0.40285521784339595</v>
      </c>
      <c r="AP212" s="21">
        <f>AP77*AP186-Baseline!AP77*Baseline!AP186</f>
        <v>0.39741253577043789</v>
      </c>
      <c r="AQ212" s="21">
        <f>AQ77*AQ186-Baseline!AQ77*Baseline!AQ186</f>
        <v>0.39209045117089403</v>
      </c>
      <c r="AR212" s="21">
        <f>AR77*AR186-Baseline!AR77*Baseline!AR186</f>
        <v>0.38688687611473505</v>
      </c>
      <c r="AS212" s="21">
        <f>AS77*AS186-Baseline!AS77*Baseline!AS186</f>
        <v>0.38179976937965421</v>
      </c>
      <c r="AT212" s="21">
        <f>AT77*AT186-Baseline!AT77*Baseline!AT186</f>
        <v>0.37682713257115097</v>
      </c>
      <c r="AU212" s="21">
        <f>AU77*AU186-Baseline!AU77*Baseline!AU186</f>
        <v>0.37196701212684991</v>
      </c>
      <c r="AV212" s="21">
        <f>AV77*AV186-Baseline!AV77*Baseline!AV186</f>
        <v>0.36721749329099707</v>
      </c>
      <c r="AW212" s="21">
        <f>AW77*AW186-Baseline!AW77*Baseline!AW186</f>
        <v>0.36257670710387613</v>
      </c>
      <c r="AX212" s="21">
        <f>AX77*AX186-Baseline!AX77*Baseline!AX186</f>
        <v>0.35804282034688706</v>
      </c>
      <c r="AY212" s="21">
        <f>AY77*AY186-Baseline!AY77*Baseline!AY186</f>
        <v>0.35361404179791789</v>
      </c>
      <c r="AZ212" s="21">
        <f>AZ77*AZ186-Baseline!AZ77*Baseline!AZ186</f>
        <v>0.34928862219132606</v>
      </c>
      <c r="BA212" s="21">
        <f>BA77*BA186-Baseline!BA77*Baseline!BA186</f>
        <v>0.34506484589165431</v>
      </c>
      <c r="BB212" s="21">
        <f>BB77*BB186-Baseline!BB77*Baseline!BB186</f>
        <v>0.34089113949579986</v>
      </c>
    </row>
    <row r="213" spans="1:54" outlineLevel="2">
      <c r="A213" s="520"/>
      <c r="B213" s="150" t="s">
        <v>504</v>
      </c>
      <c r="C213" s="19"/>
      <c r="D213" s="135" t="s">
        <v>399</v>
      </c>
      <c r="E213" s="21">
        <f>E193-Baseline!E193</f>
        <v>0</v>
      </c>
      <c r="F213" s="21">
        <f>F193-Baseline!F193</f>
        <v>1.7989137922435035</v>
      </c>
      <c r="G213" s="21">
        <f>G193-Baseline!G193</f>
        <v>3.5722519178616849</v>
      </c>
      <c r="H213" s="21">
        <f>H193-Baseline!H193</f>
        <v>5.3196381185159964</v>
      </c>
      <c r="I213" s="21">
        <f>I193-Baseline!I193</f>
        <v>7.0643848339357049</v>
      </c>
      <c r="J213" s="21">
        <f>J193-Baseline!J193</f>
        <v>8.7932068789476219</v>
      </c>
      <c r="K213" s="21">
        <f>K193-Baseline!K193</f>
        <v>8.7260248035658421</v>
      </c>
      <c r="L213" s="21">
        <f>L193-Baseline!L193</f>
        <v>8.6862879673441711</v>
      </c>
      <c r="M213" s="21">
        <f>M193-Baseline!M193</f>
        <v>8.6451780997187484</v>
      </c>
      <c r="N213" s="21">
        <f>N193-Baseline!N193</f>
        <v>8.5761640958193297</v>
      </c>
      <c r="O213" s="21">
        <f>O193-Baseline!O193</f>
        <v>8.5331518067379761</v>
      </c>
      <c r="P213" s="21">
        <f>P193-Baseline!P193</f>
        <v>8.4890504797270552</v>
      </c>
      <c r="Q213" s="21">
        <f>Q193-Baseline!Q193</f>
        <v>8.4439520485609307</v>
      </c>
      <c r="R213" s="21">
        <f>R193-Baseline!R193</f>
        <v>8.4225000077110366</v>
      </c>
      <c r="S213" s="21">
        <f>S193-Baseline!S193</f>
        <v>8.375179407810684</v>
      </c>
      <c r="T213" s="21">
        <f>T193-Baseline!T193</f>
        <v>8.327127793257219</v>
      </c>
      <c r="U213" s="21">
        <f>U193-Baseline!U193</f>
        <v>8.278423009269396</v>
      </c>
      <c r="V213" s="21">
        <f>V193-Baseline!V193</f>
        <v>8.251809796049308</v>
      </c>
      <c r="W213" s="21">
        <f>W193-Baseline!W193</f>
        <v>8.2015770841554883</v>
      </c>
      <c r="X213" s="21">
        <f>X193-Baseline!X193</f>
        <v>8.1727117040438344</v>
      </c>
      <c r="Y213" s="21">
        <f>Y193-Baseline!Y193</f>
        <v>8.1212696330881613</v>
      </c>
      <c r="Z213" s="21">
        <f>Z193-Baseline!Z193</f>
        <v>8.0905003334322529</v>
      </c>
      <c r="AA213" s="21">
        <f>AA193-Baseline!AA193</f>
        <v>8.0587006463730191</v>
      </c>
      <c r="AB213" s="21">
        <f>AB193-Baseline!AB193</f>
        <v>8.0259579861515178</v>
      </c>
      <c r="AC213" s="21">
        <f>AC193-Baseline!AC193</f>
        <v>7.9878344171276865</v>
      </c>
      <c r="AD213" s="21">
        <f>AD193-Baseline!AD193</f>
        <v>7.9501332748089624</v>
      </c>
      <c r="AE213" s="21">
        <f>AE193-Baseline!AE193</f>
        <v>7.9137276954942237</v>
      </c>
      <c r="AF213" s="21">
        <f>AF193-Baseline!AF193</f>
        <v>7.8761383044049964</v>
      </c>
      <c r="AG213" s="21">
        <f>AG193-Baseline!AG193</f>
        <v>7.8376857045399859</v>
      </c>
      <c r="AH213" s="21">
        <f>AH193-Baseline!AH193</f>
        <v>7.7987295406878445</v>
      </c>
      <c r="AI213" s="21">
        <f>AI193-Baseline!AI193</f>
        <v>7.7597237875553233</v>
      </c>
      <c r="AJ213" s="21">
        <f>AJ193-Baseline!AJ193</f>
        <v>7.7579514729762025</v>
      </c>
      <c r="AK213" s="21">
        <f>AK193-Baseline!AK193</f>
        <v>7.755632769785791</v>
      </c>
      <c r="AL213" s="21">
        <f>AL193-Baseline!AL193</f>
        <v>7.7529310894722201</v>
      </c>
      <c r="AM213" s="21">
        <f>AM193-Baseline!AM193</f>
        <v>7.7499378041527152</v>
      </c>
      <c r="AN213" s="21">
        <f>AN193-Baseline!AN193</f>
        <v>7.7466914238741893</v>
      </c>
      <c r="AO213" s="21">
        <f>AO193-Baseline!AO193</f>
        <v>7.7432073729120674</v>
      </c>
      <c r="AP213" s="21">
        <f>AP193-Baseline!AP193</f>
        <v>7.7395391079335383</v>
      </c>
      <c r="AQ213" s="21">
        <f>AQ193-Baseline!AQ193</f>
        <v>7.7357475533562692</v>
      </c>
      <c r="AR213" s="21">
        <f>AR193-Baseline!AR193</f>
        <v>7.7318764384478484</v>
      </c>
      <c r="AS213" s="21">
        <f>AS193-Baseline!AS193</f>
        <v>7.7279660735960576</v>
      </c>
      <c r="AT213" s="21">
        <f>AT193-Baseline!AT193</f>
        <v>7.7240595169576238</v>
      </c>
      <c r="AU213" s="21">
        <f>AU193-Baseline!AU193</f>
        <v>7.7202021620914536</v>
      </c>
      <c r="AV213" s="21">
        <f>AV193-Baseline!AV193</f>
        <v>7.7164365930339045</v>
      </c>
      <c r="AW213" s="21">
        <f>AW193-Baseline!AW193</f>
        <v>7.7128035145891403</v>
      </c>
      <c r="AX213" s="21">
        <f>AX193-Baseline!AX193</f>
        <v>7.7093432464591487</v>
      </c>
      <c r="AY213" s="21">
        <f>AY193-Baseline!AY193</f>
        <v>7.7060960786662278</v>
      </c>
      <c r="AZ213" s="21">
        <f>AZ193-Baseline!AZ193</f>
        <v>7.703101485664348</v>
      </c>
      <c r="BA213" s="21">
        <f>BA193-Baseline!BA193</f>
        <v>7.7003979415056492</v>
      </c>
      <c r="BB213" s="21">
        <f>BB193-Baseline!BB193</f>
        <v>7.6968011821809625</v>
      </c>
    </row>
    <row r="214" spans="1:54" outlineLevel="2">
      <c r="A214" s="520"/>
      <c r="B214" s="150" t="s">
        <v>505</v>
      </c>
      <c r="C214" s="19"/>
      <c r="D214" s="135" t="s">
        <v>399</v>
      </c>
      <c r="E214" s="21">
        <f>E194-Baseline!E194</f>
        <v>0</v>
      </c>
      <c r="F214" s="21">
        <f>F194-Baseline!F194</f>
        <v>0.48095244933190529</v>
      </c>
      <c r="G214" s="21">
        <f>G194-Baseline!G194</f>
        <v>0.95577643239019849</v>
      </c>
      <c r="H214" s="21">
        <f>H194-Baseline!H194</f>
        <v>1.4246177288500164</v>
      </c>
      <c r="I214" s="21">
        <f>I194-Baseline!I194</f>
        <v>1.8876217852335841</v>
      </c>
      <c r="J214" s="21">
        <f>J194-Baseline!J194</f>
        <v>2.3449338735530816</v>
      </c>
      <c r="K214" s="21">
        <f>K194-Baseline!K194</f>
        <v>2.3305824938289632</v>
      </c>
      <c r="L214" s="21">
        <f>L194-Baseline!L194</f>
        <v>2.3164729342597283</v>
      </c>
      <c r="M214" s="21">
        <f>M194-Baseline!M194</f>
        <v>2.3026050052518059</v>
      </c>
      <c r="N214" s="21">
        <f>N194-Baseline!N194</f>
        <v>2.2889785795662121</v>
      </c>
      <c r="O214" s="21">
        <f>O194-Baseline!O194</f>
        <v>2.2755936118438456</v>
      </c>
      <c r="P214" s="21">
        <f>P194-Baseline!P194</f>
        <v>2.2624500644393635</v>
      </c>
      <c r="Q214" s="21">
        <f>Q194-Baseline!Q194</f>
        <v>2.2495479806286163</v>
      </c>
      <c r="R214" s="21">
        <f>R194-Baseline!R194</f>
        <v>2.2368874455537728</v>
      </c>
      <c r="S214" s="21">
        <f>S194-Baseline!S194</f>
        <v>2.2239680303410942</v>
      </c>
      <c r="T214" s="21">
        <f>T194-Baseline!T194</f>
        <v>2.2112960536455475</v>
      </c>
      <c r="U214" s="21">
        <f>U194-Baseline!U194</f>
        <v>2.1988715730729389</v>
      </c>
      <c r="V214" s="21">
        <f>V194-Baseline!V194</f>
        <v>2.1866946840224166</v>
      </c>
      <c r="W214" s="21">
        <f>W194-Baseline!W194</f>
        <v>2.1747655726841693</v>
      </c>
      <c r="X214" s="21">
        <f>X194-Baseline!X194</f>
        <v>2.1630845007848727</v>
      </c>
      <c r="Y214" s="21">
        <f>Y194-Baseline!Y194</f>
        <v>2.1516516697676877</v>
      </c>
      <c r="Z214" s="21">
        <f>Z194-Baseline!Z194</f>
        <v>2.1404674809811688</v>
      </c>
      <c r="AA214" s="21">
        <f>AA194-Baseline!AA194</f>
        <v>2.1295322946770767</v>
      </c>
      <c r="AB214" s="21">
        <f>AB194-Baseline!AB194</f>
        <v>2.1188465919855197</v>
      </c>
      <c r="AC214" s="21">
        <f>AC194-Baseline!AC194</f>
        <v>2.1070550177669176</v>
      </c>
      <c r="AD214" s="21">
        <f>AD194-Baseline!AD194</f>
        <v>2.0953571421585835</v>
      </c>
      <c r="AE214" s="21">
        <f>AE194-Baseline!AE194</f>
        <v>2.0836224830604451</v>
      </c>
      <c r="AF214" s="21">
        <f>AF194-Baseline!AF194</f>
        <v>2.0717669335153346</v>
      </c>
      <c r="AG214" s="21">
        <f>AG194-Baseline!AG194</f>
        <v>2.0597534649299618</v>
      </c>
      <c r="AH214" s="21">
        <f>AH194-Baseline!AH194</f>
        <v>2.0476034971887991</v>
      </c>
      <c r="AI214" s="21">
        <f>AI194-Baseline!AI194</f>
        <v>2.0354182216126482</v>
      </c>
      <c r="AJ214" s="21">
        <f>AJ194-Baseline!AJ194</f>
        <v>2.0329930178893356</v>
      </c>
      <c r="AK214" s="21">
        <f>AK194-Baseline!AK194</f>
        <v>2.0304386232856686</v>
      </c>
      <c r="AL214" s="21">
        <f>AL194-Baseline!AL194</f>
        <v>2.0277719926946851</v>
      </c>
      <c r="AM214" s="21">
        <f>AM194-Baseline!AM194</f>
        <v>2.0250126570887232</v>
      </c>
      <c r="AN214" s="21">
        <f>AN194-Baseline!AN194</f>
        <v>2.0221745775644031</v>
      </c>
      <c r="AO214" s="21">
        <f>AO194-Baseline!AO194</f>
        <v>2.0192647420907655</v>
      </c>
      <c r="AP214" s="21">
        <f>AP194-Baseline!AP194</f>
        <v>2.0162956307432367</v>
      </c>
      <c r="AQ214" s="21">
        <f>AQ194-Baseline!AQ194</f>
        <v>2.0132800743014769</v>
      </c>
      <c r="AR214" s="21">
        <f>AR194-Baseline!AR194</f>
        <v>2.0102295948845459</v>
      </c>
      <c r="AS214" s="21">
        <f>AS194-Baseline!AS194</f>
        <v>2.0071547401061345</v>
      </c>
      <c r="AT214" s="21">
        <f>AT194-Baseline!AT194</f>
        <v>2.0040659866976043</v>
      </c>
      <c r="AU214" s="21">
        <f>AU194-Baseline!AU194</f>
        <v>2.000974098550909</v>
      </c>
      <c r="AV214" s="21">
        <f>AV194-Baseline!AV194</f>
        <v>1.9978893862679286</v>
      </c>
      <c r="AW214" s="21">
        <f>AW194-Baseline!AW194</f>
        <v>1.9948217984615546</v>
      </c>
      <c r="AX214" s="21">
        <f>AX194-Baseline!AX194</f>
        <v>1.9917810440586194</v>
      </c>
      <c r="AY214" s="21">
        <f>AY194-Baseline!AY194</f>
        <v>1.9887766866835896</v>
      </c>
      <c r="AZ214" s="21">
        <f>AZ194-Baseline!AZ194</f>
        <v>1.9858180991110146</v>
      </c>
      <c r="BA214" s="21">
        <f>BA194-Baseline!BA194</f>
        <v>1.9829143836584855</v>
      </c>
      <c r="BB214" s="21">
        <f>BB194-Baseline!BB194</f>
        <v>1.9797846632971456</v>
      </c>
    </row>
    <row r="215" spans="1:54" outlineLevel="2">
      <c r="A215" s="520"/>
      <c r="B215" s="150" t="s">
        <v>506</v>
      </c>
      <c r="C215" s="19"/>
      <c r="D215" s="135" t="s">
        <v>399</v>
      </c>
      <c r="E215" s="21">
        <f>E195-Baseline!E195</f>
        <v>0</v>
      </c>
      <c r="F215" s="21">
        <f>F195-Baseline!F195</f>
        <v>1.4428573476590856</v>
      </c>
      <c r="G215" s="21">
        <f>G195-Baseline!G195</f>
        <v>2.8673292971706132</v>
      </c>
      <c r="H215" s="21">
        <f>H195-Baseline!H195</f>
        <v>4.273853186550042</v>
      </c>
      <c r="I215" s="21">
        <f>I195-Baseline!I195</f>
        <v>5.6628653557007738</v>
      </c>
      <c r="J215" s="21">
        <f>J195-Baseline!J195</f>
        <v>7.0348016191141767</v>
      </c>
      <c r="K215" s="21">
        <f>K195-Baseline!K195</f>
        <v>6.9917474814868825</v>
      </c>
      <c r="L215" s="21">
        <f>L195-Baseline!L195</f>
        <v>6.9494188027791921</v>
      </c>
      <c r="M215" s="21">
        <f>M195-Baseline!M195</f>
        <v>6.9078150143054842</v>
      </c>
      <c r="N215" s="21">
        <f>N195-Baseline!N195</f>
        <v>6.8669357372789221</v>
      </c>
      <c r="O215" s="21">
        <f>O195-Baseline!O195</f>
        <v>6.8267808355315367</v>
      </c>
      <c r="P215" s="21">
        <f>P195-Baseline!P195</f>
        <v>6.7873501946795756</v>
      </c>
      <c r="Q215" s="21">
        <f>Q195-Baseline!Q195</f>
        <v>6.7486439418858737</v>
      </c>
      <c r="R215" s="21">
        <f>R195-Baseline!R195</f>
        <v>6.7106623366613292</v>
      </c>
      <c r="S215" s="21">
        <f>S195-Baseline!S195</f>
        <v>6.6719040897439896</v>
      </c>
      <c r="T215" s="21">
        <f>T195-Baseline!T195</f>
        <v>6.6338881596834511</v>
      </c>
      <c r="U215" s="21">
        <f>U195-Baseline!U195</f>
        <v>6.596614720446567</v>
      </c>
      <c r="V215" s="21">
        <f>V195-Baseline!V195</f>
        <v>6.560084050864333</v>
      </c>
      <c r="W215" s="21">
        <f>W195-Baseline!W195</f>
        <v>6.5242967180525255</v>
      </c>
      <c r="X215" s="21">
        <f>X195-Baseline!X195</f>
        <v>6.4892535023546074</v>
      </c>
      <c r="Y215" s="21">
        <f>Y195-Baseline!Y195</f>
        <v>6.4549550093030632</v>
      </c>
      <c r="Z215" s="21">
        <f>Z195-Baseline!Z195</f>
        <v>6.4214024418340898</v>
      </c>
      <c r="AA215" s="21">
        <f>AA195-Baseline!AA195</f>
        <v>6.3885968851186519</v>
      </c>
      <c r="AB215" s="21">
        <f>AB195-Baseline!AB195</f>
        <v>6.3565397759565698</v>
      </c>
      <c r="AC215" s="21">
        <f>AC195-Baseline!AC195</f>
        <v>6.3211650533604669</v>
      </c>
      <c r="AD215" s="21">
        <f>AD195-Baseline!AD195</f>
        <v>6.2860714266012252</v>
      </c>
      <c r="AE215" s="21">
        <f>AE195-Baseline!AE195</f>
        <v>6.2508674493842875</v>
      </c>
      <c r="AF215" s="21">
        <f>AF195-Baseline!AF195</f>
        <v>6.2153008008416961</v>
      </c>
      <c r="AG215" s="21">
        <f>AG195-Baseline!AG195</f>
        <v>6.1792603950017835</v>
      </c>
      <c r="AH215" s="21">
        <f>AH195-Baseline!AH195</f>
        <v>6.1428104918258342</v>
      </c>
      <c r="AI215" s="21">
        <f>AI195-Baseline!AI195</f>
        <v>6.1062546651315444</v>
      </c>
      <c r="AJ215" s="21">
        <f>AJ195-Baseline!AJ195</f>
        <v>6.0989790539862696</v>
      </c>
      <c r="AK215" s="21">
        <f>AK195-Baseline!AK195</f>
        <v>6.0913158701921759</v>
      </c>
      <c r="AL215" s="21">
        <f>AL195-Baseline!AL195</f>
        <v>6.0833159784343849</v>
      </c>
      <c r="AM215" s="21">
        <f>AM195-Baseline!AM195</f>
        <v>6.0750379716415637</v>
      </c>
      <c r="AN215" s="21">
        <f>AN195-Baseline!AN195</f>
        <v>6.0665237330887791</v>
      </c>
      <c r="AO215" s="21">
        <f>AO195-Baseline!AO195</f>
        <v>6.0577942266860774</v>
      </c>
      <c r="AP215" s="21">
        <f>AP195-Baseline!AP195</f>
        <v>6.0488868926613648</v>
      </c>
      <c r="AQ215" s="21">
        <f>AQ195-Baseline!AQ195</f>
        <v>6.0398402233542612</v>
      </c>
      <c r="AR215" s="21">
        <f>AR195-Baseline!AR195</f>
        <v>6.0306887851213915</v>
      </c>
      <c r="AS215" s="21">
        <f>AS195-Baseline!AS195</f>
        <v>6.0214642208030114</v>
      </c>
      <c r="AT215" s="21">
        <f>AT195-Baseline!AT195</f>
        <v>6.0121979605938236</v>
      </c>
      <c r="AU215" s="21">
        <f>AU195-Baseline!AU195</f>
        <v>6.0029222961698352</v>
      </c>
      <c r="AV215" s="21">
        <f>AV195-Baseline!AV195</f>
        <v>5.9936681593366004</v>
      </c>
      <c r="AW215" s="21">
        <f>AW195-Baseline!AW195</f>
        <v>5.9844653959327374</v>
      </c>
      <c r="AX215" s="21">
        <f>AX195-Baseline!AX195</f>
        <v>5.9753431327387787</v>
      </c>
      <c r="AY215" s="21">
        <f>AY195-Baseline!AY195</f>
        <v>5.9663300606281524</v>
      </c>
      <c r="AZ215" s="21">
        <f>AZ195-Baseline!AZ195</f>
        <v>5.9574542979245351</v>
      </c>
      <c r="BA215" s="21">
        <f>BA195-Baseline!BA195</f>
        <v>5.9487431515807216</v>
      </c>
      <c r="BB215" s="21">
        <f>BB195-Baseline!BB195</f>
        <v>5.9393539905100283</v>
      </c>
    </row>
    <row r="216" spans="1:54" outlineLevel="2">
      <c r="A216" s="520"/>
      <c r="B216" s="150" t="s">
        <v>292</v>
      </c>
      <c r="C216" s="19"/>
      <c r="D216" s="135" t="s">
        <v>399</v>
      </c>
      <c r="E216" s="21">
        <f>E196-Baseline!E196</f>
        <v>0</v>
      </c>
      <c r="F216" s="21">
        <f>F196-Baseline!F196</f>
        <v>4.4037526173781316E-3</v>
      </c>
      <c r="G216" s="21">
        <f>G196-Baseline!G196</f>
        <v>1.1779728925815025E-2</v>
      </c>
      <c r="H216" s="21">
        <f>H196-Baseline!H196</f>
        <v>2.3581791492392146E-2</v>
      </c>
      <c r="I216" s="21">
        <f>I196-Baseline!I196</f>
        <v>4.1354801765957738E-2</v>
      </c>
      <c r="J216" s="21">
        <f>J196-Baseline!J196</f>
        <v>6.6739437211623454E-2</v>
      </c>
      <c r="K216" s="21">
        <f>K196-Baseline!K196</f>
        <v>6.7936011089100745E-2</v>
      </c>
      <c r="L216" s="21">
        <f>L196-Baseline!L196</f>
        <v>6.9161805661405396E-2</v>
      </c>
      <c r="M216" s="21">
        <f>M196-Baseline!M196</f>
        <v>7.041774936086842E-2</v>
      </c>
      <c r="N216" s="21">
        <f>N196-Baseline!N196</f>
        <v>7.1704529118167493E-2</v>
      </c>
      <c r="O216" s="21">
        <f>O196-Baseline!O196</f>
        <v>7.3023122426058684E-2</v>
      </c>
      <c r="P216" s="21">
        <f>P196-Baseline!P196</f>
        <v>7.4374295706012283E-2</v>
      </c>
      <c r="Q216" s="21">
        <f>Q196-Baseline!Q196</f>
        <v>7.5758899394986479E-2</v>
      </c>
      <c r="R216" s="21">
        <f>R196-Baseline!R196</f>
        <v>7.7177877346922052E-2</v>
      </c>
      <c r="S216" s="21">
        <f>S196-Baseline!S196</f>
        <v>7.863220300694973E-2</v>
      </c>
      <c r="T216" s="21">
        <f>T196-Baseline!T196</f>
        <v>8.0122762653966006E-2</v>
      </c>
      <c r="U216" s="21">
        <f>U196-Baseline!U196</f>
        <v>8.1650653694339326E-2</v>
      </c>
      <c r="V216" s="21">
        <f>V196-Baseline!V196</f>
        <v>8.3216796657076486E-2</v>
      </c>
      <c r="W216" s="21">
        <f>W196-Baseline!W196</f>
        <v>8.4822283220219674E-2</v>
      </c>
      <c r="X216" s="21">
        <f>X196-Baseline!X196</f>
        <v>8.6468270349686627E-2</v>
      </c>
      <c r="Y216" s="21">
        <f>Y196-Baseline!Y196</f>
        <v>8.8155671772361721E-2</v>
      </c>
      <c r="Z216" s="21">
        <f>Z196-Baseline!Z196</f>
        <v>8.9885873138727312E-2</v>
      </c>
      <c r="AA216" s="21">
        <f>AA196-Baseline!AA196</f>
        <v>9.1659870214962247E-2</v>
      </c>
      <c r="AB216" s="21">
        <f>AB196-Baseline!AB196</f>
        <v>9.3479047626497724E-2</v>
      </c>
      <c r="AC216" s="21">
        <f>AC196-Baseline!AC196</f>
        <v>9.5344495919819749E-2</v>
      </c>
      <c r="AD216" s="21">
        <f>AD196-Baseline!AD196</f>
        <v>9.725760491780111E-2</v>
      </c>
      <c r="AE216" s="21">
        <f>AE196-Baseline!AE196</f>
        <v>9.9219714301102435E-2</v>
      </c>
      <c r="AF216" s="21">
        <f>AF196-Baseline!AF196</f>
        <v>0.10123210684398121</v>
      </c>
      <c r="AG216" s="21">
        <f>AG196-Baseline!AG196</f>
        <v>0.10329627031695043</v>
      </c>
      <c r="AH216" s="21">
        <f>AH196-Baseline!AH196</f>
        <v>0.10541366329803648</v>
      </c>
      <c r="AI216" s="21">
        <f>AI196-Baseline!AI196</f>
        <v>0.10758571525020422</v>
      </c>
      <c r="AJ216" s="21">
        <f>AJ196-Baseline!AJ196</f>
        <v>0.11004604977165311</v>
      </c>
      <c r="AK216" s="21">
        <f>AK196-Baseline!AK196</f>
        <v>0.11257441573772375</v>
      </c>
      <c r="AL216" s="21">
        <f>AL196-Baseline!AL196</f>
        <v>0.11517280756676129</v>
      </c>
      <c r="AM216" s="21">
        <f>AM196-Baseline!AM196</f>
        <v>0.11784338760099455</v>
      </c>
      <c r="AN216" s="21">
        <f>AN196-Baseline!AN196</f>
        <v>0.12058828490517826</v>
      </c>
      <c r="AO216" s="21">
        <f>AO196-Baseline!AO196</f>
        <v>0.1234098092069349</v>
      </c>
      <c r="AP216" s="21">
        <f>AP196-Baseline!AP196</f>
        <v>0.12631023489124882</v>
      </c>
      <c r="AQ216" s="21">
        <f>AQ196-Baseline!AQ196</f>
        <v>0.12929205430939206</v>
      </c>
      <c r="AR216" s="21">
        <f>AR196-Baseline!AR196</f>
        <v>0.13235765568426228</v>
      </c>
      <c r="AS216" s="21">
        <f>AS196-Baseline!AS196</f>
        <v>0.13550962758986351</v>
      </c>
      <c r="AT216" s="21">
        <f>AT196-Baseline!AT196</f>
        <v>0.13875062117129566</v>
      </c>
      <c r="AU216" s="21">
        <f>AU196-Baseline!AU196</f>
        <v>0.14208338548178912</v>
      </c>
      <c r="AV216" s="21">
        <f>AV196-Baseline!AV196</f>
        <v>0.14551068191739347</v>
      </c>
      <c r="AW216" s="21">
        <f>AW196-Baseline!AW196</f>
        <v>0.14903550852898562</v>
      </c>
      <c r="AX216" s="21">
        <f>AX196-Baseline!AX196</f>
        <v>0.15266079039798885</v>
      </c>
      <c r="AY216" s="21">
        <f>AY196-Baseline!AY196</f>
        <v>0.15638970202774694</v>
      </c>
      <c r="AZ216" s="21">
        <f>AZ196-Baseline!AZ196</f>
        <v>0.16022541962888326</v>
      </c>
      <c r="BA216" s="21">
        <f>BA196-Baseline!BA196</f>
        <v>0.1641712148486878</v>
      </c>
      <c r="BB216" s="21">
        <f>BB196-Baseline!BB196</f>
        <v>0.29863490339445775</v>
      </c>
    </row>
    <row r="217" spans="1:54" outlineLevel="2">
      <c r="A217" s="520"/>
      <c r="B217" s="150" t="s">
        <v>295</v>
      </c>
      <c r="C217" s="19"/>
      <c r="D217" s="135"/>
      <c r="E217" s="21">
        <f>E197-Baseline!E197</f>
        <v>0</v>
      </c>
      <c r="F217" s="21">
        <f>F197-Baseline!F197</f>
        <v>1.5853854323353573</v>
      </c>
      <c r="G217" s="21">
        <f>G197-Baseline!G197</f>
        <v>3.1846329514028682</v>
      </c>
      <c r="H217" s="21">
        <f>H197-Baseline!H197</f>
        <v>4.7979419192186512</v>
      </c>
      <c r="I217" s="21">
        <f>I197-Baseline!I197</f>
        <v>6.4255170659716896</v>
      </c>
      <c r="J217" s="21">
        <f>J197-Baseline!J197</f>
        <v>8.0675695118559929</v>
      </c>
      <c r="K217" s="21">
        <f>K197-Baseline!K197</f>
        <v>8.0322585942223199</v>
      </c>
      <c r="L217" s="21">
        <f>L197-Baseline!L197</f>
        <v>7.9975616747727685</v>
      </c>
      <c r="M217" s="21">
        <f>M197-Baseline!M197</f>
        <v>7.9634755942286617</v>
      </c>
      <c r="N217" s="21">
        <f>N197-Baseline!N197</f>
        <v>7.9299974097592454</v>
      </c>
      <c r="O217" s="21">
        <f>O197-Baseline!O197</f>
        <v>7.8971242807316386</v>
      </c>
      <c r="P217" s="21">
        <f>P197-Baseline!P197</f>
        <v>7.8648534885483841</v>
      </c>
      <c r="Q217" s="21">
        <f>Q197-Baseline!Q197</f>
        <v>7.8331823952586959</v>
      </c>
      <c r="R217" s="21">
        <f>R197-Baseline!R197</f>
        <v>7.8021085779047183</v>
      </c>
      <c r="S217" s="21">
        <f>S197-Baseline!S197</f>
        <v>7.7716296456278116</v>
      </c>
      <c r="T217" s="21">
        <f>T197-Baseline!T197</f>
        <v>7.7417433623462202</v>
      </c>
      <c r="U217" s="21">
        <f>U197-Baseline!U197</f>
        <v>7.7124476314571808</v>
      </c>
      <c r="V217" s="21">
        <f>V197-Baseline!V197</f>
        <v>7.6837404504417393</v>
      </c>
      <c r="W217" s="21">
        <f>W197-Baseline!W197</f>
        <v>7.6556199519800288</v>
      </c>
      <c r="X217" s="21">
        <f>X197-Baseline!X197</f>
        <v>7.6280843443733346</v>
      </c>
      <c r="Y217" s="21">
        <f>Y197-Baseline!Y197</f>
        <v>7.6011320162877283</v>
      </c>
      <c r="Z217" s="21">
        <f>Z197-Baseline!Z197</f>
        <v>7.5747614552217897</v>
      </c>
      <c r="AA217" s="21">
        <f>AA197-Baseline!AA197</f>
        <v>7.5489712285144321</v>
      </c>
      <c r="AB217" s="21">
        <f>AB197-Baseline!AB197</f>
        <v>7.5237600854741871</v>
      </c>
      <c r="AC217" s="21">
        <f>AC197-Baseline!AC197</f>
        <v>7.499126808338282</v>
      </c>
      <c r="AD217" s="21">
        <f>AD197-Baseline!AD197</f>
        <v>7.4750703732156296</v>
      </c>
      <c r="AE217" s="21">
        <f>AE197-Baseline!AE197</f>
        <v>7.4515898413896053</v>
      </c>
      <c r="AF217" s="21">
        <f>AF197-Baseline!AF197</f>
        <v>7.4286843512660141</v>
      </c>
      <c r="AG217" s="21">
        <f>AG197-Baseline!AG197</f>
        <v>7.406353248463347</v>
      </c>
      <c r="AH217" s="21">
        <f>AH197-Baseline!AH197</f>
        <v>7.3845958669536742</v>
      </c>
      <c r="AI217" s="21">
        <f>AI197-Baseline!AI197</f>
        <v>7.3634117908087262</v>
      </c>
      <c r="AJ217" s="21">
        <f>AJ197-Baseline!AJ197</f>
        <v>7.3784452893771402</v>
      </c>
      <c r="AK217" s="21">
        <f>AK197-Baseline!AK197</f>
        <v>7.3940294147556855</v>
      </c>
      <c r="AL217" s="21">
        <f>AL197-Baseline!AL197</f>
        <v>7.4101719392399517</v>
      </c>
      <c r="AM217" s="21">
        <f>AM197-Baseline!AM197</f>
        <v>7.426880591958259</v>
      </c>
      <c r="AN217" s="21">
        <f>AN197-Baseline!AN197</f>
        <v>7.4441634674838824</v>
      </c>
      <c r="AO217" s="21">
        <f>AO197-Baseline!AO197</f>
        <v>7.462028823335686</v>
      </c>
      <c r="AP217" s="21">
        <f>AP197-Baseline!AP197</f>
        <v>7.480485025727333</v>
      </c>
      <c r="AQ217" s="21">
        <f>AQ197-Baseline!AQ197</f>
        <v>7.4995407949978272</v>
      </c>
      <c r="AR217" s="21">
        <f>AR197-Baseline!AR197</f>
        <v>7.5192049563232572</v>
      </c>
      <c r="AS217" s="21">
        <f>AS197-Baseline!AS197</f>
        <v>7.5394865871260421</v>
      </c>
      <c r="AT217" s="21">
        <f>AT197-Baseline!AT197</f>
        <v>7.5603948704717965</v>
      </c>
      <c r="AU217" s="21">
        <f>AU197-Baseline!AU197</f>
        <v>7.5819394227270749</v>
      </c>
      <c r="AV217" s="21">
        <f>AV197-Baseline!AV197</f>
        <v>7.6041298543131219</v>
      </c>
      <c r="AW217" s="21">
        <f>AW197-Baseline!AW197</f>
        <v>7.6269761528383526</v>
      </c>
      <c r="AX217" s="21">
        <f>AX197-Baseline!AX197</f>
        <v>7.6504885600257637</v>
      </c>
      <c r="AY217" s="21">
        <f>AY197-Baseline!AY197</f>
        <v>7.6746773932643677</v>
      </c>
      <c r="AZ217" s="21">
        <f>AZ197-Baseline!AZ197</f>
        <v>7.699553311473359</v>
      </c>
      <c r="BA217" s="21">
        <f>BA197-Baseline!BA197</f>
        <v>7.7251272874825929</v>
      </c>
      <c r="BB217" s="21">
        <f>BB197-Baseline!BB197</f>
        <v>7.7507422217112492</v>
      </c>
    </row>
    <row r="218" spans="1:54" outlineLevel="2">
      <c r="A218" s="521"/>
      <c r="B218" s="150" t="s">
        <v>486</v>
      </c>
      <c r="C218" s="19"/>
      <c r="D218" s="135" t="s">
        <v>399</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519" t="s">
        <v>507</v>
      </c>
      <c r="B220" s="150" t="s">
        <v>508</v>
      </c>
      <c r="C220" s="19"/>
      <c r="D220" s="135" t="s">
        <v>399</v>
      </c>
      <c r="E220" s="21">
        <f>E200-Baseline!E200</f>
        <v>-0.64218991374173129</v>
      </c>
      <c r="F220" s="21">
        <f>F200-Baseline!F200</f>
        <v>-1.0731959888453417</v>
      </c>
      <c r="G220" s="21">
        <f>G200-Baseline!G200</f>
        <v>-1.4427785557261643</v>
      </c>
      <c r="H220" s="21">
        <f>H200-Baseline!H200</f>
        <v>-1.8008838948453416</v>
      </c>
      <c r="I220" s="21">
        <f>I200-Baseline!I200</f>
        <v>-2.1409244443309206</v>
      </c>
      <c r="J220" s="21">
        <f>J200-Baseline!J200</f>
        <v>-1.6781079363739764</v>
      </c>
      <c r="K220" s="21">
        <f>K200-Baseline!K200</f>
        <v>9.1418677364472956E-2</v>
      </c>
      <c r="L220" s="21">
        <f>L200-Baseline!L200</f>
        <v>1.7571962691039005</v>
      </c>
      <c r="M220" s="21">
        <f>M200-Baseline!M200</f>
        <v>3.298084750781527</v>
      </c>
      <c r="N220" s="21">
        <f>N200-Baseline!N200</f>
        <v>4.694831944665637</v>
      </c>
      <c r="O220" s="21">
        <f>O200-Baseline!O200</f>
        <v>6.0082430483119253</v>
      </c>
      <c r="P220" s="21">
        <f>P200-Baseline!P200</f>
        <v>7.2177649423742878</v>
      </c>
      <c r="Q220" s="21">
        <f>Q200-Baseline!Q200</f>
        <v>8.329683286214447</v>
      </c>
      <c r="R220" s="21">
        <f>R200-Baseline!R200</f>
        <v>9.3745082494463361</v>
      </c>
      <c r="S220" s="21">
        <f>S200-Baseline!S200</f>
        <v>10.308280202414167</v>
      </c>
      <c r="T220" s="21">
        <f>T200-Baseline!T200</f>
        <v>11.161395922706504</v>
      </c>
      <c r="U220" s="21">
        <f>U200-Baseline!U200</f>
        <v>11.938911163280608</v>
      </c>
      <c r="V220" s="21">
        <f>V200-Baseline!V200</f>
        <v>12.668280668968322</v>
      </c>
      <c r="W220" s="21">
        <f>W200-Baseline!W200</f>
        <v>13.308249081078458</v>
      </c>
      <c r="X220" s="21">
        <f>X200-Baseline!X200</f>
        <v>13.908017065397146</v>
      </c>
      <c r="Y220" s="21">
        <f>Y200-Baseline!Y200</f>
        <v>14.427624327894264</v>
      </c>
      <c r="Z220" s="21">
        <f>Z200-Baseline!Z200</f>
        <v>14.914086096240908</v>
      </c>
      <c r="AA220" s="21">
        <f>AA200-Baseline!AA200</f>
        <v>15.349256982754383</v>
      </c>
      <c r="AB220" s="21">
        <f>AB200-Baseline!AB200</f>
        <v>15.736585497394401</v>
      </c>
      <c r="AC220" s="21">
        <f>AC200-Baseline!AC200</f>
        <v>16.074807172790344</v>
      </c>
      <c r="AD220" s="21">
        <f>AD200-Baseline!AD200</f>
        <v>16.005340370982253</v>
      </c>
      <c r="AE220" s="21">
        <f>AE200-Baseline!AE200</f>
        <v>15.938027831600181</v>
      </c>
      <c r="AF220" s="21">
        <f>AF200-Baseline!AF200</f>
        <v>15.870385097761414</v>
      </c>
      <c r="AG220" s="21">
        <f>AG200-Baseline!AG200</f>
        <v>15.802728256366692</v>
      </c>
      <c r="AH220" s="21">
        <f>AH200-Baseline!AH200</f>
        <v>15.735412500705053</v>
      </c>
      <c r="AI220" s="21">
        <f>AI200-Baseline!AI200</f>
        <v>15.668887723682815</v>
      </c>
      <c r="AJ220" s="21">
        <f>AJ200-Baseline!AJ200</f>
        <v>15.678396594411794</v>
      </c>
      <c r="AK220" s="21">
        <f>AK200-Baseline!AK200</f>
        <v>15.68811182071677</v>
      </c>
      <c r="AL220" s="21">
        <f>AL200-Baseline!AL200</f>
        <v>15.698204216699423</v>
      </c>
      <c r="AM220" s="21">
        <f>AM200-Baseline!AM200</f>
        <v>15.708772723292611</v>
      </c>
      <c r="AN220" s="21">
        <f>AN200-Baseline!AN200</f>
        <v>15.719863803193931</v>
      </c>
      <c r="AO220" s="21">
        <f>AO200-Baseline!AO200</f>
        <v>15.731501223298082</v>
      </c>
      <c r="AP220" s="21">
        <f>AP200-Baseline!AP200</f>
        <v>15.743746904322549</v>
      </c>
      <c r="AQ220" s="21">
        <f>AQ200-Baseline!AQ200</f>
        <v>15.756670853834379</v>
      </c>
      <c r="AR220" s="21">
        <f>AR200-Baseline!AR200</f>
        <v>15.770325926570109</v>
      </c>
      <c r="AS220" s="21">
        <f>AS200-Baseline!AS200</f>
        <v>15.784762057691609</v>
      </c>
      <c r="AT220" s="21">
        <f>AT200-Baseline!AT200</f>
        <v>15.800032141171869</v>
      </c>
      <c r="AU220" s="21">
        <f>AU200-Baseline!AU200</f>
        <v>15.816191982427171</v>
      </c>
      <c r="AV220" s="21">
        <f>AV200-Baseline!AV200</f>
        <v>15.833294622555414</v>
      </c>
      <c r="AW220" s="21">
        <f>AW200-Baseline!AW200</f>
        <v>15.851391883060359</v>
      </c>
      <c r="AX220" s="21">
        <f>AX200-Baseline!AX200</f>
        <v>15.870535417229775</v>
      </c>
      <c r="AY220" s="21">
        <f>AY200-Baseline!AY200</f>
        <v>15.890777215756245</v>
      </c>
      <c r="AZ220" s="21">
        <f>AZ200-Baseline!AZ200</f>
        <v>15.912168838957911</v>
      </c>
      <c r="BA220" s="21">
        <f>BA200-Baseline!BA200</f>
        <v>15.934761289728584</v>
      </c>
      <c r="BB220" s="21">
        <f>BB200-Baseline!BB200</f>
        <v>16.087069446782465</v>
      </c>
    </row>
    <row r="221" spans="1:54" outlineLevel="2">
      <c r="A221" s="520"/>
      <c r="B221" s="150" t="s">
        <v>509</v>
      </c>
      <c r="C221" s="19"/>
      <c r="D221" s="135" t="s">
        <v>399</v>
      </c>
      <c r="E221" s="21">
        <f>E201-Baseline!E201</f>
        <v>-0.64218991374173129</v>
      </c>
      <c r="F221" s="21">
        <f>F201-Baseline!F201</f>
        <v>-2.3911573317569577</v>
      </c>
      <c r="G221" s="21">
        <f>G201-Baseline!G201</f>
        <v>-4.0592540411976614</v>
      </c>
      <c r="H221" s="21">
        <f>H201-Baseline!H201</f>
        <v>-5.6959042845113004</v>
      </c>
      <c r="I221" s="21">
        <f>I201-Baseline!I201</f>
        <v>-7.3176874930330342</v>
      </c>
      <c r="J221" s="21">
        <f>J201-Baseline!J201</f>
        <v>-8.1263809417685167</v>
      </c>
      <c r="K221" s="21">
        <f>K201-Baseline!K201</f>
        <v>-6.3040236323724059</v>
      </c>
      <c r="L221" s="21">
        <f>L201-Baseline!L201</f>
        <v>-4.6126187639805636</v>
      </c>
      <c r="M221" s="21">
        <f>M201-Baseline!M201</f>
        <v>-3.0444883436854155</v>
      </c>
      <c r="N221" s="21">
        <f>N201-Baseline!N201</f>
        <v>-1.5923535715874664</v>
      </c>
      <c r="O221" s="21">
        <f>O201-Baseline!O201</f>
        <v>-0.24931514658220522</v>
      </c>
      <c r="P221" s="21">
        <f>P201-Baseline!P201</f>
        <v>0.99116452708659608</v>
      </c>
      <c r="Q221" s="21">
        <f>Q201-Baseline!Q201</f>
        <v>2.1352792182821361</v>
      </c>
      <c r="R221" s="21">
        <f>R201-Baseline!R201</f>
        <v>3.1888956872890901</v>
      </c>
      <c r="S221" s="21">
        <f>S201-Baseline!S201</f>
        <v>4.1570688249445737</v>
      </c>
      <c r="T221" s="21">
        <f>T201-Baseline!T201</f>
        <v>5.0455641830948537</v>
      </c>
      <c r="U221" s="21">
        <f>U201-Baseline!U201</f>
        <v>5.8593597270841542</v>
      </c>
      <c r="V221" s="21">
        <f>V201-Baseline!V201</f>
        <v>6.6031655569414482</v>
      </c>
      <c r="W221" s="21">
        <f>W201-Baseline!W201</f>
        <v>7.2814375696071352</v>
      </c>
      <c r="X221" s="21">
        <f>X201-Baseline!X201</f>
        <v>7.8983898621382025</v>
      </c>
      <c r="Y221" s="21">
        <f>Y201-Baseline!Y201</f>
        <v>8.4580063645737908</v>
      </c>
      <c r="Z221" s="21">
        <f>Z201-Baseline!Z201</f>
        <v>8.9640532437898059</v>
      </c>
      <c r="AA221" s="21">
        <f>AA201-Baseline!AA201</f>
        <v>9.420088631058448</v>
      </c>
      <c r="AB221" s="21">
        <f>AB201-Baseline!AB201</f>
        <v>9.8294741032283923</v>
      </c>
      <c r="AC221" s="21">
        <f>AC201-Baseline!AC201</f>
        <v>10.194027773429568</v>
      </c>
      <c r="AD221" s="21">
        <f>AD201-Baseline!AD201</f>
        <v>10.150564238331881</v>
      </c>
      <c r="AE221" s="21">
        <f>AE201-Baseline!AE201</f>
        <v>10.107922619166402</v>
      </c>
      <c r="AF221" s="21">
        <f>AF201-Baseline!AF201</f>
        <v>10.066013726871773</v>
      </c>
      <c r="AG221" s="21">
        <f>AG201-Baseline!AG201</f>
        <v>10.024796016756653</v>
      </c>
      <c r="AH221" s="21">
        <f>AH201-Baseline!AH201</f>
        <v>9.9842864572060108</v>
      </c>
      <c r="AI221" s="21">
        <f>AI201-Baseline!AI201</f>
        <v>9.944582157740129</v>
      </c>
      <c r="AJ221" s="21">
        <f>AJ201-Baseline!AJ201</f>
        <v>9.9534381393249021</v>
      </c>
      <c r="AK221" s="21">
        <f>AK201-Baseline!AK201</f>
        <v>9.9629176742166408</v>
      </c>
      <c r="AL221" s="21">
        <f>AL201-Baseline!AL201</f>
        <v>9.9730451199218635</v>
      </c>
      <c r="AM221" s="21">
        <f>AM201-Baseline!AM201</f>
        <v>9.9838475762286336</v>
      </c>
      <c r="AN221" s="21">
        <f>AN201-Baseline!AN201</f>
        <v>9.9953469568841413</v>
      </c>
      <c r="AO221" s="21">
        <f>AO201-Baseline!AO201</f>
        <v>10.007558592476784</v>
      </c>
      <c r="AP221" s="21">
        <f>AP201-Baseline!AP201</f>
        <v>10.020503427132248</v>
      </c>
      <c r="AQ221" s="21">
        <f>AQ201-Baseline!AQ201</f>
        <v>10.034203374779594</v>
      </c>
      <c r="AR221" s="21">
        <f>AR201-Baseline!AR201</f>
        <v>10.048679083006796</v>
      </c>
      <c r="AS221" s="21">
        <f>AS201-Baseline!AS201</f>
        <v>10.063950724201689</v>
      </c>
      <c r="AT221" s="21">
        <f>AT201-Baseline!AT201</f>
        <v>10.080038610911856</v>
      </c>
      <c r="AU221" s="21">
        <f>AU201-Baseline!AU201</f>
        <v>10.096963918886622</v>
      </c>
      <c r="AV221" s="21">
        <f>AV201-Baseline!AV201</f>
        <v>10.114747415789445</v>
      </c>
      <c r="AW221" s="21">
        <f>AW201-Baseline!AW201</f>
        <v>10.133410166932777</v>
      </c>
      <c r="AX221" s="21">
        <f>AX201-Baseline!AX201</f>
        <v>10.15297321482926</v>
      </c>
      <c r="AY221" s="21">
        <f>AY201-Baseline!AY201</f>
        <v>10.173457823773617</v>
      </c>
      <c r="AZ221" s="21">
        <f>AZ201-Baseline!AZ201</f>
        <v>10.194885452404584</v>
      </c>
      <c r="BA221" s="21">
        <f>BA201-Baseline!BA201</f>
        <v>10.21727773188141</v>
      </c>
      <c r="BB221" s="21">
        <f>BB201-Baseline!BB201</f>
        <v>10.370052927898655</v>
      </c>
    </row>
    <row r="222" spans="1:54" outlineLevel="2">
      <c r="A222" s="521"/>
      <c r="B222" s="150" t="s">
        <v>510</v>
      </c>
      <c r="C222" s="19"/>
      <c r="D222" s="135" t="s">
        <v>399</v>
      </c>
      <c r="E222" s="21">
        <f>E202-Baseline!E202</f>
        <v>-0.64218991374173129</v>
      </c>
      <c r="F222" s="21">
        <f>F202-Baseline!F202</f>
        <v>-1.4292524334297525</v>
      </c>
      <c r="G222" s="21">
        <f>G202-Baseline!G202</f>
        <v>-2.1477011764172289</v>
      </c>
      <c r="H222" s="21">
        <f>H202-Baseline!H202</f>
        <v>-2.8466688268112819</v>
      </c>
      <c r="I222" s="21">
        <f>I202-Baseline!I202</f>
        <v>-3.5424439225658375</v>
      </c>
      <c r="J222" s="21">
        <f>J202-Baseline!J202</f>
        <v>-3.4365131962074145</v>
      </c>
      <c r="K222" s="21">
        <f>K202-Baseline!K202</f>
        <v>-1.6428586447145221</v>
      </c>
      <c r="L222" s="21">
        <f>L202-Baseline!L202</f>
        <v>2.0327104538893082E-2</v>
      </c>
      <c r="M222" s="21">
        <f>M202-Baseline!M202</f>
        <v>1.5607216653682769</v>
      </c>
      <c r="N222" s="21">
        <f>N202-Baseline!N202</f>
        <v>2.9856035861252224</v>
      </c>
      <c r="O222" s="21">
        <f>O202-Baseline!O202</f>
        <v>4.3018720771054859</v>
      </c>
      <c r="P222" s="21">
        <f>P202-Baseline!P202</f>
        <v>5.5160646573267798</v>
      </c>
      <c r="Q222" s="21">
        <f>Q202-Baseline!Q202</f>
        <v>6.6343751795393757</v>
      </c>
      <c r="R222" s="21">
        <f>R202-Baseline!R202</f>
        <v>7.6626705783966287</v>
      </c>
      <c r="S222" s="21">
        <f>S202-Baseline!S202</f>
        <v>8.605004884347494</v>
      </c>
      <c r="T222" s="21">
        <f>T202-Baseline!T202</f>
        <v>9.468156289132736</v>
      </c>
      <c r="U222" s="21">
        <f>U202-Baseline!U202</f>
        <v>10.257102874457786</v>
      </c>
      <c r="V222" s="21">
        <f>V202-Baseline!V202</f>
        <v>10.976554923783354</v>
      </c>
      <c r="W222" s="21">
        <f>W202-Baseline!W202</f>
        <v>11.630968714975495</v>
      </c>
      <c r="X222" s="21">
        <f>X202-Baseline!X202</f>
        <v>12.224558863707927</v>
      </c>
      <c r="Y222" s="21">
        <f>Y202-Baseline!Y202</f>
        <v>12.761309704109152</v>
      </c>
      <c r="Z222" s="21">
        <f>Z202-Baseline!Z202</f>
        <v>13.244988204642709</v>
      </c>
      <c r="AA222" s="21">
        <f>AA202-Baseline!AA202</f>
        <v>13.67915322150003</v>
      </c>
      <c r="AB222" s="21">
        <f>AB202-Baseline!AB202</f>
        <v>14.067167287199467</v>
      </c>
      <c r="AC222" s="21">
        <f>AC202-Baseline!AC202</f>
        <v>14.408137809023131</v>
      </c>
      <c r="AD222" s="21">
        <f>AD202-Baseline!AD202</f>
        <v>14.34127852277453</v>
      </c>
      <c r="AE222" s="21">
        <f>AE202-Baseline!AE202</f>
        <v>14.275167585490237</v>
      </c>
      <c r="AF222" s="21">
        <f>AF202-Baseline!AF202</f>
        <v>14.209547594198114</v>
      </c>
      <c r="AG222" s="21">
        <f>AG202-Baseline!AG202</f>
        <v>14.144302946828503</v>
      </c>
      <c r="AH222" s="21">
        <f>AH202-Baseline!AH202</f>
        <v>14.079493451843035</v>
      </c>
      <c r="AI222" s="21">
        <f>AI202-Baseline!AI202</f>
        <v>14.015418601259029</v>
      </c>
      <c r="AJ222" s="21">
        <f>AJ202-Baseline!AJ202</f>
        <v>14.019424175421847</v>
      </c>
      <c r="AK222" s="21">
        <f>AK202-Baseline!AK202</f>
        <v>14.023794921123141</v>
      </c>
      <c r="AL222" s="21">
        <f>AL202-Baseline!AL202</f>
        <v>14.028589105661581</v>
      </c>
      <c r="AM222" s="21">
        <f>AM202-Baseline!AM202</f>
        <v>14.033872890781495</v>
      </c>
      <c r="AN222" s="21">
        <f>AN202-Baseline!AN202</f>
        <v>14.039696112408535</v>
      </c>
      <c r="AO222" s="21">
        <f>AO202-Baseline!AO202</f>
        <v>14.046088077072099</v>
      </c>
      <c r="AP222" s="21">
        <f>AP202-Baseline!AP202</f>
        <v>14.053094689050397</v>
      </c>
      <c r="AQ222" s="21">
        <f>AQ202-Baseline!AQ202</f>
        <v>14.060763523832378</v>
      </c>
      <c r="AR222" s="21">
        <f>AR202-Baseline!AR202</f>
        <v>14.069138273243638</v>
      </c>
      <c r="AS222" s="21">
        <f>AS202-Baseline!AS202</f>
        <v>14.078260204898569</v>
      </c>
      <c r="AT222" s="21">
        <f>AT202-Baseline!AT202</f>
        <v>14.088170584808068</v>
      </c>
      <c r="AU222" s="21">
        <f>AU202-Baseline!AU202</f>
        <v>14.098912116505545</v>
      </c>
      <c r="AV222" s="21">
        <f>AV202-Baseline!AV202</f>
        <v>14.110526188858103</v>
      </c>
      <c r="AW222" s="21">
        <f>AW202-Baseline!AW202</f>
        <v>14.123053764403949</v>
      </c>
      <c r="AX222" s="21">
        <f>AX202-Baseline!AX202</f>
        <v>14.136535303509419</v>
      </c>
      <c r="AY222" s="21">
        <f>AY202-Baseline!AY202</f>
        <v>14.151011197718191</v>
      </c>
      <c r="AZ222" s="21">
        <f>AZ202-Baseline!AZ202</f>
        <v>14.166521651218105</v>
      </c>
      <c r="BA222" s="21">
        <f>BA202-Baseline!BA202</f>
        <v>14.183106499803642</v>
      </c>
      <c r="BB222" s="21">
        <f>BB202-Baseline!BB202</f>
        <v>14.329622255111531</v>
      </c>
    </row>
    <row r="223" spans="1:54" outlineLevel="2">
      <c r="B223" s="19"/>
      <c r="C223" s="19"/>
      <c r="D223" s="19"/>
      <c r="E223" s="15"/>
    </row>
    <row r="224" spans="1:54" outlineLevel="2">
      <c r="A224" s="519" t="s">
        <v>511</v>
      </c>
      <c r="B224" s="150" t="s">
        <v>508</v>
      </c>
      <c r="C224" s="19"/>
      <c r="D224" s="135" t="s">
        <v>399</v>
      </c>
      <c r="E224" s="21">
        <f>E204-Baseline!E204</f>
        <v>-0.64218991374173129</v>
      </c>
      <c r="F224" s="21">
        <f>F204-Baseline!F204</f>
        <v>-1.7153859025870872</v>
      </c>
      <c r="G224" s="21">
        <f>G204-Baseline!G204</f>
        <v>-3.1581644583133084</v>
      </c>
      <c r="H224" s="21">
        <f>H204-Baseline!H204</f>
        <v>-4.9590483531586642</v>
      </c>
      <c r="I224" s="21">
        <f>I204-Baseline!I204</f>
        <v>-7.0999727974896132</v>
      </c>
      <c r="J224" s="21">
        <f>J204-Baseline!J204</f>
        <v>-8.7780807338635896</v>
      </c>
      <c r="K224" s="21">
        <f>K204-Baseline!K204</f>
        <v>-8.6866620564991308</v>
      </c>
      <c r="L224" s="21">
        <f>L204-Baseline!L204</f>
        <v>-6.9294657873953156</v>
      </c>
      <c r="M224" s="21">
        <f>M204-Baseline!M204</f>
        <v>-3.6313810366139023</v>
      </c>
      <c r="N224" s="21">
        <f>N204-Baseline!N204</f>
        <v>1.063450908051891</v>
      </c>
      <c r="O224" s="21">
        <f>O204-Baseline!O204</f>
        <v>7.0716939563640153</v>
      </c>
      <c r="P224" s="21">
        <f>P204-Baseline!P204</f>
        <v>14.289458898738303</v>
      </c>
      <c r="Q224" s="21">
        <f>Q204-Baseline!Q204</f>
        <v>22.619142184952807</v>
      </c>
      <c r="R224" s="21">
        <f>R204-Baseline!R204</f>
        <v>31.993650434399115</v>
      </c>
      <c r="S224" s="21">
        <f>S204-Baseline!S204</f>
        <v>42.301930636813267</v>
      </c>
      <c r="T224" s="21">
        <f>T204-Baseline!T204</f>
        <v>53.463326559519828</v>
      </c>
      <c r="U224" s="21">
        <f>U204-Baseline!U204</f>
        <v>65.402237722800464</v>
      </c>
      <c r="V224" s="21">
        <f>V204-Baseline!V204</f>
        <v>78.070518391768701</v>
      </c>
      <c r="W224" s="21">
        <f>W204-Baseline!W204</f>
        <v>91.37876747284713</v>
      </c>
      <c r="X224" s="21">
        <f>X204-Baseline!X204</f>
        <v>105.28678453824432</v>
      </c>
      <c r="Y224" s="21">
        <f>Y204-Baseline!Y204</f>
        <v>119.71440886613846</v>
      </c>
      <c r="Z224" s="21">
        <f>Z204-Baseline!Z204</f>
        <v>134.62849496237959</v>
      </c>
      <c r="AA224" s="21">
        <f>AA204-Baseline!AA204</f>
        <v>149.97775194513406</v>
      </c>
      <c r="AB224" s="21">
        <f>AB204-Baseline!AB204</f>
        <v>165.71433744252863</v>
      </c>
      <c r="AC224" s="21">
        <f>AC204-Baseline!AC204</f>
        <v>181.78914461531895</v>
      </c>
      <c r="AD224" s="21">
        <f>AD204-Baseline!AD204</f>
        <v>197.79448498630109</v>
      </c>
      <c r="AE224" s="21">
        <f>AE204-Baseline!AE204</f>
        <v>213.73251281790135</v>
      </c>
      <c r="AF224" s="21">
        <f>AF204-Baseline!AF204</f>
        <v>229.60289791566265</v>
      </c>
      <c r="AG224" s="21">
        <f>AG204-Baseline!AG204</f>
        <v>245.40562617202932</v>
      </c>
      <c r="AH224" s="21">
        <f>AH204-Baseline!AH204</f>
        <v>261.14103867273434</v>
      </c>
      <c r="AI224" s="21">
        <f>AI204-Baseline!AI204</f>
        <v>276.80992639641727</v>
      </c>
      <c r="AJ224" s="21">
        <f>AJ204-Baseline!AJ204</f>
        <v>292.48832299082915</v>
      </c>
      <c r="AK224" s="21">
        <f>AK204-Baseline!AK204</f>
        <v>308.17643481154619</v>
      </c>
      <c r="AL224" s="21">
        <f>AL204-Baseline!AL204</f>
        <v>323.87463902824538</v>
      </c>
      <c r="AM224" s="21">
        <f>AM204-Baseline!AM204</f>
        <v>339.58341175153782</v>
      </c>
      <c r="AN224" s="21">
        <f>AN204-Baseline!AN204</f>
        <v>355.3032755547315</v>
      </c>
      <c r="AO224" s="21">
        <f>AO204-Baseline!AO204</f>
        <v>371.03477677802948</v>
      </c>
      <c r="AP224" s="21">
        <f>AP204-Baseline!AP204</f>
        <v>386.77852368235199</v>
      </c>
      <c r="AQ224" s="21">
        <f>AQ204-Baseline!AQ204</f>
        <v>402.53519453618628</v>
      </c>
      <c r="AR224" s="21">
        <f>AR204-Baseline!AR204</f>
        <v>418.30552046275625</v>
      </c>
      <c r="AS224" s="21">
        <f>AS204-Baseline!AS204</f>
        <v>434.09028252044754</v>
      </c>
      <c r="AT224" s="21">
        <f>AT204-Baseline!AT204</f>
        <v>449.89031466161987</v>
      </c>
      <c r="AU224" s="21">
        <f>AU204-Baseline!AU204</f>
        <v>465.70650664404729</v>
      </c>
      <c r="AV224" s="21">
        <f>AV204-Baseline!AV204</f>
        <v>481.53980126660235</v>
      </c>
      <c r="AW224" s="21">
        <f>AW204-Baseline!AW204</f>
        <v>497.39119314966229</v>
      </c>
      <c r="AX224" s="21">
        <f>AX204-Baseline!AX204</f>
        <v>513.26172856689209</v>
      </c>
      <c r="AY224" s="21">
        <f>AY204-Baseline!AY204</f>
        <v>529.1525057826484</v>
      </c>
      <c r="AZ224" s="21">
        <f>AZ204-Baseline!AZ204</f>
        <v>545.06467462160617</v>
      </c>
      <c r="BA224" s="21">
        <f>BA204-Baseline!BA204</f>
        <v>560.99943591133433</v>
      </c>
      <c r="BB224" s="21">
        <f>BB204-Baseline!BB204</f>
        <v>577.08650535811648</v>
      </c>
    </row>
    <row r="225" spans="1:54" outlineLevel="2">
      <c r="A225" s="520"/>
      <c r="B225" s="150" t="s">
        <v>509</v>
      </c>
      <c r="C225" s="19"/>
      <c r="D225" s="135" t="s">
        <v>399</v>
      </c>
      <c r="E225" s="21">
        <f>E205-Baseline!E205</f>
        <v>-0.64218991374173129</v>
      </c>
      <c r="F225" s="21">
        <f>F205-Baseline!F205</f>
        <v>-3.0333472454986747</v>
      </c>
      <c r="G225" s="21">
        <f>G205-Baseline!G205</f>
        <v>-7.0926012866963219</v>
      </c>
      <c r="H225" s="21">
        <f>H205-Baseline!H205</f>
        <v>-12.788505571207622</v>
      </c>
      <c r="I225" s="21">
        <f>I205-Baseline!I205</f>
        <v>-20.106193064240642</v>
      </c>
      <c r="J225" s="21">
        <f>J205-Baseline!J205</f>
        <v>-28.232574006009258</v>
      </c>
      <c r="K225" s="21">
        <f>K205-Baseline!K205</f>
        <v>-34.536597638381636</v>
      </c>
      <c r="L225" s="21">
        <f>L205-Baseline!L205</f>
        <v>-39.149216402362185</v>
      </c>
      <c r="M225" s="21">
        <f>M205-Baseline!M205</f>
        <v>-42.193704746047615</v>
      </c>
      <c r="N225" s="21">
        <f>N205-Baseline!N205</f>
        <v>-43.786058317635025</v>
      </c>
      <c r="O225" s="21">
        <f>O205-Baseline!O205</f>
        <v>-44.035373464217173</v>
      </c>
      <c r="P225" s="21">
        <f>P205-Baseline!P205</f>
        <v>-43.044208937130634</v>
      </c>
      <c r="Q225" s="21">
        <f>Q205-Baseline!Q205</f>
        <v>-40.90892971884864</v>
      </c>
      <c r="R225" s="21">
        <f>R205-Baseline!R205</f>
        <v>-37.720034031559408</v>
      </c>
      <c r="S225" s="21">
        <f>S205-Baseline!S205</f>
        <v>-33.56296520661499</v>
      </c>
      <c r="T225" s="21">
        <f>T205-Baseline!T205</f>
        <v>-28.517401023520279</v>
      </c>
      <c r="U225" s="21">
        <f>U205-Baseline!U205</f>
        <v>-22.658041296436068</v>
      </c>
      <c r="V225" s="21">
        <f>V205-Baseline!V205</f>
        <v>-16.054875739494491</v>
      </c>
      <c r="W225" s="21">
        <f>W205-Baseline!W205</f>
        <v>-8.7734381698871857</v>
      </c>
      <c r="X225" s="21">
        <f>X205-Baseline!X205</f>
        <v>-0.87504830774901166</v>
      </c>
      <c r="Y225" s="21">
        <f>Y205-Baseline!Y205</f>
        <v>7.5829580568247366</v>
      </c>
      <c r="Z225" s="21">
        <f>Z205-Baseline!Z205</f>
        <v>16.547011300614713</v>
      </c>
      <c r="AA225" s="21">
        <f>AA205-Baseline!AA205</f>
        <v>25.967099931673147</v>
      </c>
      <c r="AB225" s="21">
        <f>AB205-Baseline!AB205</f>
        <v>35.796574034901369</v>
      </c>
      <c r="AC225" s="21">
        <f>AC205-Baseline!AC205</f>
        <v>45.990601808330666</v>
      </c>
      <c r="AD225" s="21">
        <f>AD205-Baseline!AD205</f>
        <v>56.14116604666242</v>
      </c>
      <c r="AE225" s="21">
        <f>AE205-Baseline!AE205</f>
        <v>66.249088665828822</v>
      </c>
      <c r="AF225" s="21">
        <f>AF205-Baseline!AF205</f>
        <v>76.315102392700737</v>
      </c>
      <c r="AG225" s="21">
        <f>AG205-Baseline!AG205</f>
        <v>86.339898409456964</v>
      </c>
      <c r="AH225" s="21">
        <f>AH205-Baseline!AH205</f>
        <v>96.324184866663018</v>
      </c>
      <c r="AI225" s="21">
        <f>AI205-Baseline!AI205</f>
        <v>106.26876702440313</v>
      </c>
      <c r="AJ225" s="21">
        <f>AJ205-Baseline!AJ205</f>
        <v>116.22220516372772</v>
      </c>
      <c r="AK225" s="21">
        <f>AK205-Baseline!AK205</f>
        <v>126.18512283794416</v>
      </c>
      <c r="AL225" s="21">
        <f>AL205-Baseline!AL205</f>
        <v>136.15816795786577</v>
      </c>
      <c r="AM225" s="21">
        <f>AM205-Baseline!AM205</f>
        <v>146.1420155340943</v>
      </c>
      <c r="AN225" s="21">
        <f>AN205-Baseline!AN205</f>
        <v>156.13736249097838</v>
      </c>
      <c r="AO225" s="21">
        <f>AO205-Baseline!AO205</f>
        <v>166.1449210834553</v>
      </c>
      <c r="AP225" s="21">
        <f>AP205-Baseline!AP205</f>
        <v>176.1654245105874</v>
      </c>
      <c r="AQ225" s="21">
        <f>AQ205-Baseline!AQ205</f>
        <v>186.19962788536668</v>
      </c>
      <c r="AR225" s="21">
        <f>AR205-Baseline!AR205</f>
        <v>196.24830696837353</v>
      </c>
      <c r="AS225" s="21">
        <f>AS205-Baseline!AS205</f>
        <v>206.3122576925748</v>
      </c>
      <c r="AT225" s="21">
        <f>AT205-Baseline!AT205</f>
        <v>216.392296303487</v>
      </c>
      <c r="AU225" s="21">
        <f>AU205-Baseline!AU205</f>
        <v>226.48926022237356</v>
      </c>
      <c r="AV225" s="21">
        <f>AV205-Baseline!AV205</f>
        <v>236.60400763816278</v>
      </c>
      <c r="AW225" s="21">
        <f>AW205-Baseline!AW205</f>
        <v>246.73741780509545</v>
      </c>
      <c r="AX225" s="21">
        <f>AX205-Baseline!AX205</f>
        <v>256.89039101992466</v>
      </c>
      <c r="AY225" s="21">
        <f>AY205-Baseline!AY205</f>
        <v>267.06384884369845</v>
      </c>
      <c r="AZ225" s="21">
        <f>AZ205-Baseline!AZ205</f>
        <v>277.25873429610283</v>
      </c>
      <c r="BA225" s="21">
        <f>BA205-Baseline!BA205</f>
        <v>287.47601202798432</v>
      </c>
      <c r="BB225" s="21">
        <f>BB205-Baseline!BB205</f>
        <v>297.84606495588332</v>
      </c>
    </row>
    <row r="226" spans="1:54" outlineLevel="2">
      <c r="A226" s="521"/>
      <c r="B226" s="150" t="s">
        <v>510</v>
      </c>
      <c r="C226" s="19"/>
      <c r="D226" s="135" t="s">
        <v>399</v>
      </c>
      <c r="E226" s="21">
        <f>E206-Baseline!E206</f>
        <v>-0.64218991374173129</v>
      </c>
      <c r="F226" s="21">
        <f>F206-Baseline!F206</f>
        <v>-2.0714423471714554</v>
      </c>
      <c r="G226" s="21">
        <f>G206-Baseline!G206</f>
        <v>-4.2191435235886843</v>
      </c>
      <c r="H226" s="21">
        <f>H206-Baseline!H206</f>
        <v>-7.0658123503999377</v>
      </c>
      <c r="I226" s="21">
        <f>I206-Baseline!I206</f>
        <v>-10.608256272965718</v>
      </c>
      <c r="J226" s="21">
        <f>J206-Baseline!J206</f>
        <v>-14.044769469173161</v>
      </c>
      <c r="K226" s="21">
        <f>K206-Baseline!K206</f>
        <v>-15.68762811388774</v>
      </c>
      <c r="L226" s="21">
        <f>L206-Baseline!L206</f>
        <v>-15.667301009348648</v>
      </c>
      <c r="M226" s="21">
        <f>M206-Baseline!M206</f>
        <v>-14.106579343980229</v>
      </c>
      <c r="N226" s="21">
        <f>N206-Baseline!N206</f>
        <v>-11.120975757855149</v>
      </c>
      <c r="O226" s="21">
        <f>O206-Baseline!O206</f>
        <v>-6.8191036807497767</v>
      </c>
      <c r="P226" s="21">
        <f>P206-Baseline!P206</f>
        <v>-1.3030390234230254</v>
      </c>
      <c r="Q226" s="21">
        <f>Q206-Baseline!Q206</f>
        <v>5.3313361561163219</v>
      </c>
      <c r="R226" s="21">
        <f>R206-Baseline!R206</f>
        <v>12.99400673451305</v>
      </c>
      <c r="S226" s="21">
        <f>S206-Baseline!S206</f>
        <v>21.599011618860914</v>
      </c>
      <c r="T226" s="21">
        <f>T206-Baseline!T206</f>
        <v>31.067167907993735</v>
      </c>
      <c r="U226" s="21">
        <f>U206-Baseline!U206</f>
        <v>41.324270782451549</v>
      </c>
      <c r="V226" s="21">
        <f>V206-Baseline!V206</f>
        <v>52.300825706234718</v>
      </c>
      <c r="W226" s="21">
        <f>W206-Baseline!W206</f>
        <v>63.93179442121027</v>
      </c>
      <c r="X226" s="21">
        <f>X206-Baseline!X206</f>
        <v>76.156353284918168</v>
      </c>
      <c r="Y226" s="21">
        <f>Y206-Baseline!Y206</f>
        <v>88.917662989027122</v>
      </c>
      <c r="Z226" s="21">
        <f>Z206-Baseline!Z206</f>
        <v>102.16265119366972</v>
      </c>
      <c r="AA226" s="21">
        <f>AA206-Baseline!AA206</f>
        <v>115.84180441516946</v>
      </c>
      <c r="AB226" s="21">
        <f>AB206-Baseline!AB206</f>
        <v>129.90897170236894</v>
      </c>
      <c r="AC226" s="21">
        <f>AC206-Baseline!AC206</f>
        <v>144.31710951139212</v>
      </c>
      <c r="AD226" s="21">
        <f>AD206-Baseline!AD206</f>
        <v>158.65838803416682</v>
      </c>
      <c r="AE226" s="21">
        <f>AE206-Baseline!AE206</f>
        <v>172.93355561965745</v>
      </c>
      <c r="AF226" s="21">
        <f>AF206-Baseline!AF206</f>
        <v>187.14310321385574</v>
      </c>
      <c r="AG226" s="21">
        <f>AG206-Baseline!AG206</f>
        <v>201.28740616068444</v>
      </c>
      <c r="AH226" s="21">
        <f>AH206-Baseline!AH206</f>
        <v>215.3668996125275</v>
      </c>
      <c r="AI226" s="21">
        <f>AI206-Baseline!AI206</f>
        <v>229.38231821378668</v>
      </c>
      <c r="AJ226" s="21">
        <f>AJ206-Baseline!AJ206</f>
        <v>243.40174238920872</v>
      </c>
      <c r="AK226" s="21">
        <f>AK206-Baseline!AK206</f>
        <v>257.42553731033195</v>
      </c>
      <c r="AL226" s="21">
        <f>AL206-Baseline!AL206</f>
        <v>271.45412641599341</v>
      </c>
      <c r="AM226" s="21">
        <f>AM206-Baseline!AM206</f>
        <v>285.48799930677524</v>
      </c>
      <c r="AN226" s="21">
        <f>AN206-Baseline!AN206</f>
        <v>299.52769541918315</v>
      </c>
      <c r="AO226" s="21">
        <f>AO206-Baseline!AO206</f>
        <v>313.5737834962556</v>
      </c>
      <c r="AP226" s="21">
        <f>AP206-Baseline!AP206</f>
        <v>327.62687818530594</v>
      </c>
      <c r="AQ226" s="21">
        <f>AQ206-Baseline!AQ206</f>
        <v>341.68764170913801</v>
      </c>
      <c r="AR226" s="21">
        <f>AR206-Baseline!AR206</f>
        <v>355.75677998238189</v>
      </c>
      <c r="AS226" s="21">
        <f>AS206-Baseline!AS206</f>
        <v>369.83504018728036</v>
      </c>
      <c r="AT226" s="21">
        <f>AT206-Baseline!AT206</f>
        <v>383.92321077208817</v>
      </c>
      <c r="AU226" s="21">
        <f>AU206-Baseline!AU206</f>
        <v>398.02212288859391</v>
      </c>
      <c r="AV226" s="21">
        <f>AV206-Baseline!AV206</f>
        <v>412.13264907745179</v>
      </c>
      <c r="AW226" s="21">
        <f>AW206-Baseline!AW206</f>
        <v>426.25570284185596</v>
      </c>
      <c r="AX226" s="21">
        <f>AX206-Baseline!AX206</f>
        <v>440.39223814536581</v>
      </c>
      <c r="AY226" s="21">
        <f>AY206-Baseline!AY206</f>
        <v>454.54324934308443</v>
      </c>
      <c r="AZ226" s="21">
        <f>AZ206-Baseline!AZ206</f>
        <v>468.70977099430274</v>
      </c>
      <c r="BA226" s="21">
        <f>BA206-Baseline!BA206</f>
        <v>482.89287749410687</v>
      </c>
      <c r="BB226" s="21">
        <f>BB206-Baseline!BB206</f>
        <v>497.2224997492176</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515</v>
      </c>
      <c r="C229" s="57"/>
      <c r="D229" s="56" t="s">
        <v>399</v>
      </c>
      <c r="E229" s="279">
        <v>-10.120926497266312</v>
      </c>
      <c r="F229" s="279">
        <v>-10.237600669757992</v>
      </c>
      <c r="G229" s="279">
        <v>-10.360296981937209</v>
      </c>
      <c r="H229" s="279">
        <v>-10.430930461607927</v>
      </c>
      <c r="I229" s="279">
        <v>-8.5187759037140509</v>
      </c>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c r="B310" s="19"/>
      <c r="C310" s="19"/>
      <c r="D310" s="19"/>
      <c r="E310" s="15"/>
    </row>
    <row r="311" spans="2:5">
      <c r="B311" s="19"/>
      <c r="C311" s="19"/>
      <c r="D311" s="19"/>
      <c r="E311" s="15"/>
    </row>
    <row r="312" spans="2:5">
      <c r="B312" s="19"/>
      <c r="C312" s="19"/>
      <c r="D312" s="19"/>
      <c r="E312" s="15"/>
    </row>
    <row r="313" spans="2:5">
      <c r="B313" s="19"/>
      <c r="C313" s="19"/>
      <c r="D313" s="19"/>
      <c r="E313" s="15"/>
    </row>
    <row r="314" spans="2:5">
      <c r="B314" s="19"/>
      <c r="C314" s="19"/>
      <c r="D314" s="19"/>
      <c r="E314" s="15"/>
    </row>
    <row r="315" spans="2:5">
      <c r="B315" s="19"/>
      <c r="C315" s="19"/>
      <c r="D315" s="19"/>
      <c r="E315" s="15"/>
    </row>
    <row r="316" spans="2:5">
      <c r="B316" s="19"/>
      <c r="C316" s="19"/>
      <c r="D316" s="19"/>
      <c r="E316" s="15"/>
    </row>
    <row r="317" spans="2:5">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2:5" ht="12.75" customHeight="1">
      <c r="B337" s="19"/>
      <c r="C337" s="19"/>
      <c r="D337" s="19"/>
      <c r="E337" s="15"/>
    </row>
    <row r="338" spans="2:5" ht="12.75" customHeight="1">
      <c r="B338" s="19"/>
      <c r="C338" s="19"/>
      <c r="D338" s="19"/>
      <c r="E338" s="15"/>
    </row>
    <row r="339" spans="2:5" ht="12.75" customHeight="1">
      <c r="B339" s="19"/>
      <c r="C339" s="19"/>
      <c r="D339" s="19"/>
      <c r="E339" s="15"/>
    </row>
    <row r="340" spans="2:5" ht="12.75" customHeight="1">
      <c r="B340" s="19"/>
      <c r="C340" s="19"/>
      <c r="D340" s="19"/>
      <c r="E340" s="15"/>
    </row>
    <row r="341" spans="2:5" ht="12.75" customHeight="1">
      <c r="B341" s="19"/>
      <c r="C341" s="19"/>
      <c r="D341" s="19"/>
      <c r="E341" s="15"/>
    </row>
    <row r="342" spans="2:5" ht="12.75" customHeight="1">
      <c r="B342" s="19"/>
      <c r="C342" s="19"/>
      <c r="D342" s="19"/>
      <c r="E342" s="15"/>
    </row>
    <row r="343" spans="2:5" ht="12.75" customHeight="1">
      <c r="B343" s="19"/>
      <c r="C343" s="19"/>
      <c r="D343" s="19"/>
      <c r="E343" s="15"/>
    </row>
    <row r="344" spans="2:5" ht="12.75" customHeight="1">
      <c r="B344" s="19"/>
      <c r="C344" s="19"/>
      <c r="D344" s="19"/>
      <c r="E344" s="15"/>
    </row>
    <row r="345" spans="2:5" ht="12.75" customHeight="1">
      <c r="B345" s="19"/>
      <c r="C345" s="19"/>
      <c r="D345" s="19"/>
      <c r="E345" s="15"/>
    </row>
    <row r="346" spans="2:5" ht="12.75" customHeight="1">
      <c r="B346" s="19"/>
      <c r="C346" s="19"/>
      <c r="D346" s="19"/>
      <c r="E346" s="15"/>
    </row>
    <row r="347" spans="2:5" ht="12.75" customHeight="1">
      <c r="B347" s="19"/>
      <c r="C347" s="19"/>
      <c r="D347" s="19"/>
      <c r="E347" s="15"/>
    </row>
    <row r="348" spans="2:5" ht="12.75" customHeight="1">
      <c r="B348" s="19"/>
      <c r="C348" s="19"/>
      <c r="D348" s="19"/>
      <c r="E348" s="15"/>
    </row>
    <row r="349" spans="2:5" ht="12.75" customHeight="1">
      <c r="B349" s="19"/>
      <c r="C349" s="19"/>
      <c r="D349" s="19"/>
      <c r="E349" s="15"/>
    </row>
    <row r="350" spans="2:5" ht="12.75" customHeight="1">
      <c r="B350" s="19"/>
      <c r="C350" s="19"/>
      <c r="D350" s="19"/>
      <c r="E350" s="15"/>
    </row>
    <row r="351" spans="2:5" ht="12.75" customHeight="1">
      <c r="B351" s="19"/>
      <c r="C351" s="19"/>
      <c r="D351" s="19"/>
      <c r="E351" s="15"/>
    </row>
    <row r="352" spans="2:5" ht="12.75" customHeight="1">
      <c r="B352" s="19"/>
      <c r="C352" s="19"/>
      <c r="D352" s="19"/>
      <c r="E352" s="15"/>
    </row>
    <row r="353" spans="1:5" ht="12.75" customHeight="1">
      <c r="B353" s="19"/>
      <c r="C353" s="19"/>
      <c r="D353" s="19"/>
      <c r="E353" s="15"/>
    </row>
    <row r="354" spans="1:5" ht="12.75" customHeight="1">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A358" s="20"/>
      <c r="B358" s="19"/>
      <c r="C358" s="19"/>
      <c r="D358" s="19"/>
      <c r="E358" s="15"/>
    </row>
    <row r="359" spans="1:5" ht="12.75" customHeight="1">
      <c r="B359" s="19"/>
      <c r="C359" s="19"/>
      <c r="D359" s="19"/>
      <c r="E359" s="15"/>
    </row>
    <row r="360" spans="1:5" ht="12.75" customHeight="1">
      <c r="B360" s="19"/>
      <c r="C360" s="19"/>
      <c r="D360" s="19"/>
      <c r="E360" s="15"/>
    </row>
    <row r="361" spans="1:5" ht="12.75" customHeight="1">
      <c r="B361" s="19"/>
      <c r="C361" s="19"/>
      <c r="D361" s="19"/>
      <c r="E361" s="15"/>
    </row>
    <row r="362" spans="1:5" ht="13.5" customHeight="1" thickBot="1">
      <c r="A362" s="29"/>
      <c r="B362" s="19"/>
      <c r="C362" s="19"/>
      <c r="D362" s="19"/>
      <c r="E362" s="15"/>
    </row>
    <row r="363" spans="1:5" ht="12.75" customHeight="1">
      <c r="B363" s="19"/>
      <c r="C363" s="19"/>
      <c r="D363" s="19"/>
      <c r="E363" s="15"/>
    </row>
    <row r="364" spans="1:5" ht="12.75" customHeight="1">
      <c r="B364" s="19"/>
      <c r="C364" s="19"/>
      <c r="D364" s="19"/>
      <c r="E364" s="15"/>
    </row>
    <row r="365" spans="1:5" ht="12.75" customHeight="1">
      <c r="B365" s="19"/>
      <c r="C365" s="19"/>
      <c r="D365" s="19"/>
      <c r="E365" s="15"/>
    </row>
    <row r="366" spans="1:5" ht="12.75" customHeight="1">
      <c r="B366" s="19"/>
      <c r="C366" s="19"/>
      <c r="D366" s="19"/>
      <c r="E366" s="15"/>
    </row>
  </sheetData>
  <mergeCells count="47">
    <mergeCell ref="A19:B19"/>
    <mergeCell ref="I2:U2"/>
    <mergeCell ref="I3:N4"/>
    <mergeCell ref="P3:U4"/>
    <mergeCell ref="I5:N18"/>
    <mergeCell ref="P5:U18"/>
    <mergeCell ref="I20:N20"/>
    <mergeCell ref="P20:U20"/>
    <mergeCell ref="I21:N45"/>
    <mergeCell ref="P21:U45"/>
    <mergeCell ref="B23:G23"/>
    <mergeCell ref="D30:G30"/>
    <mergeCell ref="AX51:BB51"/>
    <mergeCell ref="A54:A64"/>
    <mergeCell ref="Y51:AC51"/>
    <mergeCell ref="AD51:AH51"/>
    <mergeCell ref="A66:A71"/>
    <mergeCell ref="E51:I51"/>
    <mergeCell ref="J51:N51"/>
    <mergeCell ref="O51:S51"/>
    <mergeCell ref="T51:X51"/>
    <mergeCell ref="A186:A187"/>
    <mergeCell ref="A204:A206"/>
    <mergeCell ref="AI51:AM51"/>
    <mergeCell ref="AN51:AR51"/>
    <mergeCell ref="AS51:AW51"/>
    <mergeCell ref="A75:A77"/>
    <mergeCell ref="A143:A154"/>
    <mergeCell ref="A158:A169"/>
    <mergeCell ref="A172:A174"/>
    <mergeCell ref="A176:A178"/>
    <mergeCell ref="A224:A226"/>
    <mergeCell ref="A190:A198"/>
    <mergeCell ref="A200:A202"/>
    <mergeCell ref="A210:A218"/>
    <mergeCell ref="A220:A222"/>
    <mergeCell ref="A31:A40"/>
    <mergeCell ref="D31:G31"/>
    <mergeCell ref="D32:G32"/>
    <mergeCell ref="D33:G33"/>
    <mergeCell ref="D34:G34"/>
    <mergeCell ref="D35:G35"/>
    <mergeCell ref="D36:G36"/>
    <mergeCell ref="D37:G37"/>
    <mergeCell ref="D38:G38"/>
    <mergeCell ref="D39:G39"/>
    <mergeCell ref="D40:G40"/>
  </mergeCells>
  <dataValidations count="1">
    <dataValidation type="list" allowBlank="1" showInputMessage="1" showErrorMessage="1" sqref="B7" xr:uid="{FF5A1CBA-1465-4552-85A8-B56A9DC0CEC2}">
      <formula1>"Y,N"</formula1>
    </dataValidation>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4">
        <x14:dataValidation type="list" allowBlank="1" showInputMessage="1" showErrorMessage="1" xr:uid="{52EC8162-14FC-4574-9D0D-58AF58D1D078}">
          <x14:formula1>
            <xm:f>'Fixed Data'!$E$55:$E$58</xm:f>
          </x14:formula1>
          <xm:sqref>B158:B169 B143:B154</xm:sqref>
        </x14:dataValidation>
        <x14:dataValidation type="list" allowBlank="1" showInputMessage="1" showErrorMessage="1" xr:uid="{B0598D84-B337-401F-B7EF-DF3FDC5A8369}">
          <x14:formula1>
            <xm:f>'Fixed Data'!$C$64:$C$65</xm:f>
          </x14:formula1>
          <xm:sqref>B66:B70</xm:sqref>
        </x14:dataValidation>
        <x14:dataValidation type="list" allowBlank="1" showInputMessage="1" showErrorMessage="1" xr:uid="{68B6272B-E00A-40F8-B3EA-C2B1F1AA056F}">
          <x14:formula1>
            <xm:f>'Fixed Data'!$C$55:$C$61</xm:f>
          </x14:formula1>
          <xm:sqref>C60:C63</xm:sqref>
        </x14:dataValidation>
        <x14:dataValidation type="list" allowBlank="1" showInputMessage="1" showErrorMessage="1" xr:uid="{44981C67-D259-46AB-9ECC-8ADD27C4852B}">
          <x14:formula1>
            <xm:f>'Fixed Data'!$A$55:$A$78</xm:f>
          </x14:formula1>
          <xm:sqref>B60:B63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219D58-2AE7-4474-8DBF-75D3CBDF048C}">
  <sheetPr>
    <tabColor theme="9" tint="0.59999389629810485"/>
  </sheetPr>
  <dimension ref="A1:AB38"/>
  <sheetViews>
    <sheetView zoomScale="90" zoomScaleNormal="90" workbookViewId="0">
      <selection activeCell="A21" sqref="A21"/>
    </sheetView>
  </sheetViews>
  <sheetFormatPr defaultRowHeight="13.5"/>
  <cols>
    <col min="1" max="1" width="22" customWidth="1"/>
    <col min="2" max="2" width="16.84375" customWidth="1"/>
    <col min="3" max="3" width="11.15234375" customWidth="1"/>
  </cols>
  <sheetData>
    <row r="1" spans="1:28">
      <c r="A1" s="4" t="s">
        <v>516</v>
      </c>
    </row>
    <row r="2" spans="1:28">
      <c r="A2" s="514" t="s">
        <v>517</v>
      </c>
      <c r="B2" s="514"/>
      <c r="C2" s="514"/>
      <c r="D2" s="514"/>
      <c r="E2" s="514"/>
      <c r="F2" s="514"/>
      <c r="G2" s="514"/>
      <c r="H2" s="514"/>
      <c r="I2" s="514"/>
      <c r="J2" s="514"/>
      <c r="K2" s="514"/>
      <c r="L2" s="514"/>
      <c r="M2" s="514"/>
      <c r="N2" s="514"/>
      <c r="O2" s="514"/>
      <c r="P2" s="514"/>
      <c r="Q2" s="514"/>
      <c r="R2" s="514"/>
      <c r="S2" s="514"/>
    </row>
    <row r="3" spans="1:28">
      <c r="A3" s="514"/>
      <c r="B3" s="514"/>
      <c r="C3" s="514"/>
      <c r="D3" s="514"/>
      <c r="E3" s="514"/>
      <c r="F3" s="514"/>
      <c r="G3" s="514"/>
      <c r="H3" s="514"/>
      <c r="I3" s="514"/>
      <c r="J3" s="514"/>
      <c r="K3" s="514"/>
      <c r="L3" s="514"/>
      <c r="M3" s="514"/>
      <c r="N3" s="514"/>
      <c r="O3" s="514"/>
      <c r="P3" s="514"/>
      <c r="Q3" s="514"/>
      <c r="R3" s="514"/>
      <c r="S3" s="514"/>
    </row>
    <row r="4" spans="1:28">
      <c r="A4" s="514"/>
      <c r="B4" s="514"/>
      <c r="C4" s="514"/>
      <c r="D4" s="514"/>
      <c r="E4" s="514"/>
      <c r="F4" s="514"/>
      <c r="G4" s="514"/>
      <c r="H4" s="514"/>
      <c r="I4" s="514"/>
      <c r="J4" s="514"/>
      <c r="K4" s="514"/>
      <c r="L4" s="514"/>
      <c r="M4" s="514"/>
      <c r="N4" s="514"/>
      <c r="O4" s="514"/>
      <c r="P4" s="514"/>
      <c r="Q4" s="514"/>
      <c r="R4" s="514"/>
      <c r="S4" s="514"/>
    </row>
    <row r="5" spans="1:28" ht="14" thickBot="1">
      <c r="A5" s="315"/>
      <c r="B5" s="315"/>
      <c r="C5" s="315"/>
      <c r="D5" s="315"/>
      <c r="E5" s="315"/>
      <c r="F5" s="315"/>
      <c r="G5" s="315"/>
      <c r="H5" s="315"/>
      <c r="I5" s="315"/>
      <c r="J5" s="315"/>
      <c r="K5" s="315"/>
    </row>
    <row r="6" spans="1:28" ht="15" thickBot="1">
      <c r="D6" s="317">
        <v>2027</v>
      </c>
      <c r="E6" s="318">
        <v>2028</v>
      </c>
      <c r="F6" s="318">
        <v>2029</v>
      </c>
      <c r="G6" s="318">
        <v>2030</v>
      </c>
      <c r="H6" s="319">
        <v>2031</v>
      </c>
      <c r="I6" s="320" t="s">
        <v>577</v>
      </c>
      <c r="K6" s="317">
        <v>2027</v>
      </c>
      <c r="L6" s="318">
        <v>2028</v>
      </c>
      <c r="M6" s="318">
        <v>2029</v>
      </c>
      <c r="N6" s="318">
        <v>2030</v>
      </c>
      <c r="O6" s="319">
        <v>2031</v>
      </c>
      <c r="P6" s="320" t="s">
        <v>577</v>
      </c>
    </row>
    <row r="7" spans="1:28" ht="14.5">
      <c r="A7" s="336" t="s">
        <v>578</v>
      </c>
      <c r="B7" s="336" t="s">
        <v>579</v>
      </c>
      <c r="C7" s="336" t="s">
        <v>580</v>
      </c>
      <c r="D7" s="327">
        <v>10.081588200937594</v>
      </c>
      <c r="E7" s="328">
        <v>10.865754292287573</v>
      </c>
      <c r="F7" s="328">
        <v>11.769153275554228</v>
      </c>
      <c r="G7" s="328">
        <v>12.688319366904203</v>
      </c>
      <c r="H7" s="329">
        <v>13.494667725980324</v>
      </c>
      <c r="I7" s="321">
        <f>SUM(D7:H7)</f>
        <v>58.899482861663927</v>
      </c>
      <c r="J7" t="s">
        <v>581</v>
      </c>
      <c r="K7" s="327">
        <v>21.800000000000011</v>
      </c>
      <c r="L7" s="328">
        <v>21.800000000000015</v>
      </c>
      <c r="M7" s="328">
        <v>21.800000000000015</v>
      </c>
      <c r="N7" s="328">
        <v>21.800000000000015</v>
      </c>
      <c r="O7" s="329">
        <v>21.800000000000015</v>
      </c>
      <c r="P7" s="365">
        <f>SUM(K7:O7)</f>
        <v>109.00000000000006</v>
      </c>
      <c r="Z7" s="322"/>
      <c r="AA7" s="322"/>
      <c r="AB7" s="322"/>
    </row>
    <row r="8" spans="1:28" ht="14.5">
      <c r="A8" s="336" t="s">
        <v>308</v>
      </c>
      <c r="B8" s="336" t="s">
        <v>579</v>
      </c>
      <c r="C8" s="336" t="s">
        <v>580</v>
      </c>
      <c r="D8" s="330">
        <v>0.45170480080322017</v>
      </c>
      <c r="E8" s="331">
        <v>0.49967346792709283</v>
      </c>
      <c r="F8" s="331">
        <v>0.55324653489572473</v>
      </c>
      <c r="G8" s="331">
        <v>0.6069534775023474</v>
      </c>
      <c r="H8" s="332">
        <v>0.65757370015280536</v>
      </c>
      <c r="I8" s="321">
        <f t="shared" ref="I8:I17" si="0">SUM(D8:H8)</f>
        <v>2.7691519812811904</v>
      </c>
      <c r="J8" t="s">
        <v>582</v>
      </c>
      <c r="K8" s="330">
        <v>945.75197067029535</v>
      </c>
      <c r="L8" s="331">
        <v>945.75197067029637</v>
      </c>
      <c r="M8" s="331">
        <v>945.7519706702958</v>
      </c>
      <c r="N8" s="331">
        <v>945.75197067029558</v>
      </c>
      <c r="O8" s="332">
        <v>945.75197067029626</v>
      </c>
      <c r="P8" s="321">
        <f t="shared" ref="P8:P18" si="1">SUM(K8:O8)</f>
        <v>4728.7598533514793</v>
      </c>
      <c r="Z8" s="322"/>
      <c r="AA8" s="322"/>
      <c r="AB8" s="322"/>
    </row>
    <row r="9" spans="1:28" ht="14.5">
      <c r="A9" s="336" t="s">
        <v>578</v>
      </c>
      <c r="B9" s="336" t="s">
        <v>583</v>
      </c>
      <c r="C9" s="336" t="s">
        <v>580</v>
      </c>
      <c r="D9" s="330">
        <v>9.607569918337191</v>
      </c>
      <c r="E9" s="331">
        <v>10.128289462466707</v>
      </c>
      <c r="F9" s="331">
        <v>10.728497601207346</v>
      </c>
      <c r="G9" s="331">
        <v>11.339217145336862</v>
      </c>
      <c r="H9" s="332">
        <v>11.874724867950476</v>
      </c>
      <c r="I9" s="321">
        <f t="shared" si="0"/>
        <v>53.678298995298583</v>
      </c>
      <c r="J9" t="s">
        <v>581</v>
      </c>
      <c r="K9" s="330">
        <v>5.8202700000000052</v>
      </c>
      <c r="L9" s="331">
        <v>5.8202700000000043</v>
      </c>
      <c r="M9" s="331">
        <v>5.8202700000000025</v>
      </c>
      <c r="N9" s="331">
        <v>5.8202700000000025</v>
      </c>
      <c r="O9" s="332">
        <v>5.8202700000000043</v>
      </c>
      <c r="P9" s="365">
        <f t="shared" si="1"/>
        <v>29.101350000000014</v>
      </c>
      <c r="Z9" s="322"/>
      <c r="AA9" s="322"/>
      <c r="AB9" s="322"/>
    </row>
    <row r="10" spans="1:28" ht="14.5">
      <c r="A10" s="336" t="s">
        <v>308</v>
      </c>
      <c r="B10" s="336" t="s">
        <v>583</v>
      </c>
      <c r="C10" s="336" t="s">
        <v>580</v>
      </c>
      <c r="D10" s="330">
        <v>1.9944298632769777E-2</v>
      </c>
      <c r="E10" s="331">
        <v>2.2062277942339285E-2</v>
      </c>
      <c r="F10" s="331">
        <v>2.4427710508908893E-2</v>
      </c>
      <c r="G10" s="331">
        <v>2.6799054138852172E-2</v>
      </c>
      <c r="H10" s="332">
        <v>2.9034108616030153E-2</v>
      </c>
      <c r="I10" s="321">
        <f t="shared" si="0"/>
        <v>0.12226744983890028</v>
      </c>
      <c r="J10" t="s">
        <v>582</v>
      </c>
      <c r="K10" s="330">
        <v>41.758156437651095</v>
      </c>
      <c r="L10" s="331">
        <v>41.758156437651117</v>
      </c>
      <c r="M10" s="331">
        <v>41.758156437651117</v>
      </c>
      <c r="N10" s="331">
        <v>41.758156437651117</v>
      </c>
      <c r="O10" s="332">
        <v>41.758156437651131</v>
      </c>
      <c r="P10" s="321">
        <f t="shared" si="1"/>
        <v>208.79078218825558</v>
      </c>
      <c r="Z10" s="322"/>
      <c r="AA10" s="322"/>
      <c r="AB10" s="322"/>
    </row>
    <row r="11" spans="1:28" ht="14.5">
      <c r="A11" s="336" t="s">
        <v>578</v>
      </c>
      <c r="B11" s="336" t="s">
        <v>584</v>
      </c>
      <c r="C11" s="336" t="s">
        <v>580</v>
      </c>
      <c r="D11" s="330">
        <v>7.0648080714430241</v>
      </c>
      <c r="E11" s="331">
        <v>7.4682257211738978</v>
      </c>
      <c r="F11" s="331">
        <v>7.9298661016839249</v>
      </c>
      <c r="G11" s="331">
        <v>8.3992057342572366</v>
      </c>
      <c r="H11" s="332">
        <v>8.8134552289692181</v>
      </c>
      <c r="I11" s="321">
        <f t="shared" si="0"/>
        <v>39.675560857527302</v>
      </c>
      <c r="J11" t="s">
        <v>581</v>
      </c>
      <c r="K11" s="330">
        <v>27.879999999999995</v>
      </c>
      <c r="L11" s="331">
        <v>27.879999999999992</v>
      </c>
      <c r="M11" s="331">
        <v>27.879999999999995</v>
      </c>
      <c r="N11" s="331">
        <v>27.879999999999995</v>
      </c>
      <c r="O11" s="332">
        <v>27.879999999999995</v>
      </c>
      <c r="P11" s="365">
        <f t="shared" si="1"/>
        <v>139.39999999999998</v>
      </c>
      <c r="Z11" s="322"/>
      <c r="AA11" s="322"/>
      <c r="AB11" s="322"/>
    </row>
    <row r="12" spans="1:28" ht="14.5">
      <c r="A12" s="336" t="s">
        <v>308</v>
      </c>
      <c r="B12" s="336" t="s">
        <v>584</v>
      </c>
      <c r="C12" s="336" t="s">
        <v>580</v>
      </c>
      <c r="D12" s="330">
        <v>0.69812729934012863</v>
      </c>
      <c r="E12" s="331">
        <v>0.77226473594161138</v>
      </c>
      <c r="F12" s="331">
        <v>0.85506398999796218</v>
      </c>
      <c r="G12" s="331">
        <v>0.93807015404825478</v>
      </c>
      <c r="H12" s="332">
        <v>1.0163056726172841</v>
      </c>
      <c r="I12" s="321">
        <f t="shared" si="0"/>
        <v>4.2798318519452412</v>
      </c>
      <c r="J12" t="s">
        <v>582</v>
      </c>
      <c r="K12" s="330">
        <v>1461.6963732853708</v>
      </c>
      <c r="L12" s="331">
        <v>1461.6963732853696</v>
      </c>
      <c r="M12" s="331">
        <v>1461.6963732853706</v>
      </c>
      <c r="N12" s="331">
        <v>1461.6963732853706</v>
      </c>
      <c r="O12" s="332">
        <v>1461.6963732853708</v>
      </c>
      <c r="P12" s="321">
        <f t="shared" si="1"/>
        <v>7308.4818664268532</v>
      </c>
      <c r="Z12" s="322"/>
      <c r="AA12" s="322"/>
      <c r="AB12" s="322"/>
    </row>
    <row r="13" spans="1:28" ht="14.5">
      <c r="A13" s="336" t="s">
        <v>578</v>
      </c>
      <c r="B13" t="s">
        <v>585</v>
      </c>
      <c r="C13" s="336" t="s">
        <v>580</v>
      </c>
      <c r="D13" s="330">
        <v>2.7018766667800058</v>
      </c>
      <c r="E13" s="331">
        <v>2.8183646587983544</v>
      </c>
      <c r="F13" s="331">
        <v>2.9429446435490232</v>
      </c>
      <c r="G13" s="331">
        <v>3.0707482609702996</v>
      </c>
      <c r="H13" s="332">
        <v>3.1957099154525128</v>
      </c>
      <c r="I13" s="321">
        <f t="shared" si="0"/>
        <v>14.729644145550196</v>
      </c>
      <c r="J13" t="s">
        <v>581</v>
      </c>
      <c r="K13" s="330">
        <v>6.9999999999999991</v>
      </c>
      <c r="L13" s="331">
        <v>6.9999999999999991</v>
      </c>
      <c r="M13" s="331">
        <v>6.9999999999999991</v>
      </c>
      <c r="N13" s="331">
        <v>6.9999999999999991</v>
      </c>
      <c r="O13" s="332">
        <v>6.9999999999999991</v>
      </c>
      <c r="P13" s="365">
        <f t="shared" si="1"/>
        <v>34.999999999999993</v>
      </c>
      <c r="Z13" s="322"/>
      <c r="AA13" s="322"/>
      <c r="AB13" s="322"/>
    </row>
    <row r="14" spans="1:28" ht="14.5">
      <c r="A14" s="336" t="s">
        <v>308</v>
      </c>
      <c r="B14" t="s">
        <v>585</v>
      </c>
      <c r="C14" s="336" t="s">
        <v>580</v>
      </c>
      <c r="D14" s="330">
        <v>0</v>
      </c>
      <c r="E14" s="331">
        <v>0</v>
      </c>
      <c r="F14" s="331">
        <v>0</v>
      </c>
      <c r="G14" s="331">
        <v>0</v>
      </c>
      <c r="H14" s="332">
        <v>0</v>
      </c>
      <c r="I14" s="321">
        <f t="shared" si="0"/>
        <v>0</v>
      </c>
      <c r="J14" t="s">
        <v>582</v>
      </c>
      <c r="K14" s="330">
        <v>0</v>
      </c>
      <c r="L14" s="331">
        <v>0</v>
      </c>
      <c r="M14" s="331">
        <v>0</v>
      </c>
      <c r="N14" s="331">
        <v>0</v>
      </c>
      <c r="O14" s="332">
        <v>0</v>
      </c>
      <c r="P14" s="321">
        <f t="shared" si="1"/>
        <v>0</v>
      </c>
      <c r="Z14" s="322"/>
      <c r="AA14" s="322"/>
      <c r="AB14" s="322"/>
    </row>
    <row r="15" spans="1:28" ht="14.5">
      <c r="A15" s="336" t="s">
        <v>578</v>
      </c>
      <c r="B15" s="336" t="s">
        <v>586</v>
      </c>
      <c r="C15" s="336" t="s">
        <v>580</v>
      </c>
      <c r="D15" s="330">
        <v>1.5010795161213277</v>
      </c>
      <c r="E15" s="331">
        <v>1.5657966591511159</v>
      </c>
      <c r="F15" s="331">
        <v>1.6350094642828907</v>
      </c>
      <c r="G15" s="331">
        <v>1.7060132205076033</v>
      </c>
      <c r="H15" s="332">
        <v>1.7754380695949705</v>
      </c>
      <c r="I15" s="321">
        <f t="shared" si="0"/>
        <v>8.1833369296579086</v>
      </c>
      <c r="J15" t="s">
        <v>581</v>
      </c>
      <c r="K15" s="330">
        <v>3.2</v>
      </c>
      <c r="L15" s="331">
        <v>3.2</v>
      </c>
      <c r="M15" s="331">
        <v>3.2</v>
      </c>
      <c r="N15" s="331">
        <v>3.2</v>
      </c>
      <c r="O15" s="332">
        <v>3.2</v>
      </c>
      <c r="P15" s="365">
        <f t="shared" si="1"/>
        <v>16</v>
      </c>
      <c r="Z15" s="322"/>
      <c r="AA15" s="322"/>
      <c r="AB15" s="322"/>
    </row>
    <row r="16" spans="1:28" ht="14.5">
      <c r="A16" s="336" t="s">
        <v>308</v>
      </c>
      <c r="B16" s="336" t="s">
        <v>586</v>
      </c>
      <c r="C16" s="336" t="s">
        <v>580</v>
      </c>
      <c r="D16" s="330">
        <v>1.8626963281757718E-2</v>
      </c>
      <c r="E16" s="331">
        <v>2.0605048525931313E-2</v>
      </c>
      <c r="F16" s="331">
        <v>2.2814242560489702E-2</v>
      </c>
      <c r="G16" s="331">
        <v>2.5028957228410267E-2</v>
      </c>
      <c r="H16" s="332">
        <v>2.7116384740687775E-2</v>
      </c>
      <c r="I16" s="321">
        <f t="shared" si="0"/>
        <v>0.11419159633727677</v>
      </c>
      <c r="J16" t="s">
        <v>582</v>
      </c>
      <c r="K16" s="330">
        <v>39.000000000000014</v>
      </c>
      <c r="L16" s="331">
        <v>39.000000000000014</v>
      </c>
      <c r="M16" s="331">
        <v>39.000000000000014</v>
      </c>
      <c r="N16" s="331">
        <v>39.000000000000014</v>
      </c>
      <c r="O16" s="332">
        <v>39.000000000000014</v>
      </c>
      <c r="P16" s="321">
        <f t="shared" si="1"/>
        <v>195.00000000000006</v>
      </c>
      <c r="Z16" s="322"/>
      <c r="AA16" s="322"/>
      <c r="AB16" s="322"/>
    </row>
    <row r="17" spans="1:28" ht="14.5">
      <c r="A17" s="336" t="s">
        <v>578</v>
      </c>
      <c r="B17" s="336" t="s">
        <v>383</v>
      </c>
      <c r="C17" s="336" t="s">
        <v>580</v>
      </c>
      <c r="D17" s="330">
        <v>1.7379541926639046</v>
      </c>
      <c r="E17" s="331">
        <v>2.1760012037716323</v>
      </c>
      <c r="F17" s="331">
        <v>2.8502176563062549</v>
      </c>
      <c r="G17" s="331">
        <v>3.771665534962688</v>
      </c>
      <c r="H17" s="332">
        <v>4.9193060250748122</v>
      </c>
      <c r="I17" s="321">
        <f t="shared" si="0"/>
        <v>15.455144612779291</v>
      </c>
      <c r="J17" t="s">
        <v>581</v>
      </c>
      <c r="K17" s="330">
        <v>13.290000000000001</v>
      </c>
      <c r="L17" s="331">
        <v>13.290000000000001</v>
      </c>
      <c r="M17" s="331">
        <v>13.290000000000001</v>
      </c>
      <c r="N17" s="331">
        <v>13.290000000000001</v>
      </c>
      <c r="O17" s="332">
        <v>13.290000000000001</v>
      </c>
      <c r="P17" s="365">
        <f t="shared" si="1"/>
        <v>66.45</v>
      </c>
      <c r="Z17" s="322"/>
      <c r="AA17" s="322"/>
      <c r="AB17" s="322"/>
    </row>
    <row r="18" spans="1:28" ht="15" thickBot="1">
      <c r="A18" s="336" t="s">
        <v>308</v>
      </c>
      <c r="B18" s="336" t="s">
        <v>383</v>
      </c>
      <c r="C18" s="336" t="s">
        <v>580</v>
      </c>
      <c r="D18" s="333">
        <v>0.16589141657770548</v>
      </c>
      <c r="E18" s="334">
        <v>0.18350820994889255</v>
      </c>
      <c r="F18" s="334">
        <v>0.20318325425666897</v>
      </c>
      <c r="G18" s="334">
        <v>0.22290746523079916</v>
      </c>
      <c r="H18" s="335">
        <v>0.24149805897262108</v>
      </c>
      <c r="I18" s="321">
        <f>SUM(D18:H18)</f>
        <v>1.0169884049866873</v>
      </c>
      <c r="J18" t="s">
        <v>582</v>
      </c>
      <c r="K18" s="333">
        <v>347.33333333333343</v>
      </c>
      <c r="L18" s="334">
        <v>347.33333333333343</v>
      </c>
      <c r="M18" s="334">
        <v>347.33333333333343</v>
      </c>
      <c r="N18" s="334">
        <v>347.33333333333343</v>
      </c>
      <c r="O18" s="335">
        <v>347.33333333333343</v>
      </c>
      <c r="P18" s="321">
        <f t="shared" si="1"/>
        <v>1736.6666666666672</v>
      </c>
      <c r="Z18" s="322"/>
      <c r="AA18" s="322"/>
      <c r="AB18" s="322"/>
    </row>
    <row r="19" spans="1:28" ht="15" thickBot="1">
      <c r="A19" s="336"/>
      <c r="B19" s="323"/>
      <c r="C19" s="336"/>
      <c r="D19" s="324">
        <f t="shared" ref="D19:O19" si="2">SUM(D7:D18)</f>
        <v>34.049171344918634</v>
      </c>
      <c r="E19" s="324">
        <f t="shared" si="2"/>
        <v>36.520545737935144</v>
      </c>
      <c r="F19" s="324">
        <f t="shared" si="2"/>
        <v>39.514424474803427</v>
      </c>
      <c r="G19" s="324">
        <f t="shared" si="2"/>
        <v>42.794928371087543</v>
      </c>
      <c r="H19" s="324">
        <f t="shared" si="2"/>
        <v>46.044829758121743</v>
      </c>
      <c r="I19" s="324">
        <f t="shared" si="2"/>
        <v>198.92389968686646</v>
      </c>
      <c r="K19" s="324">
        <f t="shared" si="2"/>
        <v>2914.5301037266504</v>
      </c>
      <c r="L19" s="324">
        <f t="shared" si="2"/>
        <v>2914.5301037266504</v>
      </c>
      <c r="M19" s="324">
        <f t="shared" si="2"/>
        <v>2914.5301037266509</v>
      </c>
      <c r="N19" s="324">
        <f t="shared" si="2"/>
        <v>2914.5301037266504</v>
      </c>
      <c r="O19" s="324">
        <f t="shared" si="2"/>
        <v>2914.5301037266513</v>
      </c>
      <c r="P19" s="324">
        <f>SUM(P7:P18)</f>
        <v>14572.650518633256</v>
      </c>
      <c r="Z19" s="325"/>
      <c r="AA19" s="325"/>
      <c r="AB19" s="325"/>
    </row>
    <row r="21" spans="1:28" ht="25.5" customHeight="1">
      <c r="A21" s="4" t="s">
        <v>518</v>
      </c>
    </row>
    <row r="23" spans="1:28">
      <c r="A23" s="4" t="s">
        <v>519</v>
      </c>
    </row>
    <row r="24" spans="1:28">
      <c r="A24" s="514" t="s">
        <v>520</v>
      </c>
      <c r="B24" s="514"/>
      <c r="C24" s="514"/>
      <c r="D24" s="514"/>
      <c r="E24" s="514"/>
      <c r="F24" s="514"/>
      <c r="G24" s="514"/>
      <c r="H24" s="514"/>
      <c r="I24" s="514"/>
      <c r="J24" s="514"/>
      <c r="K24" s="514"/>
      <c r="L24" s="514"/>
      <c r="M24" s="514"/>
      <c r="N24" s="514"/>
      <c r="O24" s="514"/>
      <c r="P24" s="514"/>
      <c r="Q24" s="514"/>
      <c r="R24" s="514"/>
      <c r="S24" s="514"/>
    </row>
    <row r="25" spans="1:28">
      <c r="A25" s="514"/>
      <c r="B25" s="514"/>
      <c r="C25" s="514"/>
      <c r="D25" s="514"/>
      <c r="E25" s="514"/>
      <c r="F25" s="514"/>
      <c r="G25" s="514"/>
      <c r="H25" s="514"/>
      <c r="I25" s="514"/>
      <c r="J25" s="514"/>
      <c r="K25" s="514"/>
      <c r="L25" s="514"/>
      <c r="M25" s="514"/>
      <c r="N25" s="514"/>
      <c r="O25" s="514"/>
      <c r="P25" s="514"/>
      <c r="Q25" s="514"/>
      <c r="R25" s="514"/>
      <c r="S25" s="514"/>
    </row>
    <row r="27" spans="1:28">
      <c r="A27" s="158" t="s">
        <v>502</v>
      </c>
      <c r="B27" s="515" t="s">
        <v>521</v>
      </c>
      <c r="C27" s="515"/>
      <c r="D27" s="515"/>
      <c r="E27" s="515"/>
      <c r="F27" s="515"/>
      <c r="G27" s="515"/>
      <c r="H27" s="515"/>
      <c r="I27" s="515"/>
      <c r="J27" s="515"/>
      <c r="K27" s="515"/>
      <c r="L27" s="515"/>
      <c r="M27" s="515"/>
      <c r="N27" s="515"/>
      <c r="O27" s="515"/>
      <c r="P27" s="515"/>
      <c r="Q27" s="515"/>
      <c r="R27" s="515"/>
      <c r="S27" s="515"/>
    </row>
    <row r="28" spans="1:28">
      <c r="A28" s="158" t="s">
        <v>503</v>
      </c>
      <c r="B28" s="515" t="s">
        <v>522</v>
      </c>
      <c r="C28" s="515"/>
      <c r="D28" s="515"/>
      <c r="E28" s="515"/>
      <c r="F28" s="515"/>
      <c r="G28" s="515"/>
      <c r="H28" s="515"/>
      <c r="I28" s="515"/>
      <c r="J28" s="515"/>
      <c r="K28" s="515"/>
      <c r="L28" s="515"/>
      <c r="M28" s="515"/>
      <c r="N28" s="515"/>
      <c r="O28" s="515"/>
      <c r="P28" s="515"/>
      <c r="Q28" s="515"/>
      <c r="R28" s="515"/>
      <c r="S28" s="515"/>
    </row>
    <row r="29" spans="1:28">
      <c r="A29" s="159" t="s">
        <v>405</v>
      </c>
      <c r="B29" s="515" t="s">
        <v>523</v>
      </c>
      <c r="C29" s="515"/>
      <c r="D29" s="515"/>
      <c r="E29" s="515"/>
      <c r="F29" s="515"/>
      <c r="G29" s="515"/>
      <c r="H29" s="515"/>
      <c r="I29" s="515"/>
      <c r="J29" s="515"/>
      <c r="K29" s="515"/>
      <c r="L29" s="515"/>
      <c r="M29" s="515"/>
      <c r="N29" s="515"/>
      <c r="O29" s="515"/>
      <c r="P29" s="515"/>
      <c r="Q29" s="515"/>
      <c r="R29" s="515"/>
      <c r="S29" s="515"/>
    </row>
    <row r="30" spans="1:28">
      <c r="A30" s="159" t="s">
        <v>481</v>
      </c>
      <c r="B30" s="515" t="s">
        <v>523</v>
      </c>
      <c r="C30" s="515"/>
      <c r="D30" s="515"/>
      <c r="E30" s="515"/>
      <c r="F30" s="515"/>
      <c r="G30" s="515"/>
      <c r="H30" s="515"/>
      <c r="I30" s="515"/>
      <c r="J30" s="515"/>
      <c r="K30" s="515"/>
      <c r="L30" s="515"/>
      <c r="M30" s="515"/>
      <c r="N30" s="515"/>
      <c r="O30" s="515"/>
      <c r="P30" s="515"/>
      <c r="Q30" s="515"/>
      <c r="R30" s="515"/>
      <c r="S30" s="515"/>
    </row>
    <row r="31" spans="1:28">
      <c r="A31" s="159" t="s">
        <v>482</v>
      </c>
      <c r="B31" s="515" t="s">
        <v>523</v>
      </c>
      <c r="C31" s="515"/>
      <c r="D31" s="515"/>
      <c r="E31" s="515"/>
      <c r="F31" s="515"/>
      <c r="G31" s="515"/>
      <c r="H31" s="515"/>
      <c r="I31" s="515"/>
      <c r="J31" s="515"/>
      <c r="K31" s="515"/>
      <c r="L31" s="515"/>
      <c r="M31" s="515"/>
      <c r="N31" s="515"/>
      <c r="O31" s="515"/>
      <c r="P31" s="515"/>
      <c r="Q31" s="515"/>
      <c r="R31" s="515"/>
      <c r="S31" s="515"/>
    </row>
    <row r="35" spans="1:1">
      <c r="A35" s="4" t="s">
        <v>524</v>
      </c>
    </row>
    <row r="36" spans="1:1">
      <c r="A36" t="s">
        <v>525</v>
      </c>
    </row>
    <row r="38" spans="1:1">
      <c r="A38" s="4" t="s">
        <v>526</v>
      </c>
    </row>
  </sheetData>
  <mergeCells count="7">
    <mergeCell ref="B31:S31"/>
    <mergeCell ref="B27:S27"/>
    <mergeCell ref="A2:S4"/>
    <mergeCell ref="A24:S25"/>
    <mergeCell ref="B28:S28"/>
    <mergeCell ref="B29:S29"/>
    <mergeCell ref="B30:S30"/>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6">
    <tabColor rgb="FF92D050"/>
    <pageSetUpPr autoPageBreaks="0"/>
  </sheetPr>
  <dimension ref="A1:BB358"/>
  <sheetViews>
    <sheetView topLeftCell="A43" zoomScale="55" zoomScaleNormal="55" workbookViewId="0">
      <selection activeCell="B5" sqref="B5:B6"/>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479" t="s">
        <v>344</v>
      </c>
      <c r="J2" s="480"/>
      <c r="K2" s="480"/>
      <c r="L2" s="480"/>
      <c r="M2" s="480"/>
      <c r="N2" s="480"/>
      <c r="O2" s="480"/>
      <c r="P2" s="480"/>
      <c r="Q2" s="480"/>
      <c r="R2" s="480"/>
      <c r="S2" s="480"/>
      <c r="T2" s="480"/>
      <c r="U2" s="481"/>
    </row>
    <row r="3" spans="1:21" ht="13.5" customHeight="1" outlineLevel="1" thickBot="1">
      <c r="A3" s="3"/>
      <c r="B3" s="7"/>
      <c r="F3" s="24"/>
      <c r="G3" s="10"/>
      <c r="I3" s="482" t="s">
        <v>345</v>
      </c>
      <c r="J3" s="483"/>
      <c r="K3" s="483"/>
      <c r="L3" s="483"/>
      <c r="M3" s="483"/>
      <c r="N3" s="484"/>
      <c r="O3" s="1"/>
      <c r="P3" s="488" t="s">
        <v>346</v>
      </c>
      <c r="Q3" s="489"/>
      <c r="R3" s="489"/>
      <c r="S3" s="489"/>
      <c r="T3" s="489"/>
      <c r="U3" s="490"/>
    </row>
    <row r="4" spans="1:21" ht="56.25" customHeight="1" outlineLevel="1">
      <c r="A4" s="31" t="s">
        <v>163</v>
      </c>
      <c r="B4" s="326" t="s">
        <v>173</v>
      </c>
      <c r="E4" s="53" t="s">
        <v>347</v>
      </c>
      <c r="F4" s="91">
        <v>45632</v>
      </c>
      <c r="G4" s="28"/>
      <c r="H4" s="10"/>
      <c r="I4" s="485"/>
      <c r="J4" s="486"/>
      <c r="K4" s="486"/>
      <c r="L4" s="486"/>
      <c r="M4" s="486"/>
      <c r="N4" s="487"/>
      <c r="P4" s="491"/>
      <c r="Q4" s="492"/>
      <c r="R4" s="492"/>
      <c r="S4" s="492"/>
      <c r="T4" s="492"/>
      <c r="U4" s="493"/>
    </row>
    <row r="5" spans="1:21" outlineLevel="1">
      <c r="A5" s="13" t="s">
        <v>348</v>
      </c>
      <c r="B5" s="88" t="s">
        <v>349</v>
      </c>
      <c r="E5" s="14"/>
      <c r="H5" s="10"/>
      <c r="I5" s="494" t="s">
        <v>174</v>
      </c>
      <c r="J5" s="495"/>
      <c r="K5" s="495"/>
      <c r="L5" s="495"/>
      <c r="M5" s="495"/>
      <c r="N5" s="496"/>
      <c r="P5" s="494" t="s">
        <v>587</v>
      </c>
      <c r="Q5" s="506"/>
      <c r="R5" s="506"/>
      <c r="S5" s="506"/>
      <c r="T5" s="506"/>
      <c r="U5" s="507"/>
    </row>
    <row r="6" spans="1:21" outlineLevel="1">
      <c r="A6" s="13" t="s">
        <v>351</v>
      </c>
      <c r="B6" s="88" t="s">
        <v>352</v>
      </c>
      <c r="E6" s="53" t="s">
        <v>353</v>
      </c>
      <c r="F6" s="90" t="s">
        <v>354</v>
      </c>
      <c r="H6" s="10"/>
      <c r="I6" s="497"/>
      <c r="J6" s="498"/>
      <c r="K6" s="498"/>
      <c r="L6" s="498"/>
      <c r="M6" s="498"/>
      <c r="N6" s="499"/>
      <c r="P6" s="508"/>
      <c r="Q6" s="509"/>
      <c r="R6" s="509"/>
      <c r="S6" s="509"/>
      <c r="T6" s="509"/>
      <c r="U6" s="510"/>
    </row>
    <row r="7" spans="1:21" outlineLevel="1">
      <c r="A7" s="13" t="s">
        <v>355</v>
      </c>
      <c r="B7" s="88" t="s">
        <v>356</v>
      </c>
      <c r="E7" s="14"/>
      <c r="H7" s="10"/>
      <c r="I7" s="497"/>
      <c r="J7" s="498"/>
      <c r="K7" s="498"/>
      <c r="L7" s="498"/>
      <c r="M7" s="498"/>
      <c r="N7" s="499"/>
      <c r="P7" s="508"/>
      <c r="Q7" s="509"/>
      <c r="R7" s="509"/>
      <c r="S7" s="509"/>
      <c r="T7" s="509"/>
      <c r="U7" s="510"/>
    </row>
    <row r="8" spans="1:21" ht="41" outlineLevel="1" thickBot="1">
      <c r="A8" s="34" t="s">
        <v>357</v>
      </c>
      <c r="B8" s="89" t="s">
        <v>358</v>
      </c>
      <c r="E8" s="14"/>
      <c r="H8" s="10"/>
      <c r="I8" s="497"/>
      <c r="J8" s="498"/>
      <c r="K8" s="498"/>
      <c r="L8" s="498"/>
      <c r="M8" s="498"/>
      <c r="N8" s="499"/>
      <c r="P8" s="508"/>
      <c r="Q8" s="509"/>
      <c r="R8" s="509"/>
      <c r="S8" s="509"/>
      <c r="T8" s="509"/>
      <c r="U8" s="510"/>
    </row>
    <row r="9" spans="1:21" outlineLevel="1">
      <c r="E9" s="14"/>
      <c r="H9" s="10"/>
      <c r="I9" s="497"/>
      <c r="J9" s="498"/>
      <c r="K9" s="498"/>
      <c r="L9" s="498"/>
      <c r="M9" s="498"/>
      <c r="N9" s="499"/>
      <c r="P9" s="508"/>
      <c r="Q9" s="509"/>
      <c r="R9" s="509"/>
      <c r="S9" s="509"/>
      <c r="T9" s="509"/>
      <c r="U9" s="510"/>
    </row>
    <row r="10" spans="1:21" ht="14" outlineLevel="1" thickBot="1">
      <c r="A10" s="32" t="s">
        <v>359</v>
      </c>
      <c r="B10" s="35">
        <v>2027</v>
      </c>
      <c r="E10" s="14"/>
      <c r="H10" s="10"/>
      <c r="I10" s="497"/>
      <c r="J10" s="498"/>
      <c r="K10" s="498"/>
      <c r="L10" s="498"/>
      <c r="M10" s="498"/>
      <c r="N10" s="499"/>
      <c r="P10" s="508"/>
      <c r="Q10" s="509"/>
      <c r="R10" s="509"/>
      <c r="S10" s="509"/>
      <c r="T10" s="509"/>
      <c r="U10" s="510"/>
    </row>
    <row r="11" spans="1:21" outlineLevel="1">
      <c r="A11" s="16"/>
      <c r="H11" s="10"/>
      <c r="I11" s="497"/>
      <c r="J11" s="498"/>
      <c r="K11" s="498"/>
      <c r="L11" s="498"/>
      <c r="M11" s="498"/>
      <c r="N11" s="499"/>
      <c r="P11" s="508"/>
      <c r="Q11" s="509"/>
      <c r="R11" s="509"/>
      <c r="S11" s="509"/>
      <c r="T11" s="509"/>
      <c r="U11" s="510"/>
    </row>
    <row r="12" spans="1:21" ht="40.5" outlineLevel="1">
      <c r="A12" s="26" t="s">
        <v>360</v>
      </c>
      <c r="B12" s="26" t="s">
        <v>361</v>
      </c>
      <c r="C12" s="26" t="s">
        <v>362</v>
      </c>
      <c r="D12" s="26" t="s">
        <v>363</v>
      </c>
      <c r="E12" s="26" t="s">
        <v>364</v>
      </c>
      <c r="F12" s="26" t="s">
        <v>365</v>
      </c>
      <c r="G12" s="26" t="s">
        <v>366</v>
      </c>
      <c r="I12" s="497"/>
      <c r="J12" s="498"/>
      <c r="K12" s="498"/>
      <c r="L12" s="498"/>
      <c r="M12" s="498"/>
      <c r="N12" s="499"/>
      <c r="P12" s="508"/>
      <c r="Q12" s="509"/>
      <c r="R12" s="509"/>
      <c r="S12" s="509"/>
      <c r="T12" s="509"/>
      <c r="U12" s="510"/>
    </row>
    <row r="13" spans="1:21" outlineLevel="1">
      <c r="A13" s="58">
        <v>2035</v>
      </c>
      <c r="B13" s="21">
        <f t="shared" ref="B13:B18" si="0">INDEX($E$204:$AW$204,1,MATCH($A13,$E$53:$BB$53,0))</f>
        <v>-1046.2070093134446</v>
      </c>
      <c r="C13" s="21">
        <f>B13-Baseline!B13</f>
        <v>-2.4271469085629178</v>
      </c>
      <c r="D13" s="21">
        <f t="shared" ref="D13:D18" si="1">INDEX($E$205:$AW$205,1,MATCH($A13,$E$53:$BB$53,0))</f>
        <v>-855.11102178052158</v>
      </c>
      <c r="E13" s="21">
        <f>D13-Baseline!D13</f>
        <v>-44.845702874060862</v>
      </c>
      <c r="F13" s="21">
        <f t="shared" ref="F13:F18" si="2">INDEX($E$206:$AW$206,1,MATCH($A13,$E$53:$BB$53,0))</f>
        <v>-1291.240699754748</v>
      </c>
      <c r="G13" s="21">
        <f>F13-Baseline!F13</f>
        <v>-13.949864920733262</v>
      </c>
      <c r="I13" s="497"/>
      <c r="J13" s="498"/>
      <c r="K13" s="498"/>
      <c r="L13" s="498"/>
      <c r="M13" s="498"/>
      <c r="N13" s="499"/>
      <c r="P13" s="508"/>
      <c r="Q13" s="509"/>
      <c r="R13" s="509"/>
      <c r="S13" s="509"/>
      <c r="T13" s="509"/>
      <c r="U13" s="510"/>
    </row>
    <row r="14" spans="1:21" outlineLevel="1">
      <c r="A14" s="58">
        <v>2040</v>
      </c>
      <c r="B14" s="21">
        <f t="shared" si="0"/>
        <v>-1551.2970060519765</v>
      </c>
      <c r="C14" s="21">
        <f>B14-Baseline!B14</f>
        <v>37.631916472182638</v>
      </c>
      <c r="D14" s="21">
        <f t="shared" si="1"/>
        <v>-1271.0552764268853</v>
      </c>
      <c r="E14" s="21">
        <f>D14-Baseline!D14</f>
        <v>-39.053136424187414</v>
      </c>
      <c r="F14" s="21">
        <f t="shared" si="2"/>
        <v>-1929.4660755873879</v>
      </c>
      <c r="G14" s="21">
        <f>F14-Baseline!F14</f>
        <v>16.732308452716097</v>
      </c>
      <c r="I14" s="497"/>
      <c r="J14" s="498"/>
      <c r="K14" s="498"/>
      <c r="L14" s="498"/>
      <c r="M14" s="498"/>
      <c r="N14" s="499"/>
      <c r="P14" s="508"/>
      <c r="Q14" s="509"/>
      <c r="R14" s="509"/>
      <c r="S14" s="509"/>
      <c r="T14" s="509"/>
      <c r="U14" s="510"/>
    </row>
    <row r="15" spans="1:21" outlineLevel="1">
      <c r="A15" s="58">
        <v>2045</v>
      </c>
      <c r="B15" s="21">
        <f t="shared" si="0"/>
        <v>-2009.6874954580192</v>
      </c>
      <c r="C15" s="21">
        <f>B15-Baseline!B15</f>
        <v>103.5000912252915</v>
      </c>
      <c r="D15" s="21">
        <f t="shared" si="1"/>
        <v>-1643.3243330112539</v>
      </c>
      <c r="E15" s="21">
        <f>D15-Baseline!D15</f>
        <v>-6.6673349662762575</v>
      </c>
      <c r="F15" s="21">
        <f t="shared" si="2"/>
        <v>-2516.5835574704538</v>
      </c>
      <c r="G15" s="21">
        <f>F15-Baseline!F15</f>
        <v>73.30842095717253</v>
      </c>
      <c r="I15" s="497"/>
      <c r="J15" s="498"/>
      <c r="K15" s="498"/>
      <c r="L15" s="498"/>
      <c r="M15" s="498"/>
      <c r="N15" s="499"/>
      <c r="P15" s="508"/>
      <c r="Q15" s="509"/>
      <c r="R15" s="509"/>
      <c r="S15" s="509"/>
      <c r="T15" s="509"/>
      <c r="U15" s="510"/>
    </row>
    <row r="16" spans="1:21" outlineLevel="1">
      <c r="A16" s="58">
        <v>2050</v>
      </c>
      <c r="B16" s="21">
        <f t="shared" si="0"/>
        <v>-2433.3236258639663</v>
      </c>
      <c r="C16" s="21">
        <f>B16-Baseline!B16</f>
        <v>185.60173425542507</v>
      </c>
      <c r="D16" s="21">
        <f t="shared" si="1"/>
        <v>-1983.8414857797156</v>
      </c>
      <c r="E16" s="21">
        <f>D16-Baseline!D16</f>
        <v>42.692194529792687</v>
      </c>
      <c r="F16" s="21">
        <f t="shared" si="2"/>
        <v>-3064.9943695402194</v>
      </c>
      <c r="G16" s="21">
        <f>F16-Baseline!F16</f>
        <v>146.21583198696453</v>
      </c>
      <c r="I16" s="497"/>
      <c r="J16" s="498"/>
      <c r="K16" s="498"/>
      <c r="L16" s="498"/>
      <c r="M16" s="498"/>
      <c r="N16" s="499"/>
      <c r="P16" s="508"/>
      <c r="Q16" s="509"/>
      <c r="R16" s="509"/>
      <c r="S16" s="509"/>
      <c r="T16" s="509"/>
      <c r="U16" s="510"/>
    </row>
    <row r="17" spans="1:21" outlineLevel="1">
      <c r="A17" s="58">
        <v>2060</v>
      </c>
      <c r="B17" s="21">
        <f t="shared" si="0"/>
        <v>-3225.3162912243638</v>
      </c>
      <c r="C17" s="21">
        <f>B17-Baseline!B17</f>
        <v>360.07365598203523</v>
      </c>
      <c r="D17" s="21">
        <f t="shared" si="1"/>
        <v>-2617.7408063447715</v>
      </c>
      <c r="E17" s="21">
        <f>D17-Baseline!D17</f>
        <v>153.5855378650017</v>
      </c>
      <c r="F17" s="21">
        <f t="shared" si="2"/>
        <v>-4094.8786460879264</v>
      </c>
      <c r="G17" s="21">
        <f>F17-Baseline!F17</f>
        <v>302.41109217738176</v>
      </c>
      <c r="I17" s="497"/>
      <c r="J17" s="498"/>
      <c r="K17" s="498"/>
      <c r="L17" s="498"/>
      <c r="M17" s="498"/>
      <c r="N17" s="499"/>
      <c r="P17" s="508"/>
      <c r="Q17" s="509"/>
      <c r="R17" s="509"/>
      <c r="S17" s="509"/>
      <c r="T17" s="509"/>
      <c r="U17" s="510"/>
    </row>
    <row r="18" spans="1:21" outlineLevel="1">
      <c r="A18" s="58">
        <v>2070</v>
      </c>
      <c r="B18" s="21">
        <f t="shared" si="0"/>
        <v>-3997.6772625775916</v>
      </c>
      <c r="C18" s="21">
        <f>B18-Baseline!B18</f>
        <v>534.03661348862852</v>
      </c>
      <c r="D18" s="21">
        <f t="shared" si="1"/>
        <v>-3238.5685075413448</v>
      </c>
      <c r="E18" s="21">
        <f>D18-Baseline!D18</f>
        <v>264.60724055211949</v>
      </c>
      <c r="F18" s="21">
        <f t="shared" si="2"/>
        <v>-5096.7170518143212</v>
      </c>
      <c r="G18" s="21">
        <f>F18-Baseline!F18</f>
        <v>457.68874615416462</v>
      </c>
      <c r="I18" s="500"/>
      <c r="J18" s="501"/>
      <c r="K18" s="501"/>
      <c r="L18" s="501"/>
      <c r="M18" s="501"/>
      <c r="N18" s="502"/>
      <c r="P18" s="511"/>
      <c r="Q18" s="512"/>
      <c r="R18" s="512"/>
      <c r="S18" s="512"/>
      <c r="T18" s="512"/>
      <c r="U18" s="513"/>
    </row>
    <row r="19" spans="1:21" ht="14" outlineLevel="1" thickBot="1">
      <c r="A19" s="469"/>
      <c r="B19" s="469"/>
      <c r="I19" s="250"/>
      <c r="J19" s="251"/>
      <c r="K19" s="251"/>
      <c r="L19" s="251"/>
      <c r="M19" s="251"/>
      <c r="N19" s="251"/>
      <c r="P19" s="249"/>
      <c r="Q19" s="249"/>
      <c r="R19" s="249"/>
      <c r="S19" s="249"/>
      <c r="T19" s="249"/>
      <c r="U19" s="232"/>
    </row>
    <row r="20" spans="1:21" ht="26.25" customHeight="1" outlineLevel="1">
      <c r="A20" s="54" t="s">
        <v>367</v>
      </c>
      <c r="B20" s="55">
        <f>Baseline!B20</f>
        <v>1</v>
      </c>
      <c r="E20" s="154"/>
      <c r="I20" s="503" t="s">
        <v>368</v>
      </c>
      <c r="J20" s="504"/>
      <c r="K20" s="504"/>
      <c r="L20" s="504"/>
      <c r="M20" s="504"/>
      <c r="N20" s="505"/>
      <c r="P20" s="503" t="s">
        <v>369</v>
      </c>
      <c r="Q20" s="504"/>
      <c r="R20" s="504"/>
      <c r="S20" s="504"/>
      <c r="T20" s="504"/>
      <c r="U20" s="505"/>
    </row>
    <row r="21" spans="1:21" ht="12.75" customHeight="1" outlineLevel="1">
      <c r="A21" s="154"/>
      <c r="B21" s="155"/>
      <c r="I21" s="494" t="s">
        <v>370</v>
      </c>
      <c r="J21" s="506"/>
      <c r="K21" s="506"/>
      <c r="L21" s="506"/>
      <c r="M21" s="506"/>
      <c r="N21" s="507"/>
      <c r="P21" s="494" t="s">
        <v>175</v>
      </c>
      <c r="Q21" s="495"/>
      <c r="R21" s="495"/>
      <c r="S21" s="495"/>
      <c r="T21" s="495"/>
      <c r="U21" s="496"/>
    </row>
    <row r="22" spans="1:21" ht="12.75" customHeight="1" outlineLevel="1">
      <c r="A22" s="154"/>
      <c r="B22" s="155"/>
      <c r="I22" s="508"/>
      <c r="J22" s="509"/>
      <c r="K22" s="509"/>
      <c r="L22" s="509"/>
      <c r="M22" s="509"/>
      <c r="N22" s="510"/>
      <c r="P22" s="497"/>
      <c r="Q22" s="498"/>
      <c r="R22" s="498"/>
      <c r="S22" s="498"/>
      <c r="T22" s="498"/>
      <c r="U22" s="499"/>
    </row>
    <row r="23" spans="1:21" outlineLevel="1">
      <c r="A23" s="154"/>
      <c r="B23" s="451" t="s">
        <v>371</v>
      </c>
      <c r="C23" s="452"/>
      <c r="D23" s="452"/>
      <c r="E23" s="452"/>
      <c r="F23" s="452"/>
      <c r="G23" s="453"/>
      <c r="I23" s="508"/>
      <c r="J23" s="509"/>
      <c r="K23" s="509"/>
      <c r="L23" s="509"/>
      <c r="M23" s="509"/>
      <c r="N23" s="510"/>
      <c r="P23" s="497"/>
      <c r="Q23" s="498"/>
      <c r="R23" s="498"/>
      <c r="S23" s="498"/>
      <c r="T23" s="498"/>
      <c r="U23" s="499"/>
    </row>
    <row r="24" spans="1:21" outlineLevel="1">
      <c r="B24" s="17">
        <v>2027</v>
      </c>
      <c r="C24" s="17">
        <v>2028</v>
      </c>
      <c r="D24" s="17">
        <v>2029</v>
      </c>
      <c r="E24" s="17">
        <v>2030</v>
      </c>
      <c r="F24" s="17">
        <v>2031</v>
      </c>
      <c r="G24" s="17" t="s">
        <v>372</v>
      </c>
      <c r="I24" s="508"/>
      <c r="J24" s="509"/>
      <c r="K24" s="509"/>
      <c r="L24" s="509"/>
      <c r="M24" s="509"/>
      <c r="N24" s="510"/>
      <c r="P24" s="497"/>
      <c r="Q24" s="498"/>
      <c r="R24" s="498"/>
      <c r="S24" s="498"/>
      <c r="T24" s="498"/>
      <c r="U24" s="499"/>
    </row>
    <row r="25" spans="1:21" ht="14" outlineLevel="1" thickBot="1">
      <c r="B25" s="30" t="s">
        <v>373</v>
      </c>
      <c r="C25" s="30" t="s">
        <v>373</v>
      </c>
      <c r="D25" s="30" t="s">
        <v>373</v>
      </c>
      <c r="E25" s="30" t="s">
        <v>373</v>
      </c>
      <c r="F25" s="30" t="s">
        <v>373</v>
      </c>
      <c r="G25" s="30" t="s">
        <v>373</v>
      </c>
      <c r="I25" s="508"/>
      <c r="J25" s="509"/>
      <c r="K25" s="509"/>
      <c r="L25" s="509"/>
      <c r="M25" s="509"/>
      <c r="N25" s="510"/>
      <c r="P25" s="497"/>
      <c r="Q25" s="498"/>
      <c r="R25" s="498"/>
      <c r="S25" s="498"/>
      <c r="T25" s="498"/>
      <c r="U25" s="499"/>
    </row>
    <row r="26" spans="1:21" outlineLevel="1">
      <c r="A26" s="54" t="s">
        <v>374</v>
      </c>
      <c r="B26" s="21">
        <f>E64</f>
        <v>-37.111768064551569</v>
      </c>
      <c r="C26" s="21">
        <f>F64</f>
        <v>-39.778047688534294</v>
      </c>
      <c r="D26" s="21">
        <f>G64</f>
        <v>-42.994787076125178</v>
      </c>
      <c r="E26" s="21">
        <f>H64</f>
        <v>-46.501906442934271</v>
      </c>
      <c r="F26" s="21">
        <f>I64</f>
        <v>-49.953027531810896</v>
      </c>
      <c r="G26" s="21">
        <f>SUM(J64:BB64)</f>
        <v>0</v>
      </c>
      <c r="I26" s="508"/>
      <c r="J26" s="509"/>
      <c r="K26" s="509"/>
      <c r="L26" s="509"/>
      <c r="M26" s="509"/>
      <c r="N26" s="510"/>
      <c r="P26" s="497"/>
      <c r="Q26" s="498"/>
      <c r="R26" s="498"/>
      <c r="S26" s="498"/>
      <c r="T26" s="498"/>
      <c r="U26" s="499"/>
    </row>
    <row r="27" spans="1:21" outlineLevel="1">
      <c r="A27" s="54" t="s">
        <v>375</v>
      </c>
      <c r="B27" s="21">
        <f>E71+E77</f>
        <v>-8.9392157298035499</v>
      </c>
      <c r="C27" s="21">
        <f>F71+F77</f>
        <v>-8.866869599325879</v>
      </c>
      <c r="D27" s="21">
        <f>G71+G77</f>
        <v>-8.7915710445425894</v>
      </c>
      <c r="E27" s="21">
        <f>H71+H77</f>
        <v>-8.7132355765310656</v>
      </c>
      <c r="F27" s="21">
        <f>I71+I77</f>
        <v>-8.6317756937368344</v>
      </c>
      <c r="G27" s="21">
        <f>SUM(J71:BB71)+SUM(J77:BB77)</f>
        <v>-521.25149069188149</v>
      </c>
      <c r="I27" s="508"/>
      <c r="J27" s="509"/>
      <c r="K27" s="509"/>
      <c r="L27" s="509"/>
      <c r="M27" s="509"/>
      <c r="N27" s="510"/>
      <c r="P27" s="497"/>
      <c r="Q27" s="498"/>
      <c r="R27" s="498"/>
      <c r="S27" s="498"/>
      <c r="T27" s="498"/>
      <c r="U27" s="499"/>
    </row>
    <row r="28" spans="1:21" outlineLevel="1">
      <c r="A28" s="154"/>
      <c r="B28" s="248"/>
      <c r="C28" s="248"/>
      <c r="D28" s="248"/>
      <c r="E28" s="248"/>
      <c r="F28" s="248"/>
      <c r="G28" s="248"/>
      <c r="I28" s="508"/>
      <c r="J28" s="509"/>
      <c r="K28" s="509"/>
      <c r="L28" s="509"/>
      <c r="M28" s="509"/>
      <c r="N28" s="510"/>
      <c r="P28" s="497"/>
      <c r="Q28" s="498"/>
      <c r="R28" s="498"/>
      <c r="S28" s="498"/>
      <c r="T28" s="498"/>
      <c r="U28" s="499"/>
    </row>
    <row r="29" spans="1:21" ht="14" outlineLevel="1" thickBot="1">
      <c r="A29" s="154"/>
      <c r="B29" s="248"/>
      <c r="C29" s="248"/>
      <c r="D29" s="248"/>
      <c r="E29" s="248"/>
      <c r="F29" s="248"/>
      <c r="G29" s="248"/>
      <c r="I29" s="508"/>
      <c r="J29" s="509"/>
      <c r="K29" s="509"/>
      <c r="L29" s="509"/>
      <c r="M29" s="509"/>
      <c r="N29" s="510"/>
      <c r="P29" s="497"/>
      <c r="Q29" s="498"/>
      <c r="R29" s="498"/>
      <c r="S29" s="498"/>
      <c r="T29" s="498"/>
      <c r="U29" s="499"/>
    </row>
    <row r="30" spans="1:21" ht="14" outlineLevel="1" thickBot="1">
      <c r="A30" s="308"/>
      <c r="B30" s="309" t="s">
        <v>376</v>
      </c>
      <c r="C30" s="310" t="s">
        <v>377</v>
      </c>
      <c r="D30" s="455" t="s">
        <v>330</v>
      </c>
      <c r="E30" s="456"/>
      <c r="F30" s="456"/>
      <c r="G30" s="457"/>
      <c r="I30" s="508"/>
      <c r="J30" s="509"/>
      <c r="K30" s="509"/>
      <c r="L30" s="509"/>
      <c r="M30" s="509"/>
      <c r="N30" s="510"/>
      <c r="P30" s="497"/>
      <c r="Q30" s="498"/>
      <c r="R30" s="498"/>
      <c r="S30" s="498"/>
      <c r="T30" s="498"/>
      <c r="U30" s="499"/>
    </row>
    <row r="31" spans="1:21" outlineLevel="1">
      <c r="A31" s="475" t="s">
        <v>378</v>
      </c>
      <c r="B31" s="368" t="s">
        <v>379</v>
      </c>
      <c r="C31" s="307">
        <f>24*5</f>
        <v>120</v>
      </c>
      <c r="D31" s="517" t="s">
        <v>384</v>
      </c>
      <c r="E31" s="517"/>
      <c r="F31" s="517"/>
      <c r="G31" s="518"/>
      <c r="I31" s="508"/>
      <c r="J31" s="509"/>
      <c r="K31" s="509"/>
      <c r="L31" s="509"/>
      <c r="M31" s="509"/>
      <c r="N31" s="510"/>
      <c r="P31" s="497"/>
      <c r="Q31" s="498"/>
      <c r="R31" s="498"/>
      <c r="S31" s="498"/>
      <c r="T31" s="498"/>
      <c r="U31" s="499"/>
    </row>
    <row r="32" spans="1:21" outlineLevel="1">
      <c r="A32" s="475"/>
      <c r="B32" s="368" t="s">
        <v>381</v>
      </c>
      <c r="C32" s="307">
        <f>6.4*5</f>
        <v>32</v>
      </c>
      <c r="D32" s="460" t="s">
        <v>384</v>
      </c>
      <c r="E32" s="460"/>
      <c r="F32" s="460"/>
      <c r="G32" s="461"/>
      <c r="I32" s="508"/>
      <c r="J32" s="509"/>
      <c r="K32" s="509"/>
      <c r="L32" s="509"/>
      <c r="M32" s="509"/>
      <c r="N32" s="510"/>
      <c r="P32" s="497"/>
      <c r="Q32" s="498"/>
      <c r="R32" s="498"/>
      <c r="S32" s="498"/>
      <c r="T32" s="498"/>
      <c r="U32" s="499"/>
    </row>
    <row r="33" spans="1:21" outlineLevel="1">
      <c r="A33" s="475"/>
      <c r="B33" s="368" t="s">
        <v>382</v>
      </c>
      <c r="C33" s="307">
        <f>30.7*5</f>
        <v>153.5</v>
      </c>
      <c r="D33" s="460" t="s">
        <v>384</v>
      </c>
      <c r="E33" s="460"/>
      <c r="F33" s="460"/>
      <c r="G33" s="461"/>
      <c r="I33" s="508"/>
      <c r="J33" s="509"/>
      <c r="K33" s="509"/>
      <c r="L33" s="509"/>
      <c r="M33" s="509"/>
      <c r="N33" s="510"/>
      <c r="P33" s="497"/>
      <c r="Q33" s="498"/>
      <c r="R33" s="498"/>
      <c r="S33" s="498"/>
      <c r="T33" s="498"/>
      <c r="U33" s="499"/>
    </row>
    <row r="34" spans="1:21" outlineLevel="1">
      <c r="A34" s="475"/>
      <c r="B34" s="368" t="s">
        <v>383</v>
      </c>
      <c r="C34" s="307">
        <f>13.3*5</f>
        <v>66.5</v>
      </c>
      <c r="D34" s="460" t="s">
        <v>384</v>
      </c>
      <c r="E34" s="460"/>
      <c r="F34" s="460"/>
      <c r="G34" s="461"/>
      <c r="I34" s="508"/>
      <c r="J34" s="509"/>
      <c r="K34" s="509"/>
      <c r="L34" s="509"/>
      <c r="M34" s="509"/>
      <c r="N34" s="510"/>
      <c r="P34" s="497"/>
      <c r="Q34" s="498"/>
      <c r="R34" s="498"/>
      <c r="S34" s="498"/>
      <c r="T34" s="498"/>
      <c r="U34" s="499"/>
    </row>
    <row r="35" spans="1:21" outlineLevel="1">
      <c r="A35" s="475"/>
      <c r="B35" s="368" t="s">
        <v>385</v>
      </c>
      <c r="C35" s="307">
        <f>7.7*5</f>
        <v>38.5</v>
      </c>
      <c r="D35" s="460" t="s">
        <v>384</v>
      </c>
      <c r="E35" s="460"/>
      <c r="F35" s="460"/>
      <c r="G35" s="461"/>
      <c r="I35" s="508"/>
      <c r="J35" s="509"/>
      <c r="K35" s="509"/>
      <c r="L35" s="509"/>
      <c r="M35" s="509"/>
      <c r="N35" s="510"/>
      <c r="P35" s="497"/>
      <c r="Q35" s="498"/>
      <c r="R35" s="498"/>
      <c r="S35" s="498"/>
      <c r="T35" s="498"/>
      <c r="U35" s="499"/>
    </row>
    <row r="36" spans="1:21" outlineLevel="1">
      <c r="A36" s="475"/>
      <c r="B36" s="368" t="s">
        <v>386</v>
      </c>
      <c r="C36" s="252">
        <f>3.2*5</f>
        <v>16</v>
      </c>
      <c r="D36" s="460" t="s">
        <v>384</v>
      </c>
      <c r="E36" s="460"/>
      <c r="F36" s="460"/>
      <c r="G36" s="461"/>
      <c r="I36" s="508"/>
      <c r="J36" s="509"/>
      <c r="K36" s="509"/>
      <c r="L36" s="509"/>
      <c r="M36" s="509"/>
      <c r="N36" s="510"/>
      <c r="P36" s="497"/>
      <c r="Q36" s="498"/>
      <c r="R36" s="498"/>
      <c r="S36" s="498"/>
      <c r="T36" s="498"/>
      <c r="U36" s="499"/>
    </row>
    <row r="37" spans="1:21" outlineLevel="1">
      <c r="A37" s="475"/>
      <c r="B37" s="368" t="s">
        <v>308</v>
      </c>
      <c r="C37" s="252">
        <f>3081*5</f>
        <v>15405</v>
      </c>
      <c r="D37" s="460" t="s">
        <v>388</v>
      </c>
      <c r="E37" s="460"/>
      <c r="F37" s="460"/>
      <c r="G37" s="461"/>
      <c r="I37" s="508"/>
      <c r="J37" s="509"/>
      <c r="K37" s="509"/>
      <c r="L37" s="509"/>
      <c r="M37" s="509"/>
      <c r="N37" s="510"/>
      <c r="P37" s="497"/>
      <c r="Q37" s="498"/>
      <c r="R37" s="498"/>
      <c r="S37" s="498"/>
      <c r="T37" s="498"/>
      <c r="U37" s="499"/>
    </row>
    <row r="38" spans="1:21" outlineLevel="1">
      <c r="A38" s="475"/>
      <c r="B38" s="312"/>
      <c r="C38" s="252"/>
      <c r="D38" s="460"/>
      <c r="E38" s="460"/>
      <c r="F38" s="460"/>
      <c r="G38" s="461"/>
      <c r="I38" s="508"/>
      <c r="J38" s="509"/>
      <c r="K38" s="509"/>
      <c r="L38" s="509"/>
      <c r="M38" s="509"/>
      <c r="N38" s="510"/>
      <c r="P38" s="497"/>
      <c r="Q38" s="498"/>
      <c r="R38" s="498"/>
      <c r="S38" s="498"/>
      <c r="T38" s="498"/>
      <c r="U38" s="499"/>
    </row>
    <row r="39" spans="1:21" outlineLevel="1">
      <c r="A39" s="475"/>
      <c r="B39" s="312"/>
      <c r="C39" s="252"/>
      <c r="D39" s="460"/>
      <c r="E39" s="460"/>
      <c r="F39" s="460"/>
      <c r="G39" s="461"/>
      <c r="I39" s="508"/>
      <c r="J39" s="509"/>
      <c r="K39" s="509"/>
      <c r="L39" s="509"/>
      <c r="M39" s="509"/>
      <c r="N39" s="510"/>
      <c r="P39" s="497"/>
      <c r="Q39" s="498"/>
      <c r="R39" s="498"/>
      <c r="S39" s="498"/>
      <c r="T39" s="498"/>
      <c r="U39" s="499"/>
    </row>
    <row r="40" spans="1:21" ht="14" outlineLevel="1" thickBot="1">
      <c r="A40" s="476"/>
      <c r="B40" s="313"/>
      <c r="C40" s="314"/>
      <c r="D40" s="458"/>
      <c r="E40" s="458"/>
      <c r="F40" s="458"/>
      <c r="G40" s="459"/>
      <c r="I40" s="508"/>
      <c r="J40" s="509"/>
      <c r="K40" s="509"/>
      <c r="L40" s="509"/>
      <c r="M40" s="509"/>
      <c r="N40" s="510"/>
      <c r="P40" s="497"/>
      <c r="Q40" s="498"/>
      <c r="R40" s="498"/>
      <c r="S40" s="498"/>
      <c r="T40" s="498"/>
      <c r="U40" s="499"/>
    </row>
    <row r="41" spans="1:21" outlineLevel="1">
      <c r="A41" s="154"/>
      <c r="B41" s="248"/>
      <c r="C41" s="248"/>
      <c r="D41" s="248"/>
      <c r="E41" s="248"/>
      <c r="F41" s="248"/>
      <c r="G41" s="248"/>
      <c r="I41" s="508"/>
      <c r="J41" s="509"/>
      <c r="K41" s="509"/>
      <c r="L41" s="509"/>
      <c r="M41" s="509"/>
      <c r="N41" s="510"/>
      <c r="P41" s="497"/>
      <c r="Q41" s="498"/>
      <c r="R41" s="498"/>
      <c r="S41" s="498"/>
      <c r="T41" s="498"/>
      <c r="U41" s="499"/>
    </row>
    <row r="42" spans="1:21" outlineLevel="1">
      <c r="A42" s="154"/>
      <c r="B42" s="248"/>
      <c r="C42" s="248"/>
      <c r="D42" s="248"/>
      <c r="E42" s="248"/>
      <c r="F42" s="248"/>
      <c r="G42" s="248"/>
      <c r="I42" s="508"/>
      <c r="J42" s="509"/>
      <c r="K42" s="509"/>
      <c r="L42" s="509"/>
      <c r="M42" s="509"/>
      <c r="N42" s="510"/>
      <c r="P42" s="497"/>
      <c r="Q42" s="498"/>
      <c r="R42" s="498"/>
      <c r="S42" s="498"/>
      <c r="T42" s="498"/>
      <c r="U42" s="499"/>
    </row>
    <row r="43" spans="1:21" outlineLevel="1">
      <c r="A43" s="154"/>
      <c r="B43" s="248"/>
      <c r="C43" s="248"/>
      <c r="D43" s="248"/>
      <c r="E43" s="248"/>
      <c r="F43" s="248"/>
      <c r="G43" s="248"/>
      <c r="I43" s="508"/>
      <c r="J43" s="509"/>
      <c r="K43" s="509"/>
      <c r="L43" s="509"/>
      <c r="M43" s="509"/>
      <c r="N43" s="510"/>
      <c r="P43" s="497"/>
      <c r="Q43" s="498"/>
      <c r="R43" s="498"/>
      <c r="S43" s="498"/>
      <c r="T43" s="498"/>
      <c r="U43" s="499"/>
    </row>
    <row r="44" spans="1:21" outlineLevel="1">
      <c r="A44" s="154"/>
      <c r="B44" s="248"/>
      <c r="C44" s="248"/>
      <c r="D44" s="248"/>
      <c r="E44" s="248"/>
      <c r="F44" s="248"/>
      <c r="G44" s="248"/>
      <c r="I44" s="508"/>
      <c r="J44" s="509"/>
      <c r="K44" s="509"/>
      <c r="L44" s="509"/>
      <c r="M44" s="509"/>
      <c r="N44" s="510"/>
      <c r="P44" s="497"/>
      <c r="Q44" s="498"/>
      <c r="R44" s="498"/>
      <c r="S44" s="498"/>
      <c r="T44" s="498"/>
      <c r="U44" s="499"/>
    </row>
    <row r="45" spans="1:21" outlineLevel="1">
      <c r="A45" s="154"/>
      <c r="B45" s="248"/>
      <c r="C45" s="248"/>
      <c r="D45" s="248"/>
      <c r="E45" s="248"/>
      <c r="F45" s="248"/>
      <c r="G45" s="248"/>
      <c r="I45" s="511"/>
      <c r="J45" s="512"/>
      <c r="K45" s="512"/>
      <c r="L45" s="512"/>
      <c r="M45" s="512"/>
      <c r="N45" s="513"/>
      <c r="P45" s="500"/>
      <c r="Q45" s="501"/>
      <c r="R45" s="501"/>
      <c r="S45" s="501"/>
      <c r="T45" s="501"/>
      <c r="U45" s="502"/>
    </row>
    <row r="46" spans="1:21" outlineLevel="1">
      <c r="A46" s="154"/>
      <c r="B46" s="248"/>
      <c r="C46" s="248"/>
      <c r="D46" s="248"/>
      <c r="E46" s="248"/>
      <c r="F46" s="248"/>
      <c r="G46" s="248"/>
    </row>
    <row r="47" spans="1:21">
      <c r="A47" s="154"/>
      <c r="B47" s="155"/>
    </row>
    <row r="48" spans="1:21" ht="15">
      <c r="A48" s="12" t="s">
        <v>389</v>
      </c>
    </row>
    <row r="49" spans="1:54" ht="15" outlineLevel="1">
      <c r="A49" s="12"/>
    </row>
    <row r="50" spans="1:54" ht="14" outlineLevel="1" thickBot="1">
      <c r="A50" s="4" t="s">
        <v>390</v>
      </c>
    </row>
    <row r="51" spans="1:54" outlineLevel="2">
      <c r="B51" s="19"/>
      <c r="C51" s="19"/>
      <c r="D51" s="19"/>
      <c r="E51" s="462" t="s">
        <v>277</v>
      </c>
      <c r="F51" s="450"/>
      <c r="G51" s="450"/>
      <c r="H51" s="450"/>
      <c r="I51" s="450"/>
      <c r="J51" s="450" t="s">
        <v>278</v>
      </c>
      <c r="K51" s="450"/>
      <c r="L51" s="450"/>
      <c r="M51" s="450"/>
      <c r="N51" s="450"/>
      <c r="O51" s="450" t="s">
        <v>279</v>
      </c>
      <c r="P51" s="450"/>
      <c r="Q51" s="450"/>
      <c r="R51" s="450"/>
      <c r="S51" s="450"/>
      <c r="T51" s="450" t="s">
        <v>280</v>
      </c>
      <c r="U51" s="450"/>
      <c r="V51" s="450"/>
      <c r="W51" s="450"/>
      <c r="X51" s="450"/>
      <c r="Y51" s="450" t="s">
        <v>391</v>
      </c>
      <c r="Z51" s="450"/>
      <c r="AA51" s="450"/>
      <c r="AB51" s="450"/>
      <c r="AC51" s="450"/>
      <c r="AD51" s="450" t="s">
        <v>392</v>
      </c>
      <c r="AE51" s="450"/>
      <c r="AF51" s="450"/>
      <c r="AG51" s="450"/>
      <c r="AH51" s="450"/>
      <c r="AI51" s="450" t="s">
        <v>393</v>
      </c>
      <c r="AJ51" s="450"/>
      <c r="AK51" s="450"/>
      <c r="AL51" s="450"/>
      <c r="AM51" s="450"/>
      <c r="AN51" s="450" t="s">
        <v>394</v>
      </c>
      <c r="AO51" s="450"/>
      <c r="AP51" s="450"/>
      <c r="AQ51" s="450"/>
      <c r="AR51" s="450"/>
      <c r="AS51" s="450" t="s">
        <v>395</v>
      </c>
      <c r="AT51" s="450"/>
      <c r="AU51" s="450"/>
      <c r="AV51" s="450"/>
      <c r="AW51" s="450"/>
      <c r="AX51" s="450" t="s">
        <v>396</v>
      </c>
      <c r="AY51" s="450"/>
      <c r="AZ51" s="450"/>
      <c r="BA51" s="450"/>
      <c r="BB51" s="454"/>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376</v>
      </c>
      <c r="C53" s="19" t="s">
        <v>397</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70" t="s">
        <v>398</v>
      </c>
      <c r="B54" s="127" t="s">
        <v>290</v>
      </c>
      <c r="C54" s="127" t="s">
        <v>288</v>
      </c>
      <c r="D54" s="124" t="s">
        <v>399</v>
      </c>
      <c r="E54" s="242">
        <f>'Option_2 Workings'!R8*-1</f>
        <v>-11.089747021031357</v>
      </c>
      <c r="F54" s="242">
        <f>'Option_2 Workings'!S8*-1</f>
        <v>-11.952329721516332</v>
      </c>
      <c r="G54" s="242">
        <f>'Option_2 Workings'!T8*-1</f>
        <v>-12.946068603109651</v>
      </c>
      <c r="H54" s="242">
        <f>'Option_2 Workings'!U8*-1</f>
        <v>-13.957151303594626</v>
      </c>
      <c r="I54" s="242">
        <f>'Option_2 Workings'!V8*-1</f>
        <v>-14.844134498578359</v>
      </c>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71"/>
      <c r="B55" s="36" t="s">
        <v>293</v>
      </c>
      <c r="C55" s="121" t="s">
        <v>288</v>
      </c>
      <c r="D55" s="2" t="s">
        <v>399</v>
      </c>
      <c r="E55" s="241">
        <f>'Option_2 Workings'!R15*-1</f>
        <v>-10.568326910170908</v>
      </c>
      <c r="F55" s="241">
        <f>'Option_2 Workings'!S15*-1</f>
        <v>-11.141118408713378</v>
      </c>
      <c r="G55" s="241">
        <f>'Option_2 Workings'!T15*-1</f>
        <v>-11.801347361328084</v>
      </c>
      <c r="H55" s="241">
        <f>'Option_2 Workings'!U15*-1</f>
        <v>-12.47313885987055</v>
      </c>
      <c r="I55" s="241">
        <f>'Option_2 Workings'!V15*-1</f>
        <v>-13.062197354745523</v>
      </c>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71"/>
      <c r="B56" s="36" t="s">
        <v>299</v>
      </c>
      <c r="C56" s="121" t="s">
        <v>288</v>
      </c>
      <c r="D56" s="2" t="s">
        <v>399</v>
      </c>
      <c r="E56" s="241">
        <f>'Option_2 Workings'!R22*-1</f>
        <v>-7.7712888785873222</v>
      </c>
      <c r="F56" s="241">
        <f>'Option_2 Workings'!S22*-1</f>
        <v>-8.2150482932912841</v>
      </c>
      <c r="G56" s="241">
        <f>'Option_2 Workings'!T22*-1</f>
        <v>-8.7228527118523136</v>
      </c>
      <c r="H56" s="241">
        <f>'Option_2 Workings'!U22*-1</f>
        <v>-9.2391263076829535</v>
      </c>
      <c r="I56" s="241">
        <f>'Option_2 Workings'!V22*-1</f>
        <v>-9.6948007518661345</v>
      </c>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71"/>
      <c r="B57" s="36" t="s">
        <v>306</v>
      </c>
      <c r="C57" s="121" t="s">
        <v>288</v>
      </c>
      <c r="D57" s="2" t="s">
        <v>399</v>
      </c>
      <c r="E57" s="241">
        <f>('Option_2 Workings'!R29+'Option_2 Workings'!D17)*-1</f>
        <v>-4.7100185261219112</v>
      </c>
      <c r="F57" s="241">
        <f>('Option_2 Workings'!S29+'Option_2 Workings'!E17)*-1</f>
        <v>-5.2762023284498216</v>
      </c>
      <c r="G57" s="241">
        <f>('Option_2 Workings'!T29+'Option_2 Workings'!F17)*-1</f>
        <v>-6.0874567642101809</v>
      </c>
      <c r="H57" s="241">
        <f>('Option_2 Workings'!U29+'Option_2 Workings'!G17)*-1</f>
        <v>-7.1494886220300176</v>
      </c>
      <c r="I57" s="241">
        <f>('Option_2 Workings'!V29+'Option_2 Workings'!H17)*-1</f>
        <v>-8.4345869320725768</v>
      </c>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71"/>
      <c r="B58" s="36" t="s">
        <v>305</v>
      </c>
      <c r="C58" s="121" t="s">
        <v>288</v>
      </c>
      <c r="D58" s="2" t="s">
        <v>399</v>
      </c>
      <c r="E58" s="241">
        <f>'Option_2 Workings'!D15*-1</f>
        <v>-1.5010795161213277</v>
      </c>
      <c r="F58" s="241">
        <f>'Option_2 Workings'!E15*-1</f>
        <v>-1.5657966591511159</v>
      </c>
      <c r="G58" s="241">
        <f>'Option_2 Workings'!F15*-1</f>
        <v>-1.6350094642828907</v>
      </c>
      <c r="H58" s="241">
        <f>'Option_2 Workings'!G15*-1</f>
        <v>-1.7060132205076033</v>
      </c>
      <c r="I58" s="241">
        <f>'Option_2 Workings'!H15*-1</f>
        <v>-1.7754380695949705</v>
      </c>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71"/>
      <c r="B59" s="36" t="s">
        <v>308</v>
      </c>
      <c r="C59" s="121" t="s">
        <v>288</v>
      </c>
      <c r="D59" s="2" t="s">
        <v>399</v>
      </c>
      <c r="E59" s="241">
        <f>('Option_2 Workings'!R9+'Option_2 Workings'!R16+'Option_2 Workings'!R23+'Option_2 Workings'!R30+'Option_2 Workings'!D16+'Option_2 Workings'!D18)*-1</f>
        <v>-1.4713072125187356</v>
      </c>
      <c r="F59" s="241">
        <f>('Option_2 Workings'!S9+'Option_2 Workings'!S16+'Option_2 Workings'!S23+'Option_2 Workings'!S30+'Option_2 Workings'!E16+'Option_2 Workings'!E18)*-1</f>
        <v>-1.6275522774123656</v>
      </c>
      <c r="G59" s="241">
        <f>('Option_2 Workings'!T9+'Option_2 Workings'!T16+'Option_2 Workings'!T23+'Option_2 Workings'!T30+'Option_2 Workings'!F16+'Option_2 Workings'!F18)*-1</f>
        <v>-1.8020521713420645</v>
      </c>
      <c r="H59" s="241">
        <f>('Option_2 Workings'!U9+'Option_2 Workings'!U16+'Option_2 Workings'!U23+'Option_2 Workings'!U30+'Option_2 Workings'!G16+'Option_2 Workings'!G18)*-1</f>
        <v>-1.9769881292485154</v>
      </c>
      <c r="I59" s="241">
        <f>('Option_2 Workings'!V9+'Option_2 Workings'!V16+'Option_2 Workings'!V23+'Option_2 Workings'!V30+'Option_2 Workings'!H16+'Option_2 Workings'!H18)*-1</f>
        <v>-2.1418699249533342</v>
      </c>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71"/>
      <c r="B60" s="36"/>
      <c r="C60" s="121"/>
      <c r="D60" s="2" t="s">
        <v>399</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71"/>
      <c r="B61" s="36"/>
      <c r="C61" s="121"/>
      <c r="D61" s="2" t="s">
        <v>399</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71"/>
      <c r="B62" s="36"/>
      <c r="C62" s="121"/>
      <c r="D62" s="2" t="s">
        <v>399</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71"/>
      <c r="B63" s="36"/>
      <c r="C63" s="121"/>
      <c r="D63" s="2" t="s">
        <v>399</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72"/>
      <c r="B64" s="122" t="s">
        <v>400</v>
      </c>
      <c r="C64" s="296" t="s">
        <v>401</v>
      </c>
      <c r="D64" s="123" t="s">
        <v>399</v>
      </c>
      <c r="E64" s="23">
        <f>SUM(E54:E63)</f>
        <v>-37.111768064551569</v>
      </c>
      <c r="F64" s="23">
        <f t="shared" ref="F64:BB64" si="3">SUM(F54:F63)</f>
        <v>-39.778047688534294</v>
      </c>
      <c r="G64" s="23">
        <f t="shared" si="3"/>
        <v>-42.994787076125178</v>
      </c>
      <c r="H64" s="23">
        <f t="shared" si="3"/>
        <v>-46.501906442934271</v>
      </c>
      <c r="I64" s="23">
        <f t="shared" si="3"/>
        <v>-49.953027531810896</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63" t="s">
        <v>402</v>
      </c>
      <c r="B66" s="266"/>
      <c r="C66" s="267"/>
      <c r="D66" s="268" t="s">
        <v>399</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64"/>
      <c r="B67" s="252"/>
      <c r="C67" s="267"/>
      <c r="D67" s="269" t="s">
        <v>399</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64"/>
      <c r="B68" s="252"/>
      <c r="C68" s="267"/>
      <c r="D68" s="269" t="s">
        <v>399</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64"/>
      <c r="B69" s="252"/>
      <c r="C69" s="267"/>
      <c r="D69" s="269" t="s">
        <v>399</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64"/>
      <c r="B70" s="252"/>
      <c r="C70" s="267"/>
      <c r="D70" s="269" t="s">
        <v>399</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65"/>
      <c r="B71" s="122" t="s">
        <v>403</v>
      </c>
      <c r="C71" s="123"/>
      <c r="D71" s="270" t="s">
        <v>399</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63" t="s">
        <v>404</v>
      </c>
      <c r="B75" s="127" t="s">
        <v>405</v>
      </c>
      <c r="C75" s="274"/>
      <c r="D75" s="124" t="s">
        <v>399</v>
      </c>
      <c r="E75" s="275">
        <f>-E158*'Fixed Data'!$B$27/10^2</f>
        <v>-8.9392157298035499</v>
      </c>
      <c r="F75" s="275">
        <f>-F158*'Fixed Data'!$B$27/10^2</f>
        <v>-8.866869599325879</v>
      </c>
      <c r="G75" s="275">
        <f>-G158*'Fixed Data'!$B$27/10^2</f>
        <v>-8.7915710445425894</v>
      </c>
      <c r="H75" s="275">
        <f>-H158*'Fixed Data'!$B$27/10^2</f>
        <v>-8.7132355765310656</v>
      </c>
      <c r="I75" s="275">
        <f>-I158*'Fixed Data'!$B$27/10^2</f>
        <v>-8.6317756937368344</v>
      </c>
      <c r="J75" s="275">
        <f>-J158*'Fixed Data'!$B$27/10^2</f>
        <v>-8.5471007617687924</v>
      </c>
      <c r="K75" s="275">
        <f>-K158*'Fixed Data'!$B$27/10^2</f>
        <v>-8.6518934858792136</v>
      </c>
      <c r="L75" s="275">
        <f>-L158*'Fixed Data'!$B$27/10^2</f>
        <v>-8.7584089095212381</v>
      </c>
      <c r="M75" s="275">
        <f>-M158*'Fixed Data'!$B$27/10^2</f>
        <v>-8.8666887662859342</v>
      </c>
      <c r="N75" s="275">
        <f>-N158*'Fixed Data'!$B$27/10^2</f>
        <v>-8.9767761345551431</v>
      </c>
      <c r="O75" s="275">
        <f>-O158*'Fixed Data'!$B$27/10^2</f>
        <v>-9.0887155351678715</v>
      </c>
      <c r="P75" s="275">
        <f>-P158*'Fixed Data'!$B$27/10^2</f>
        <v>-9.2025529539586568</v>
      </c>
      <c r="Q75" s="275">
        <f>-Q158*'Fixed Data'!$B$27/10^2</f>
        <v>-9.3183359093727756</v>
      </c>
      <c r="R75" s="275">
        <f>-R158*'Fixed Data'!$B$27/10^2</f>
        <v>-9.4361135050558058</v>
      </c>
      <c r="S75" s="275">
        <f>-S158*'Fixed Data'!$B$27/10^2</f>
        <v>-9.5559365124944051</v>
      </c>
      <c r="T75" s="275">
        <f>-T158*'Fixed Data'!$B$27/10^2</f>
        <v>-9.6778574160931097</v>
      </c>
      <c r="U75" s="275">
        <f>-U158*'Fixed Data'!$B$27/10^2</f>
        <v>-9.8019304883022951</v>
      </c>
      <c r="V75" s="275">
        <f>-V158*'Fixed Data'!$B$27/10^2</f>
        <v>-9.9282118572333591</v>
      </c>
      <c r="W75" s="275">
        <f>-W158*'Fixed Data'!$B$27/10^2</f>
        <v>-10.056759581786713</v>
      </c>
      <c r="X75" s="275">
        <f>-X158*'Fixed Data'!$B$27/10^2</f>
        <v>-10.187633726779731</v>
      </c>
      <c r="Y75" s="275">
        <f>-Y158*'Fixed Data'!$B$27/10^2</f>
        <v>-10.32089644558755</v>
      </c>
      <c r="Z75" s="275">
        <f>-Z158*'Fixed Data'!$B$27/10^2</f>
        <v>-10.456612070296631</v>
      </c>
      <c r="AA75" s="275">
        <f>-AA158*'Fixed Data'!$B$27/10^2</f>
        <v>-10.594847186832727</v>
      </c>
      <c r="AB75" s="275">
        <f>-AB158*'Fixed Data'!$B$27/10^2</f>
        <v>-10.735670717601682</v>
      </c>
      <c r="AC75" s="275">
        <f>-AC158*'Fixed Data'!$B$27/10^2</f>
        <v>-10.879154049206958</v>
      </c>
      <c r="AD75" s="275">
        <f>-AD158*'Fixed Data'!$B$27/10^2</f>
        <v>-11.025371100064852</v>
      </c>
      <c r="AE75" s="275">
        <f>-AE158*'Fixed Data'!$B$27/10^2</f>
        <v>-11.174398433096428</v>
      </c>
      <c r="AF75" s="275">
        <f>-AF158*'Fixed Data'!$B$27/10^2</f>
        <v>-11.326315375932293</v>
      </c>
      <c r="AG75" s="275">
        <f>-AG158*'Fixed Data'!$B$27/10^2</f>
        <v>-11.481204111066177</v>
      </c>
      <c r="AH75" s="275">
        <f>-AH158*'Fixed Data'!$B$27/10^2</f>
        <v>-11.639149803572479</v>
      </c>
      <c r="AI75" s="275">
        <f>-AI158*'Fixed Data'!$B$27/10^2</f>
        <v>-11.800240728823837</v>
      </c>
      <c r="AJ75" s="275">
        <f>-AJ158*'Fixed Data'!$B$27/10^2</f>
        <v>-11.96456840772148</v>
      </c>
      <c r="AK75" s="275">
        <f>-AK158*'Fixed Data'!$B$27/10^2</f>
        <v>-12.1322277043616</v>
      </c>
      <c r="AL75" s="275">
        <f>-AL158*'Fixed Data'!$B$27/10^2</f>
        <v>-12.303317006342507</v>
      </c>
      <c r="AM75" s="275">
        <f>-AM158*'Fixed Data'!$B$27/10^2</f>
        <v>-12.477938344969363</v>
      </c>
      <c r="AN75" s="275">
        <f>-AN158*'Fixed Data'!$B$27/10^2</f>
        <v>-12.656197560535769</v>
      </c>
      <c r="AO75" s="275">
        <f>-AO158*'Fixed Data'!$B$27/10^2</f>
        <v>-12.838204452579692</v>
      </c>
      <c r="AP75" s="275">
        <f>-AP158*'Fixed Data'!$B$27/10^2</f>
        <v>-13.024072952677805</v>
      </c>
      <c r="AQ75" s="275">
        <f>-AQ158*'Fixed Data'!$B$27/10^2</f>
        <v>-13.213921297239866</v>
      </c>
      <c r="AR75" s="275">
        <f>-AR158*'Fixed Data'!$B$27/10^2</f>
        <v>-13.407872177764641</v>
      </c>
      <c r="AS75" s="275">
        <f>-AS158*'Fixed Data'!$B$27/10^2</f>
        <v>-13.606053003787835</v>
      </c>
      <c r="AT75" s="275">
        <f>-AT158*'Fixed Data'!$B$27/10^2</f>
        <v>-13.808596008061265</v>
      </c>
      <c r="AU75" s="275">
        <f>-AU158*'Fixed Data'!$B$27/10^2</f>
        <v>-14.015638517013553</v>
      </c>
      <c r="AV75" s="275">
        <f>-AV158*'Fixed Data'!$B$27/10^2</f>
        <v>-14.227323161108497</v>
      </c>
      <c r="AW75" s="275">
        <f>-AW158*'Fixed Data'!$B$27/10^2</f>
        <v>-14.443798055152177</v>
      </c>
      <c r="AX75" s="275">
        <f>-AX158*'Fixed Data'!$B$27/10^2</f>
        <v>-14.6652170837793</v>
      </c>
      <c r="AY75" s="275">
        <f>-AY158*'Fixed Data'!$B$27/10^2</f>
        <v>-14.891740126837101</v>
      </c>
      <c r="AZ75" s="275">
        <f>-AZ158*'Fixed Data'!$B$27/10^2</f>
        <v>-15.123533307307689</v>
      </c>
      <c r="BA75" s="275">
        <f>-BA158*'Fixed Data'!$B$27/10^2</f>
        <v>-15.360769284307146</v>
      </c>
      <c r="BB75" s="275">
        <f>-BB158*'Fixed Data'!$B$27/10^2</f>
        <v>-15.601726673997618</v>
      </c>
    </row>
    <row r="76" spans="1:54" ht="19.5" customHeight="1" outlineLevel="2">
      <c r="A76" s="464"/>
      <c r="B76" s="121"/>
      <c r="C76" s="272"/>
      <c r="D76" s="2" t="s">
        <v>399</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65"/>
      <c r="B77" s="273" t="s">
        <v>406</v>
      </c>
      <c r="C77" s="271"/>
      <c r="D77" s="123" t="s">
        <v>399</v>
      </c>
      <c r="E77" s="23">
        <f t="shared" ref="E77:AJ77" si="5">SUM(E75:E76)</f>
        <v>-8.9392157298035499</v>
      </c>
      <c r="F77" s="23">
        <f t="shared" si="5"/>
        <v>-8.866869599325879</v>
      </c>
      <c r="G77" s="23">
        <f t="shared" si="5"/>
        <v>-8.7915710445425894</v>
      </c>
      <c r="H77" s="23">
        <f t="shared" si="5"/>
        <v>-8.7132355765310656</v>
      </c>
      <c r="I77" s="23">
        <f t="shared" si="5"/>
        <v>-8.6317756937368344</v>
      </c>
      <c r="J77" s="23">
        <f t="shared" si="5"/>
        <v>-8.5471007617687924</v>
      </c>
      <c r="K77" s="23">
        <f t="shared" si="5"/>
        <v>-8.6518934858792136</v>
      </c>
      <c r="L77" s="23">
        <f t="shared" si="5"/>
        <v>-8.7584089095212381</v>
      </c>
      <c r="M77" s="23">
        <f t="shared" si="5"/>
        <v>-8.8666887662859342</v>
      </c>
      <c r="N77" s="23">
        <f t="shared" si="5"/>
        <v>-8.9767761345551431</v>
      </c>
      <c r="O77" s="23">
        <f t="shared" si="5"/>
        <v>-9.0887155351678715</v>
      </c>
      <c r="P77" s="23">
        <f t="shared" si="5"/>
        <v>-9.2025529539586568</v>
      </c>
      <c r="Q77" s="23">
        <f t="shared" si="5"/>
        <v>-9.3183359093727756</v>
      </c>
      <c r="R77" s="23">
        <f t="shared" si="5"/>
        <v>-9.4361135050558058</v>
      </c>
      <c r="S77" s="23">
        <f t="shared" si="5"/>
        <v>-9.5559365124944051</v>
      </c>
      <c r="T77" s="23">
        <f t="shared" si="5"/>
        <v>-9.6778574160931097</v>
      </c>
      <c r="U77" s="23">
        <f t="shared" si="5"/>
        <v>-9.8019304883022951</v>
      </c>
      <c r="V77" s="23">
        <f t="shared" si="5"/>
        <v>-9.9282118572333591</v>
      </c>
      <c r="W77" s="23">
        <f t="shared" si="5"/>
        <v>-10.056759581786713</v>
      </c>
      <c r="X77" s="23">
        <f t="shared" si="5"/>
        <v>-10.187633726779731</v>
      </c>
      <c r="Y77" s="23">
        <f t="shared" si="5"/>
        <v>-10.32089644558755</v>
      </c>
      <c r="Z77" s="23">
        <f t="shared" si="5"/>
        <v>-10.456612070296631</v>
      </c>
      <c r="AA77" s="23">
        <f t="shared" si="5"/>
        <v>-10.594847186832727</v>
      </c>
      <c r="AB77" s="23">
        <f t="shared" si="5"/>
        <v>-10.735670717601682</v>
      </c>
      <c r="AC77" s="23">
        <f t="shared" si="5"/>
        <v>-10.879154049206958</v>
      </c>
      <c r="AD77" s="23">
        <f t="shared" si="5"/>
        <v>-11.025371100064852</v>
      </c>
      <c r="AE77" s="23">
        <f t="shared" si="5"/>
        <v>-11.174398433096428</v>
      </c>
      <c r="AF77" s="23">
        <f t="shared" si="5"/>
        <v>-11.326315375932293</v>
      </c>
      <c r="AG77" s="23">
        <f t="shared" si="5"/>
        <v>-11.481204111066177</v>
      </c>
      <c r="AH77" s="23">
        <f t="shared" si="5"/>
        <v>-11.639149803572479</v>
      </c>
      <c r="AI77" s="23">
        <f t="shared" si="5"/>
        <v>-11.800240728823837</v>
      </c>
      <c r="AJ77" s="23">
        <f t="shared" si="5"/>
        <v>-11.96456840772148</v>
      </c>
      <c r="AK77" s="23">
        <f t="shared" ref="AK77:BB77" si="6">SUM(AK75:AK76)</f>
        <v>-12.1322277043616</v>
      </c>
      <c r="AL77" s="23">
        <f t="shared" si="6"/>
        <v>-12.303317006342507</v>
      </c>
      <c r="AM77" s="23">
        <f t="shared" si="6"/>
        <v>-12.477938344969363</v>
      </c>
      <c r="AN77" s="23">
        <f t="shared" si="6"/>
        <v>-12.656197560535769</v>
      </c>
      <c r="AO77" s="23">
        <f t="shared" si="6"/>
        <v>-12.838204452579692</v>
      </c>
      <c r="AP77" s="23">
        <f t="shared" si="6"/>
        <v>-13.024072952677805</v>
      </c>
      <c r="AQ77" s="23">
        <f t="shared" si="6"/>
        <v>-13.213921297239866</v>
      </c>
      <c r="AR77" s="23">
        <f t="shared" si="6"/>
        <v>-13.407872177764641</v>
      </c>
      <c r="AS77" s="23">
        <f t="shared" si="6"/>
        <v>-13.606053003787835</v>
      </c>
      <c r="AT77" s="23">
        <f t="shared" si="6"/>
        <v>-13.808596008061265</v>
      </c>
      <c r="AU77" s="23">
        <f t="shared" si="6"/>
        <v>-14.015638517013553</v>
      </c>
      <c r="AV77" s="23">
        <f t="shared" si="6"/>
        <v>-14.227323161108497</v>
      </c>
      <c r="AW77" s="23">
        <f t="shared" si="6"/>
        <v>-14.443798055152177</v>
      </c>
      <c r="AX77" s="23">
        <f t="shared" si="6"/>
        <v>-14.6652170837793</v>
      </c>
      <c r="AY77" s="23">
        <f t="shared" si="6"/>
        <v>-14.891740126837101</v>
      </c>
      <c r="AZ77" s="23">
        <f t="shared" si="6"/>
        <v>-15.123533307307689</v>
      </c>
      <c r="BA77" s="23">
        <f t="shared" si="6"/>
        <v>-15.360769284307146</v>
      </c>
      <c r="BB77" s="255">
        <f t="shared" si="6"/>
        <v>-15.601726673997618</v>
      </c>
    </row>
    <row r="78" spans="1:54" outlineLevel="2">
      <c r="B78" s="19"/>
      <c r="C78" s="19"/>
      <c r="D78" s="19"/>
      <c r="E78" s="15"/>
    </row>
    <row r="79" spans="1:54" s="7" customFormat="1" ht="14" outlineLevel="1" thickBot="1">
      <c r="B79" s="125"/>
      <c r="C79" s="125"/>
      <c r="D79" s="125"/>
      <c r="E79" s="247"/>
    </row>
    <row r="80" spans="1:54" outlineLevel="1">
      <c r="A80" s="4" t="s">
        <v>407</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408</v>
      </c>
      <c r="C81" s="6" t="s">
        <v>409</v>
      </c>
      <c r="D81" t="s">
        <v>410</v>
      </c>
      <c r="E81" s="129">
        <f>$B$20</f>
        <v>1</v>
      </c>
      <c r="F81" s="129">
        <f t="shared" ref="F81:AA81" si="7">$B$20</f>
        <v>1</v>
      </c>
      <c r="G81" s="129">
        <f t="shared" si="7"/>
        <v>1</v>
      </c>
      <c r="H81" s="129">
        <f t="shared" si="7"/>
        <v>1</v>
      </c>
      <c r="I81" s="129">
        <f t="shared" si="7"/>
        <v>1</v>
      </c>
      <c r="J81" s="129">
        <f t="shared" si="7"/>
        <v>1</v>
      </c>
      <c r="K81" s="129">
        <f t="shared" si="7"/>
        <v>1</v>
      </c>
      <c r="L81" s="129">
        <f t="shared" si="7"/>
        <v>1</v>
      </c>
      <c r="M81" s="129">
        <f t="shared" si="7"/>
        <v>1</v>
      </c>
      <c r="N81" s="129">
        <f t="shared" si="7"/>
        <v>1</v>
      </c>
      <c r="O81" s="129">
        <f t="shared" si="7"/>
        <v>1</v>
      </c>
      <c r="P81" s="129">
        <f t="shared" si="7"/>
        <v>1</v>
      </c>
      <c r="Q81" s="129">
        <f t="shared" si="7"/>
        <v>1</v>
      </c>
      <c r="R81" s="129">
        <f t="shared" si="7"/>
        <v>1</v>
      </c>
      <c r="S81" s="129">
        <f t="shared" si="7"/>
        <v>1</v>
      </c>
      <c r="T81" s="129">
        <f t="shared" si="7"/>
        <v>1</v>
      </c>
      <c r="U81" s="129">
        <f t="shared" si="7"/>
        <v>1</v>
      </c>
      <c r="V81" s="129">
        <f t="shared" si="7"/>
        <v>1</v>
      </c>
      <c r="W81" s="129">
        <f t="shared" si="7"/>
        <v>1</v>
      </c>
      <c r="X81" s="129">
        <f t="shared" si="7"/>
        <v>1</v>
      </c>
      <c r="Y81" s="129">
        <f t="shared" si="7"/>
        <v>1</v>
      </c>
      <c r="Z81" s="129">
        <f t="shared" si="7"/>
        <v>1</v>
      </c>
      <c r="AA81" s="129">
        <f t="shared" si="7"/>
        <v>1</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411</v>
      </c>
      <c r="C82" t="s">
        <v>412</v>
      </c>
      <c r="D82" t="s">
        <v>399</v>
      </c>
      <c r="E82" s="21">
        <f t="shared" ref="E82:BB82" si="8">E64*E81</f>
        <v>-37.111768064551569</v>
      </c>
      <c r="F82" s="21">
        <f t="shared" si="8"/>
        <v>-39.778047688534294</v>
      </c>
      <c r="G82" s="21">
        <f t="shared" si="8"/>
        <v>-42.994787076125178</v>
      </c>
      <c r="H82" s="21">
        <f t="shared" si="8"/>
        <v>-46.501906442934271</v>
      </c>
      <c r="I82" s="21">
        <f t="shared" si="8"/>
        <v>-49.953027531810896</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413</v>
      </c>
      <c r="C83" t="s">
        <v>414</v>
      </c>
      <c r="D83" t="s">
        <v>399</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415</v>
      </c>
      <c r="C84" t="s">
        <v>416</v>
      </c>
      <c r="D84" t="s">
        <v>399</v>
      </c>
      <c r="E84" s="21"/>
      <c r="F84" s="21">
        <f>IF($E$82&lt;0,(IF(2050-E$80&lt;=0,0,(2/(2050-E$80+1))*(1-(SUM($E84:E84)/$E$82))*$E$82*'Fixed Data'!C$52)),0)</f>
        <v>-3.0926473387126308</v>
      </c>
      <c r="G84" s="21">
        <f>IF($E$82&lt;0,(IF(2050-F$80&lt;=0,0,(2/(2050-F$80+1))*(1-(SUM($E84:F84)/$E$82))*$E$82*'Fixed Data'!D$52)),0)</f>
        <v>-2.9581844109425162</v>
      </c>
      <c r="H84" s="21">
        <f>IF($E$82&lt;0,(IF(2050-G$80&lt;=0,0,(2/(2050-G$80+1))*(1-(SUM($E84:G84)/$E$82))*$E$82*'Fixed Data'!E$52)),0)</f>
        <v>-2.8237214831724016</v>
      </c>
      <c r="I84" s="21">
        <f>IF($E$82&lt;0,(IF(2050-H$80&lt;=0,0,(2/(2050-H$80+1))*(1-(SUM($E84:H84)/$E$82))*$E$82*'Fixed Data'!F$52)),0)</f>
        <v>-2.6892585554022879</v>
      </c>
      <c r="J84" s="21">
        <f>IF($E$82&lt;0,(IF(2050-I$80&lt;=0,0,(2/(2050-I$80+1))*(1-(SUM($E84:I84)/$E$82))*$E$82*'Fixed Data'!G$52)),0)</f>
        <v>-2.5547956276321733</v>
      </c>
      <c r="K84" s="21">
        <f>IF($E$82&lt;0,(IF(2050-J$80&lt;=0,0,(2/(2050-J$80+1))*(1-(SUM($E84:J84)/$E$82))*$E$82*'Fixed Data'!H$52)),0)</f>
        <v>-2.4203326998620591</v>
      </c>
      <c r="L84" s="21">
        <f>IF($E$82&lt;0,(IF(2050-K$80&lt;=0,0,(2/(2050-K$80+1))*(1-(SUM($E84:K84)/$E$82))*$E$82*'Fixed Data'!I$52)),0)</f>
        <v>-2.2858697720919445</v>
      </c>
      <c r="M84" s="21">
        <f>IF($E$82&lt;0,(IF(2050-L$80&lt;=0,0,(2/(2050-L$80+1))*(1-(SUM($E84:L84)/$E$82))*$E$82*'Fixed Data'!J$52)),0)</f>
        <v>-2.1514068443218299</v>
      </c>
      <c r="N84" s="21">
        <f>IF($E$82&lt;0,(IF(2050-M$80&lt;=0,0,(2/(2050-M$80+1))*(1-(SUM($E84:M84)/$E$82))*$E$82*'Fixed Data'!K$52)),0)</f>
        <v>-2.0169439165517158</v>
      </c>
      <c r="O84" s="21">
        <f>IF($E$82&lt;0,(IF(2050-N$80&lt;=0,0,(2/(2050-N$80+1))*(1-(SUM($E84:N84)/$E$82))*$E$82*'Fixed Data'!L$52)),0)</f>
        <v>-1.882480988781601</v>
      </c>
      <c r="P84" s="21">
        <f>IF($E$82&lt;0,(IF(2050-O$80&lt;=0,0,(2/(2050-O$80+1))*(1-(SUM($E84:O84)/$E$82))*$E$82*'Fixed Data'!M$52)),0)</f>
        <v>-1.7480180610114864</v>
      </c>
      <c r="Q84" s="21">
        <f>IF($E$82&lt;0,(IF(2050-P$80&lt;=0,0,(2/(2050-P$80+1))*(1-(SUM($E84:P84)/$E$82))*$E$82*'Fixed Data'!N$52)),0)</f>
        <v>-1.6135551332413727</v>
      </c>
      <c r="R84" s="21">
        <f>IF($E$82&lt;0,(IF(2050-Q$80&lt;=0,0,(2/(2050-Q$80+1))*(1-(SUM($E84:Q84)/$E$82))*$E$82*'Fixed Data'!O$52)),0)</f>
        <v>-1.4790922054712579</v>
      </c>
      <c r="S84" s="21">
        <f>IF($E$82&lt;0,(IF(2050-R$80&lt;=0,0,(2/(2050-R$80+1))*(1-(SUM($E84:R84)/$E$82))*$E$82*'Fixed Data'!P$52)),0)</f>
        <v>-1.3446292777011439</v>
      </c>
      <c r="T84" s="21">
        <f>IF($E$82&lt;0,(IF(2050-S$80&lt;=0,0,(2/(2050-S$80+1))*(1-(SUM($E84:S84)/$E$82))*$E$82*'Fixed Data'!Q$52)),0)</f>
        <v>-1.2101663499310291</v>
      </c>
      <c r="U84" s="21">
        <f>IF($E$82&lt;0,(IF(2050-T$80&lt;=0,0,(2/(2050-T$80+1))*(1-(SUM($E84:T84)/$E$82))*$E$82*'Fixed Data'!R$52)),0)</f>
        <v>-1.0757034221609143</v>
      </c>
      <c r="V84" s="21">
        <f>IF($E$82&lt;0,(IF(2050-U$80&lt;=0,0,(2/(2050-U$80+1))*(1-(SUM($E84:U84)/$E$82))*$E$82*'Fixed Data'!S$52)),0)</f>
        <v>-0.94124049439080071</v>
      </c>
      <c r="W84" s="21">
        <f>IF($E$82&lt;0,(IF(2050-V$80&lt;=0,0,(2/(2050-V$80+1))*(1-(SUM($E84:V84)/$E$82))*$E$82*'Fixed Data'!T$52)),0)</f>
        <v>-0.80677756662068745</v>
      </c>
      <c r="X84" s="21">
        <f>IF($E$82&lt;0,(IF(2050-W$80&lt;=0,0,(2/(2050-W$80+1))*(1-(SUM($E84:W84)/$E$82))*$E$82*'Fixed Data'!U$52)),0)</f>
        <v>-0.67231463885057208</v>
      </c>
      <c r="Y84" s="21">
        <f>IF($E$82&lt;0,(IF(2050-X$80&lt;=0,0,(2/(2050-X$80+1))*(1-(SUM($E84:X84)/$E$82))*$E$82*'Fixed Data'!V$52)),0)</f>
        <v>-0.53785171108045826</v>
      </c>
      <c r="Z84" s="21">
        <f>IF($E$82&lt;0,(IF(2050-Y$80&lt;=0,0,(2/(2050-Y$80+1))*(1-(SUM($E84:Y84)/$E$82))*$E$82*'Fixed Data'!W$52)),0)</f>
        <v>-0.40338878331034494</v>
      </c>
      <c r="AA84" s="21">
        <f>IF($E$82&lt;0,(IF(2050-Z$80&lt;=0,0,(2/(2050-Z$80+1))*(1-(SUM($E84:Z84)/$E$82))*$E$82*'Fixed Data'!X$52)),0)</f>
        <v>-0.26892585554022719</v>
      </c>
      <c r="AB84" s="21">
        <f>IF($E$82&lt;0,(IF(2050-AA$80&lt;=0,0,(2/(2050-AA$80+1))*(1-(SUM($E84:AA84)/$E$82))*$E$82*'Fixed Data'!Y$52)),0)</f>
        <v>-0.13446292777011498</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417</v>
      </c>
      <c r="C85" t="s">
        <v>418</v>
      </c>
      <c r="D85" t="s">
        <v>399</v>
      </c>
      <c r="E85" s="18"/>
      <c r="F85" s="18"/>
      <c r="G85" s="21">
        <f>IF($F$82&lt;0,(IF(2050-F$80&lt;=0,0,(2/(2050-F$80+1))*(1-(SUM($E85:F85)/$F$82))*$F$82*'Fixed Data'!D$52)),0)</f>
        <v>-3.4589606685681993</v>
      </c>
      <c r="H85" s="21">
        <f>IF($F$82&lt;0,(IF(2050-G$80&lt;=0,0,(2/(2050-G$80+1))*(1-(SUM($E85:G85)/$F$82))*$F$82*'Fixed Data'!E$52)),0)</f>
        <v>-3.3017351836332813</v>
      </c>
      <c r="I85" s="21">
        <f>IF($F$82&lt;0,(IF(2050-H$80&lt;=0,0,(2/(2050-H$80+1))*(1-(SUM($E85:H85)/$F$82))*$F$82*'Fixed Data'!F$52)),0)</f>
        <v>-3.1445096986983625</v>
      </c>
      <c r="J85" s="21">
        <f>IF($F$82&lt;0,(IF(2050-I$80&lt;=0,0,(2/(2050-I$80+1))*(1-(SUM($E85:I85)/$F$82))*$F$82*'Fixed Data'!G$52)),0)</f>
        <v>-2.9872842137634454</v>
      </c>
      <c r="K85" s="21">
        <f>IF($F$82&lt;0,(IF(2050-J$80&lt;=0,0,(2/(2050-J$80+1))*(1-(SUM($E85:J85)/$F$82))*$F$82*'Fixed Data'!H$52)),0)</f>
        <v>-2.8300587288285266</v>
      </c>
      <c r="L85" s="21">
        <f>IF($F$82&lt;0,(IF(2050-K$80&lt;=0,0,(2/(2050-K$80+1))*(1-(SUM($E85:K85)/$F$82))*$F$82*'Fixed Data'!I$52)),0)</f>
        <v>-2.6728332438936087</v>
      </c>
      <c r="M85" s="21">
        <f>IF($F$82&lt;0,(IF(2050-L$80&lt;=0,0,(2/(2050-L$80+1))*(1-(SUM($E85:L85)/$F$82))*$F$82*'Fixed Data'!J$52)),0)</f>
        <v>-2.5156077589586903</v>
      </c>
      <c r="N85" s="21">
        <f>IF($F$82&lt;0,(IF(2050-M$80&lt;=0,0,(2/(2050-M$80+1))*(1-(SUM($E85:M85)/$F$82))*$F$82*'Fixed Data'!K$52)),0)</f>
        <v>-2.3583822740237723</v>
      </c>
      <c r="O85" s="21">
        <f>IF($F$82&lt;0,(IF(2050-N$80&lt;=0,0,(2/(2050-N$80+1))*(1-(SUM($E85:N85)/$F$82))*$F$82*'Fixed Data'!L$52)),0)</f>
        <v>-2.2011567890888544</v>
      </c>
      <c r="P85" s="21">
        <f>IF($F$82&lt;0,(IF(2050-O$80&lt;=0,0,(2/(2050-O$80+1))*(1-(SUM($E85:O85)/$F$82))*$F$82*'Fixed Data'!M$52)),0)</f>
        <v>-2.043931304153936</v>
      </c>
      <c r="Q85" s="21">
        <f>IF($F$82&lt;0,(IF(2050-P$80&lt;=0,0,(2/(2050-P$80+1))*(1-(SUM($E85:P85)/$F$82))*$F$82*'Fixed Data'!N$52)),0)</f>
        <v>-1.886705819219018</v>
      </c>
      <c r="R85" s="21">
        <f>IF($F$82&lt;0,(IF(2050-Q$80&lt;=0,0,(2/(2050-Q$80+1))*(1-(SUM($E85:Q85)/$F$82))*$F$82*'Fixed Data'!O$52)),0)</f>
        <v>-1.7294803342840992</v>
      </c>
      <c r="S85" s="21">
        <f>IF($F$82&lt;0,(IF(2050-R$80&lt;=0,0,(2/(2050-R$80+1))*(1-(SUM($E85:R85)/$F$82))*$F$82*'Fixed Data'!P$52)),0)</f>
        <v>-1.5722548493491821</v>
      </c>
      <c r="T85" s="21">
        <f>IF($F$82&lt;0,(IF(2050-S$80&lt;=0,0,(2/(2050-S$80+1))*(1-(SUM($E85:S85)/$F$82))*$F$82*'Fixed Data'!Q$52)),0)</f>
        <v>-1.4150293644142633</v>
      </c>
      <c r="U85" s="21">
        <f>IF($F$82&lt;0,(IF(2050-T$80&lt;=0,0,(2/(2050-T$80+1))*(1-(SUM($E85:T85)/$F$82))*$F$82*'Fixed Data'!R$52)),0)</f>
        <v>-1.2578038794793449</v>
      </c>
      <c r="V85" s="21">
        <f>IF($F$82&lt;0,(IF(2050-U$80&lt;=0,0,(2/(2050-U$80+1))*(1-(SUM($E85:U85)/$F$82))*$F$82*'Fixed Data'!S$52)),0)</f>
        <v>-1.1005783945444263</v>
      </c>
      <c r="W85" s="21">
        <f>IF($F$82&lt;0,(IF(2050-V$80&lt;=0,0,(2/(2050-V$80+1))*(1-(SUM($E85:V85)/$F$82))*$F$82*'Fixed Data'!T$52)),0)</f>
        <v>-0.94335290960950724</v>
      </c>
      <c r="X85" s="21">
        <f>IF($F$82&lt;0,(IF(2050-W$80&lt;=0,0,(2/(2050-W$80+1))*(1-(SUM($E85:W85)/$F$82))*$F$82*'Fixed Data'!U$52)),0)</f>
        <v>-0.78612742467458918</v>
      </c>
      <c r="Y85" s="21">
        <f>IF($F$82&lt;0,(IF(2050-X$80&lt;=0,0,(2/(2050-X$80+1))*(1-(SUM($E85:X85)/$F$82))*$F$82*'Fixed Data'!V$52)),0)</f>
        <v>-0.62890193973967079</v>
      </c>
      <c r="Z85" s="21">
        <f>IF($F$82&lt;0,(IF(2050-Y$80&lt;=0,0,(2/(2050-Y$80+1))*(1-(SUM($E85:Y85)/$F$82))*$F$82*'Fixed Data'!W$52)),0)</f>
        <v>-0.47167645480475395</v>
      </c>
      <c r="AA85" s="21">
        <f>IF($F$82&lt;0,(IF(2050-Z$80&lt;=0,0,(2/(2050-Z$80+1))*(1-(SUM($E85:Z85)/$F$82))*$F$82*'Fixed Data'!X$52)),0)</f>
        <v>-0.31445096986983739</v>
      </c>
      <c r="AB85" s="21">
        <f>IF($F$82&lt;0,(IF(2050-AA$80&lt;=0,0,(2/(2050-AA$80+1))*(1-(SUM($E85:AA85)/$F$82))*$F$82*'Fixed Data'!Y$52)),0)</f>
        <v>-0.15722548493491725</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419</v>
      </c>
      <c r="C86" t="s">
        <v>420</v>
      </c>
      <c r="D86" t="s">
        <v>399</v>
      </c>
      <c r="E86" s="18"/>
      <c r="F86" s="18"/>
      <c r="G86" s="18"/>
      <c r="H86" s="21">
        <f>IF($G$82&lt;0,(IF(2050-G$80&lt;=0,0,(2/(2050-G$80+1))*(1-(SUM($E86:G86)/$G$82))*$G$82*'Fixed Data'!E$52)),0)</f>
        <v>-3.9086170069204709</v>
      </c>
      <c r="I86" s="21">
        <f>IF($G$82&lt;0,(IF(2050-H$80&lt;=0,0,(2/(2050-H$80+1))*(1-(SUM($E86:H86)/$G$82))*$G$82*'Fixed Data'!F$52)),0)</f>
        <v>-3.7224923875433054</v>
      </c>
      <c r="J86" s="21">
        <f>IF($G$82&lt;0,(IF(2050-I$80&lt;=0,0,(2/(2050-I$80+1))*(1-(SUM($E86:I86)/$G$82))*$G$82*'Fixed Data'!G$52)),0)</f>
        <v>-3.5363677681661403</v>
      </c>
      <c r="K86" s="21">
        <f>IF($G$82&lt;0,(IF(2050-J$80&lt;=0,0,(2/(2050-J$80+1))*(1-(SUM($E86:J86)/$G$82))*$G$82*'Fixed Data'!H$52)),0)</f>
        <v>-3.3502431487889743</v>
      </c>
      <c r="L86" s="21">
        <f>IF($G$82&lt;0,(IF(2050-K$80&lt;=0,0,(2/(2050-K$80+1))*(1-(SUM($E86:K86)/$G$82))*$G$82*'Fixed Data'!I$52)),0)</f>
        <v>-3.1641185294118093</v>
      </c>
      <c r="M86" s="21">
        <f>IF($G$82&lt;0,(IF(2050-L$80&lt;=0,0,(2/(2050-L$80+1))*(1-(SUM($E86:L86)/$G$82))*$G$82*'Fixed Data'!J$52)),0)</f>
        <v>-2.9779939100346442</v>
      </c>
      <c r="N86" s="21">
        <f>IF($G$82&lt;0,(IF(2050-M$80&lt;=0,0,(2/(2050-M$80+1))*(1-(SUM($E86:M86)/$G$82))*$G$82*'Fixed Data'!K$52)),0)</f>
        <v>-2.7918692906574787</v>
      </c>
      <c r="O86" s="21">
        <f>IF($G$82&lt;0,(IF(2050-N$80&lt;=0,0,(2/(2050-N$80+1))*(1-(SUM($E86:N86)/$G$82))*$G$82*'Fixed Data'!L$52)),0)</f>
        <v>-2.6057446712803141</v>
      </c>
      <c r="P86" s="21">
        <f>IF($G$82&lt;0,(IF(2050-O$80&lt;=0,0,(2/(2050-O$80+1))*(1-(SUM($E86:O86)/$G$82))*$G$82*'Fixed Data'!M$52)),0)</f>
        <v>-2.419620051903149</v>
      </c>
      <c r="Q86" s="21">
        <f>IF($G$82&lt;0,(IF(2050-P$80&lt;=0,0,(2/(2050-P$80+1))*(1-(SUM($E86:P86)/$G$82))*$G$82*'Fixed Data'!N$52)),0)</f>
        <v>-2.2334954325259839</v>
      </c>
      <c r="R86" s="21">
        <f>IF($G$82&lt;0,(IF(2050-Q$80&lt;=0,0,(2/(2050-Q$80+1))*(1-(SUM($E86:Q86)/$G$82))*$G$82*'Fixed Data'!O$52)),0)</f>
        <v>-2.0473708131488184</v>
      </c>
      <c r="S86" s="21">
        <f>IF($G$82&lt;0,(IF(2050-R$80&lt;=0,0,(2/(2050-R$80+1))*(1-(SUM($E86:R86)/$G$82))*$G$82*'Fixed Data'!P$52)),0)</f>
        <v>-1.8612461937716533</v>
      </c>
      <c r="T86" s="21">
        <f>IF($G$82&lt;0,(IF(2050-S$80&lt;=0,0,(2/(2050-S$80+1))*(1-(SUM($E86:S86)/$G$82))*$G$82*'Fixed Data'!Q$52)),0)</f>
        <v>-1.6751215743944872</v>
      </c>
      <c r="U86" s="21">
        <f>IF($G$82&lt;0,(IF(2050-T$80&lt;=0,0,(2/(2050-T$80+1))*(1-(SUM($E86:T86)/$G$82))*$G$82*'Fixed Data'!R$52)),0)</f>
        <v>-1.4889969550173217</v>
      </c>
      <c r="V86" s="21">
        <f>IF($G$82&lt;0,(IF(2050-U$80&lt;=0,0,(2/(2050-U$80+1))*(1-(SUM($E86:U86)/$G$82))*$G$82*'Fixed Data'!S$52)),0)</f>
        <v>-1.302872335640157</v>
      </c>
      <c r="W86" s="21">
        <f>IF($G$82&lt;0,(IF(2050-V$80&lt;=0,0,(2/(2050-V$80+1))*(1-(SUM($E86:V86)/$G$82))*$G$82*'Fixed Data'!T$52)),0)</f>
        <v>-1.1167477162629904</v>
      </c>
      <c r="X86" s="21">
        <f>IF($G$82&lt;0,(IF(2050-W$80&lt;=0,0,(2/(2050-W$80+1))*(1-(SUM($E86:W86)/$G$82))*$G$82*'Fixed Data'!U$52)),0)</f>
        <v>-0.93062309688582501</v>
      </c>
      <c r="Y86" s="21">
        <f>IF($G$82&lt;0,(IF(2050-X$80&lt;=0,0,(2/(2050-X$80+1))*(1-(SUM($E86:X86)/$G$82))*$G$82*'Fixed Data'!V$52)),0)</f>
        <v>-0.74449847750865883</v>
      </c>
      <c r="Z86" s="21">
        <f>IF($G$82&lt;0,(IF(2050-Y$80&lt;=0,0,(2/(2050-Y$80+1))*(1-(SUM($E86:Y86)/$G$82))*$G$82*'Fixed Data'!W$52)),0)</f>
        <v>-0.55837385813149598</v>
      </c>
      <c r="AA86" s="21">
        <f>IF($G$82&lt;0,(IF(2050-Z$80&lt;=0,0,(2/(2050-Z$80+1))*(1-(SUM($E86:Z86)/$G$82))*$G$82*'Fixed Data'!X$52)),0)</f>
        <v>-0.37224923875433064</v>
      </c>
      <c r="AB86" s="21">
        <f>IF($G$82&lt;0,(IF(2050-AA$80&lt;=0,0,(2/(2050-AA$80+1))*(1-(SUM($E86:AA86)/$G$82))*$G$82*'Fixed Data'!Y$52)),0)</f>
        <v>-0.18612461937716851</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421</v>
      </c>
      <c r="C87" t="s">
        <v>422</v>
      </c>
      <c r="D87" t="s">
        <v>399</v>
      </c>
      <c r="E87" s="18"/>
      <c r="F87" s="18"/>
      <c r="G87" s="18"/>
      <c r="H87" s="18"/>
      <c r="I87" s="21">
        <f>IF($H$82&lt;0,(IF(2050-H$80&lt;=0,0,(2/(2050-H$80+1))*(1-(SUM($E87:H87)/$H$82))*$H$82*'Fixed Data'!F$52)),0)</f>
        <v>-4.4287529945651682</v>
      </c>
      <c r="J87" s="21">
        <f>IF($H$82&lt;0,(IF(2050-I$80&lt;=0,0,(2/(2050-I$80+1))*(1-(SUM($E87:I87)/$H$82))*$H$82*'Fixed Data'!G$52)),0)</f>
        <v>-4.2073153448369105</v>
      </c>
      <c r="K87" s="21">
        <f>IF($H$82&lt;0,(IF(2050-J$80&lt;=0,0,(2/(2050-J$80+1))*(1-(SUM($E87:J87)/$H$82))*$H$82*'Fixed Data'!H$52)),0)</f>
        <v>-3.9858776951086519</v>
      </c>
      <c r="L87" s="21">
        <f>IF($H$82&lt;0,(IF(2050-K$80&lt;=0,0,(2/(2050-K$80+1))*(1-(SUM($E87:K87)/$H$82))*$H$82*'Fixed Data'!I$52)),0)</f>
        <v>-3.7644400453803928</v>
      </c>
      <c r="M87" s="21">
        <f>IF($H$82&lt;0,(IF(2050-L$80&lt;=0,0,(2/(2050-L$80+1))*(1-(SUM($E87:L87)/$H$82))*$H$82*'Fixed Data'!J$52)),0)</f>
        <v>-3.5430023956521346</v>
      </c>
      <c r="N87" s="21">
        <f>IF($H$82&lt;0,(IF(2050-M$80&lt;=0,0,(2/(2050-M$80+1))*(1-(SUM($E87:M87)/$H$82))*$H$82*'Fixed Data'!K$52)),0)</f>
        <v>-3.3215647459238764</v>
      </c>
      <c r="O87" s="21">
        <f>IF($H$82&lt;0,(IF(2050-N$80&lt;=0,0,(2/(2050-N$80+1))*(1-(SUM($E87:N87)/$H$82))*$H$82*'Fixed Data'!L$52)),0)</f>
        <v>-3.1001270961956182</v>
      </c>
      <c r="P87" s="21">
        <f>IF($H$82&lt;0,(IF(2050-O$80&lt;=0,0,(2/(2050-O$80+1))*(1-(SUM($E87:O87)/$H$82))*$H$82*'Fixed Data'!M$52)),0)</f>
        <v>-2.8786894464673596</v>
      </c>
      <c r="Q87" s="21">
        <f>IF($H$82&lt;0,(IF(2050-P$80&lt;=0,0,(2/(2050-P$80+1))*(1-(SUM($E87:P87)/$H$82))*$H$82*'Fixed Data'!N$52)),0)</f>
        <v>-2.6572517967391014</v>
      </c>
      <c r="R87" s="21">
        <f>IF($H$82&lt;0,(IF(2050-Q$80&lt;=0,0,(2/(2050-Q$80+1))*(1-(SUM($E87:Q87)/$H$82))*$H$82*'Fixed Data'!O$52)),0)</f>
        <v>-2.4358141470108436</v>
      </c>
      <c r="S87" s="21">
        <f>IF($H$82&lt;0,(IF(2050-R$80&lt;=0,0,(2/(2050-R$80+1))*(1-(SUM($E87:R87)/$H$82))*$H$82*'Fixed Data'!P$52)),0)</f>
        <v>-2.214376497282585</v>
      </c>
      <c r="T87" s="21">
        <f>IF($H$82&lt;0,(IF(2050-S$80&lt;=0,0,(2/(2050-S$80+1))*(1-(SUM($E87:S87)/$H$82))*$H$82*'Fixed Data'!Q$52)),0)</f>
        <v>-1.9929388475543262</v>
      </c>
      <c r="U87" s="21">
        <f>IF($H$82&lt;0,(IF(2050-T$80&lt;=0,0,(2/(2050-T$80+1))*(1-(SUM($E87:T87)/$H$82))*$H$82*'Fixed Data'!R$52)),0)</f>
        <v>-1.771501197826068</v>
      </c>
      <c r="V87" s="21">
        <f>IF($H$82&lt;0,(IF(2050-U$80&lt;=0,0,(2/(2050-U$80+1))*(1-(SUM($E87:U87)/$H$82))*$H$82*'Fixed Data'!S$52)),0)</f>
        <v>-1.5500635480978087</v>
      </c>
      <c r="W87" s="21">
        <f>IF($H$82&lt;0,(IF(2050-V$80&lt;=0,0,(2/(2050-V$80+1))*(1-(SUM($E87:V87)/$H$82))*$H$82*'Fixed Data'!T$52)),0)</f>
        <v>-1.3286258983695503</v>
      </c>
      <c r="X87" s="21">
        <f>IF($H$82&lt;0,(IF(2050-W$80&lt;=0,0,(2/(2050-W$80+1))*(1-(SUM($E87:W87)/$H$82))*$H$82*'Fixed Data'!U$52)),0)</f>
        <v>-1.1071882486412898</v>
      </c>
      <c r="Y87" s="21">
        <f>IF($H$82&lt;0,(IF(2050-X$80&lt;=0,0,(2/(2050-X$80+1))*(1-(SUM($E87:X87)/$H$82))*$H$82*'Fixed Data'!V$52)),0)</f>
        <v>-0.88575059891303265</v>
      </c>
      <c r="Z87" s="21">
        <f>IF($H$82&lt;0,(IF(2050-Y$80&lt;=0,0,(2/(2050-Y$80+1))*(1-(SUM($E87:Y87)/$H$82))*$H$82*'Fixed Data'!W$52)),0)</f>
        <v>-0.66431294918477291</v>
      </c>
      <c r="AA87" s="21">
        <f>IF($H$82&lt;0,(IF(2050-Z$80&lt;=0,0,(2/(2050-Z$80+1))*(1-(SUM($E87:Z87)/$H$82))*$H$82*'Fixed Data'!X$52)),0)</f>
        <v>-0.44287529945651183</v>
      </c>
      <c r="AB87" s="21">
        <f>IF($H$82&lt;0,(IF(2050-AA$80&lt;=0,0,(2/(2050-AA$80+1))*(1-(SUM($E87:AA87)/$H$82))*$H$82*'Fixed Data'!Y$52)),0)</f>
        <v>-0.22143764972825764</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423</v>
      </c>
      <c r="C88" t="s">
        <v>424</v>
      </c>
      <c r="D88" t="s">
        <v>399</v>
      </c>
      <c r="E88" s="18"/>
      <c r="F88" s="18"/>
      <c r="G88" s="18"/>
      <c r="H88" s="18"/>
      <c r="I88" s="18"/>
      <c r="J88" s="21">
        <f>IF($I$82&lt;0,(IF(2050-I$80&lt;=0,0,(2/(2050-I$80+1))*(1-(SUM($E88:I88)/$I$82))*$I$82*'Fixed Data'!G$52)),0)</f>
        <v>-4.9953027531810896</v>
      </c>
      <c r="K88" s="21">
        <f>IF($I$82&lt;0,(IF(2050-J$80&lt;=0,0,(2/(2050-J$80+1))*(1-(SUM($E88:J88)/$I$82))*$I$82*'Fixed Data'!H$52)),0)</f>
        <v>-4.7323920819610326</v>
      </c>
      <c r="L88" s="21">
        <f>IF($I$82&lt;0,(IF(2050-K$80&lt;=0,0,(2/(2050-K$80+1))*(1-(SUM($E88:K88)/$I$82))*$I$82*'Fixed Data'!I$52)),0)</f>
        <v>-4.4694814107409746</v>
      </c>
      <c r="M88" s="21">
        <f>IF($I$82&lt;0,(IF(2050-L$80&lt;=0,0,(2/(2050-L$80+1))*(1-(SUM($E88:L88)/$I$82))*$I$82*'Fixed Data'!J$52)),0)</f>
        <v>-4.2065707395209175</v>
      </c>
      <c r="N88" s="21">
        <f>IF($I$82&lt;0,(IF(2050-M$80&lt;=0,0,(2/(2050-M$80+1))*(1-(SUM($E88:M88)/$I$82))*$I$82*'Fixed Data'!K$52)),0)</f>
        <v>-3.94366006830086</v>
      </c>
      <c r="O88" s="21">
        <f>IF($I$82&lt;0,(IF(2050-N$80&lt;=0,0,(2/(2050-N$80+1))*(1-(SUM($E88:N88)/$I$82))*$I$82*'Fixed Data'!L$52)),0)</f>
        <v>-3.6807493970808025</v>
      </c>
      <c r="P88" s="21">
        <f>IF($I$82&lt;0,(IF(2050-O$80&lt;=0,0,(2/(2050-O$80+1))*(1-(SUM($E88:O88)/$I$82))*$I$82*'Fixed Data'!M$52)),0)</f>
        <v>-3.4178387258607459</v>
      </c>
      <c r="Q88" s="21">
        <f>IF($I$82&lt;0,(IF(2050-P$80&lt;=0,0,(2/(2050-P$80+1))*(1-(SUM($E88:P88)/$I$82))*$I$82*'Fixed Data'!N$52)),0)</f>
        <v>-3.1549280546406875</v>
      </c>
      <c r="R88" s="21">
        <f>IF($I$82&lt;0,(IF(2050-Q$80&lt;=0,0,(2/(2050-Q$80+1))*(1-(SUM($E88:Q88)/$I$82))*$I$82*'Fixed Data'!O$52)),0)</f>
        <v>-2.8920173834206304</v>
      </c>
      <c r="S88" s="21">
        <f>IF($I$82&lt;0,(IF(2050-R$80&lt;=0,0,(2/(2050-R$80+1))*(1-(SUM($E88:R88)/$I$82))*$I$82*'Fixed Data'!P$52)),0)</f>
        <v>-2.6291067122005738</v>
      </c>
      <c r="T88" s="21">
        <f>IF($I$82&lt;0,(IF(2050-S$80&lt;=0,0,(2/(2050-S$80+1))*(1-(SUM($E88:S88)/$I$82))*$I$82*'Fixed Data'!Q$52)),0)</f>
        <v>-2.3661960409805158</v>
      </c>
      <c r="U88" s="21">
        <f>IF($I$82&lt;0,(IF(2050-T$80&lt;=0,0,(2/(2050-T$80+1))*(1-(SUM($E88:T88)/$I$82))*$I$82*'Fixed Data'!R$52)),0)</f>
        <v>-2.1032853697604579</v>
      </c>
      <c r="V88" s="21">
        <f>IF($I$82&lt;0,(IF(2050-U$80&lt;=0,0,(2/(2050-U$80+1))*(1-(SUM($E88:U88)/$I$82))*$I$82*'Fixed Data'!S$52)),0)</f>
        <v>-1.8403746985404017</v>
      </c>
      <c r="W88" s="21">
        <f>IF($I$82&lt;0,(IF(2050-V$80&lt;=0,0,(2/(2050-V$80+1))*(1-(SUM($E88:V88)/$I$82))*$I$82*'Fixed Data'!T$52)),0)</f>
        <v>-1.5774640273203442</v>
      </c>
      <c r="X88" s="21">
        <f>IF($I$82&lt;0,(IF(2050-W$80&lt;=0,0,(2/(2050-W$80+1))*(1-(SUM($E88:W88)/$I$82))*$I$82*'Fixed Data'!U$52)),0)</f>
        <v>-1.3145533561002853</v>
      </c>
      <c r="Y88" s="21">
        <f>IF($I$82&lt;0,(IF(2050-X$80&lt;=0,0,(2/(2050-X$80+1))*(1-(SUM($E88:X88)/$I$82))*$I$82*'Fixed Data'!V$52)),0)</f>
        <v>-1.0516426848802305</v>
      </c>
      <c r="Z88" s="21">
        <f>IF($I$82&lt;0,(IF(2050-Y$80&lt;=0,0,(2/(2050-Y$80+1))*(1-(SUM($E88:Y88)/$I$82))*$I$82*'Fixed Data'!W$52)),0)</f>
        <v>-0.78873201366017176</v>
      </c>
      <c r="AA88" s="21">
        <f>IF($I$82&lt;0,(IF(2050-Z$80&lt;=0,0,(2/(2050-Z$80+1))*(1-(SUM($E88:Z88)/$I$82))*$I$82*'Fixed Data'!X$52)),0)</f>
        <v>-0.52582134244011636</v>
      </c>
      <c r="AB88" s="21">
        <f>IF($I$82&lt;0,(IF(2050-AA$80&lt;=0,0,(2/(2050-AA$80+1))*(1-(SUM($E88:AA88)/$I$82))*$I$82*'Fixed Data'!Y$52)),0)</f>
        <v>-0.26291067122005263</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425</v>
      </c>
      <c r="C89" t="s">
        <v>426</v>
      </c>
      <c r="D89" t="s">
        <v>399</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427</v>
      </c>
      <c r="C90" t="s">
        <v>428</v>
      </c>
      <c r="D90" t="s">
        <v>399</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429</v>
      </c>
      <c r="C91" t="s">
        <v>430</v>
      </c>
      <c r="D91" t="s">
        <v>399</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431</v>
      </c>
      <c r="C92" t="s">
        <v>432</v>
      </c>
      <c r="D92" t="s">
        <v>399</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433</v>
      </c>
      <c r="C93" t="s">
        <v>434</v>
      </c>
      <c r="D93" t="s">
        <v>399</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435</v>
      </c>
      <c r="C94" t="s">
        <v>436</v>
      </c>
      <c r="D94" t="s">
        <v>399</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437</v>
      </c>
      <c r="C95" t="s">
        <v>438</v>
      </c>
      <c r="D95" t="s">
        <v>399</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439</v>
      </c>
      <c r="C96" t="s">
        <v>440</v>
      </c>
      <c r="D96" t="s">
        <v>399</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441</v>
      </c>
      <c r="C97" t="s">
        <v>442</v>
      </c>
      <c r="D97" t="s">
        <v>399</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443</v>
      </c>
      <c r="C98" t="s">
        <v>444</v>
      </c>
      <c r="D98" t="s">
        <v>399</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445</v>
      </c>
      <c r="C99" t="s">
        <v>446</v>
      </c>
      <c r="D99" t="s">
        <v>399</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447</v>
      </c>
      <c r="C100" t="s">
        <v>448</v>
      </c>
      <c r="D100" t="s">
        <v>399</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449</v>
      </c>
      <c r="C101" t="s">
        <v>450</v>
      </c>
      <c r="D101" t="s">
        <v>399</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451</v>
      </c>
      <c r="C102" t="s">
        <v>452</v>
      </c>
      <c r="D102" t="s">
        <v>399</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453</v>
      </c>
      <c r="C103" t="s">
        <v>454</v>
      </c>
      <c r="D103" t="s">
        <v>399</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455</v>
      </c>
      <c r="C104" t="s">
        <v>456</v>
      </c>
      <c r="D104" t="s">
        <v>399</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457</v>
      </c>
      <c r="C105" t="s">
        <v>458</v>
      </c>
      <c r="D105" t="s">
        <v>399</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459</v>
      </c>
      <c r="C106" t="s">
        <v>460</v>
      </c>
      <c r="D106" t="s">
        <v>399</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461</v>
      </c>
      <c r="C107" t="s">
        <v>462</v>
      </c>
      <c r="D107" t="s">
        <v>399</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529</v>
      </c>
      <c r="C108" t="s">
        <v>530</v>
      </c>
      <c r="D108" t="s">
        <v>399</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531</v>
      </c>
      <c r="C109" t="s">
        <v>532</v>
      </c>
      <c r="D109" t="s">
        <v>399</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533</v>
      </c>
      <c r="C110" t="s">
        <v>534</v>
      </c>
      <c r="D110" t="s">
        <v>399</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535</v>
      </c>
      <c r="C111" t="s">
        <v>536</v>
      </c>
      <c r="D111" t="s">
        <v>399</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537</v>
      </c>
      <c r="C112" t="s">
        <v>538</v>
      </c>
      <c r="D112" t="s">
        <v>399</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539</v>
      </c>
      <c r="C113" t="s">
        <v>540</v>
      </c>
      <c r="D113" t="s">
        <v>399</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541</v>
      </c>
      <c r="C114" t="s">
        <v>542</v>
      </c>
      <c r="D114" t="s">
        <v>399</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543</v>
      </c>
      <c r="C115" t="s">
        <v>544</v>
      </c>
      <c r="D115" t="s">
        <v>399</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545</v>
      </c>
      <c r="C116" t="s">
        <v>546</v>
      </c>
      <c r="D116" t="s">
        <v>399</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547</v>
      </c>
      <c r="C117" t="s">
        <v>548</v>
      </c>
      <c r="D117" t="s">
        <v>399</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549</v>
      </c>
      <c r="C118" t="s">
        <v>550</v>
      </c>
      <c r="D118" t="s">
        <v>399</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551</v>
      </c>
      <c r="C119" t="s">
        <v>552</v>
      </c>
      <c r="D119" t="s">
        <v>399</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553</v>
      </c>
      <c r="C120" t="s">
        <v>554</v>
      </c>
      <c r="D120" t="s">
        <v>399</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555</v>
      </c>
      <c r="C121" t="s">
        <v>556</v>
      </c>
      <c r="D121" t="s">
        <v>399</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557</v>
      </c>
      <c r="C122" t="s">
        <v>558</v>
      </c>
      <c r="D122" t="s">
        <v>399</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559</v>
      </c>
      <c r="C123" t="s">
        <v>560</v>
      </c>
      <c r="D123" t="s">
        <v>399</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561</v>
      </c>
      <c r="C124" t="s">
        <v>562</v>
      </c>
      <c r="D124" t="s">
        <v>399</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563</v>
      </c>
      <c r="C125" t="s">
        <v>564</v>
      </c>
      <c r="D125" t="s">
        <v>399</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565</v>
      </c>
      <c r="C126" t="s">
        <v>566</v>
      </c>
      <c r="D126" t="s">
        <v>399</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567</v>
      </c>
      <c r="C127" t="s">
        <v>568</v>
      </c>
      <c r="D127" t="s">
        <v>399</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463</v>
      </c>
      <c r="C128" t="s">
        <v>464</v>
      </c>
      <c r="D128" t="s">
        <v>399</v>
      </c>
      <c r="E128" s="21">
        <f>SUM(E84:E127)</f>
        <v>0</v>
      </c>
      <c r="F128" s="21">
        <f t="shared" ref="F128:AW128" si="10">SUM(F84:F127)</f>
        <v>-3.0926473387126308</v>
      </c>
      <c r="G128" s="21">
        <f t="shared" si="10"/>
        <v>-6.4171450795107159</v>
      </c>
      <c r="H128" s="21">
        <f t="shared" si="10"/>
        <v>-10.034073673726153</v>
      </c>
      <c r="I128" s="21">
        <f t="shared" si="10"/>
        <v>-13.985013636209125</v>
      </c>
      <c r="J128" s="21">
        <f t="shared" si="10"/>
        <v>-18.28106570757976</v>
      </c>
      <c r="K128" s="21">
        <f t="shared" si="10"/>
        <v>-17.318904354549247</v>
      </c>
      <c r="L128" s="21">
        <f t="shared" si="10"/>
        <v>-16.35674300151873</v>
      </c>
      <c r="M128" s="21">
        <f t="shared" si="10"/>
        <v>-15.394581648488217</v>
      </c>
      <c r="N128" s="21">
        <f t="shared" si="10"/>
        <v>-14.432420295457703</v>
      </c>
      <c r="O128" s="21">
        <f t="shared" si="10"/>
        <v>-13.47025894242719</v>
      </c>
      <c r="P128" s="21">
        <f t="shared" si="10"/>
        <v>-12.508097589396675</v>
      </c>
      <c r="Q128" s="21">
        <f t="shared" si="10"/>
        <v>-11.545936236366163</v>
      </c>
      <c r="R128" s="21">
        <f t="shared" si="10"/>
        <v>-10.58377488333565</v>
      </c>
      <c r="S128" s="21">
        <f t="shared" si="10"/>
        <v>-9.6216135303051384</v>
      </c>
      <c r="T128" s="21">
        <f t="shared" si="10"/>
        <v>-8.6594521772746216</v>
      </c>
      <c r="U128" s="21">
        <f t="shared" si="10"/>
        <v>-7.6972908242441065</v>
      </c>
      <c r="V128" s="21">
        <f t="shared" si="10"/>
        <v>-6.735129471213595</v>
      </c>
      <c r="W128" s="21">
        <f t="shared" si="10"/>
        <v>-5.7729681181830799</v>
      </c>
      <c r="X128" s="21">
        <f t="shared" si="10"/>
        <v>-4.8108067651525612</v>
      </c>
      <c r="Y128" s="21">
        <f t="shared" si="10"/>
        <v>-3.848645412122051</v>
      </c>
      <c r="Z128" s="21">
        <f t="shared" si="10"/>
        <v>-2.8864840590915395</v>
      </c>
      <c r="AA128" s="21">
        <f t="shared" si="10"/>
        <v>-1.9243227060610235</v>
      </c>
      <c r="AB128" s="21">
        <f t="shared" si="10"/>
        <v>-0.96216135303051098</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465</v>
      </c>
      <c r="C129" t="s">
        <v>466</v>
      </c>
      <c r="D129" t="s">
        <v>399</v>
      </c>
      <c r="E129" s="21">
        <v>0</v>
      </c>
      <c r="F129" s="21">
        <f>E131</f>
        <v>-37.111768064551569</v>
      </c>
      <c r="G129" s="21">
        <f t="shared" ref="G129:AW129" si="11">F131</f>
        <v>-73.797168414373232</v>
      </c>
      <c r="H129" s="21">
        <f t="shared" si="11"/>
        <v>-110.37481041098769</v>
      </c>
      <c r="I129" s="21">
        <f t="shared" si="11"/>
        <v>-146.84264318019581</v>
      </c>
      <c r="J129" s="21">
        <f t="shared" si="11"/>
        <v>-182.81065707579756</v>
      </c>
      <c r="K129" s="21">
        <f t="shared" si="11"/>
        <v>-164.52959136821781</v>
      </c>
      <c r="L129" s="21">
        <f t="shared" si="11"/>
        <v>-147.21068701366858</v>
      </c>
      <c r="M129" s="21">
        <f t="shared" si="11"/>
        <v>-130.85394401214984</v>
      </c>
      <c r="N129" s="21">
        <f t="shared" si="11"/>
        <v>-115.45936236366163</v>
      </c>
      <c r="O129" s="21">
        <f t="shared" si="11"/>
        <v>-101.02694206820392</v>
      </c>
      <c r="P129" s="21">
        <f t="shared" si="11"/>
        <v>-87.556683125776729</v>
      </c>
      <c r="Q129" s="21">
        <f t="shared" si="11"/>
        <v>-75.04858553638006</v>
      </c>
      <c r="R129" s="21">
        <f t="shared" si="11"/>
        <v>-63.5026493000139</v>
      </c>
      <c r="S129" s="21">
        <f t="shared" si="11"/>
        <v>-52.91887441667825</v>
      </c>
      <c r="T129" s="21">
        <f t="shared" si="11"/>
        <v>-43.29726088637311</v>
      </c>
      <c r="U129" s="21">
        <f t="shared" si="11"/>
        <v>-34.637808709098486</v>
      </c>
      <c r="V129" s="21">
        <f t="shared" si="11"/>
        <v>-26.94051788485438</v>
      </c>
      <c r="W129" s="21">
        <f t="shared" si="11"/>
        <v>-20.205388413640783</v>
      </c>
      <c r="X129" s="21">
        <f t="shared" si="11"/>
        <v>-14.432420295457703</v>
      </c>
      <c r="Y129" s="21">
        <f t="shared" si="11"/>
        <v>-9.621613530305142</v>
      </c>
      <c r="Z129" s="21">
        <f t="shared" si="11"/>
        <v>-5.7729681181830905</v>
      </c>
      <c r="AA129" s="21">
        <f t="shared" si="11"/>
        <v>-2.886484059091551</v>
      </c>
      <c r="AB129" s="21">
        <f t="shared" si="11"/>
        <v>-0.96216135303052752</v>
      </c>
      <c r="AC129" s="21">
        <f t="shared" si="11"/>
        <v>-1.6542323066914832E-14</v>
      </c>
      <c r="AD129" s="21">
        <f t="shared" si="11"/>
        <v>-1.6542323066914832E-14</v>
      </c>
      <c r="AE129" s="21">
        <f t="shared" si="11"/>
        <v>-1.6542323066914832E-14</v>
      </c>
      <c r="AF129" s="21">
        <f t="shared" si="11"/>
        <v>-1.6542323066914832E-14</v>
      </c>
      <c r="AG129" s="21">
        <f t="shared" si="11"/>
        <v>-1.6542323066914832E-14</v>
      </c>
      <c r="AH129" s="21">
        <f t="shared" si="11"/>
        <v>-1.6542323066914832E-14</v>
      </c>
      <c r="AI129" s="21">
        <f t="shared" si="11"/>
        <v>-1.6542323066914832E-14</v>
      </c>
      <c r="AJ129" s="21">
        <f t="shared" si="11"/>
        <v>-1.6542323066914832E-14</v>
      </c>
      <c r="AK129" s="21">
        <f t="shared" si="11"/>
        <v>-1.6542323066914832E-14</v>
      </c>
      <c r="AL129" s="21">
        <f t="shared" si="11"/>
        <v>-1.6542323066914832E-14</v>
      </c>
      <c r="AM129" s="21">
        <f t="shared" si="11"/>
        <v>-1.6542323066914832E-14</v>
      </c>
      <c r="AN129" s="21">
        <f t="shared" si="11"/>
        <v>-1.6542323066914832E-14</v>
      </c>
      <c r="AO129" s="21">
        <f t="shared" si="11"/>
        <v>-1.6542323066914832E-14</v>
      </c>
      <c r="AP129" s="21">
        <f t="shared" si="11"/>
        <v>-1.6542323066914832E-14</v>
      </c>
      <c r="AQ129" s="21">
        <f t="shared" si="11"/>
        <v>-1.6542323066914832E-14</v>
      </c>
      <c r="AR129" s="21">
        <f t="shared" si="11"/>
        <v>-1.6542323066914832E-14</v>
      </c>
      <c r="AS129" s="21">
        <f t="shared" si="11"/>
        <v>-1.6542323066914832E-14</v>
      </c>
      <c r="AT129" s="21">
        <f t="shared" si="11"/>
        <v>-1.6542323066914832E-14</v>
      </c>
      <c r="AU129" s="21">
        <f t="shared" si="11"/>
        <v>-1.6542323066914832E-14</v>
      </c>
      <c r="AV129" s="21">
        <f t="shared" si="11"/>
        <v>-1.6542323066914832E-14</v>
      </c>
      <c r="AW129" s="21">
        <f t="shared" si="11"/>
        <v>-1.6542323066914832E-14</v>
      </c>
      <c r="AX129" s="21">
        <f>AW131</f>
        <v>-1.6542323066914832E-14</v>
      </c>
      <c r="AY129" s="21">
        <f>AX131</f>
        <v>-1.6542323066914832E-14</v>
      </c>
      <c r="AZ129" s="21">
        <f>AY131</f>
        <v>-1.6542323066914832E-14</v>
      </c>
      <c r="BA129" s="21">
        <f>AZ131</f>
        <v>-1.6542323066914832E-14</v>
      </c>
      <c r="BB129" s="21">
        <f>BA131</f>
        <v>-1.6542323066914832E-14</v>
      </c>
    </row>
    <row r="130" spans="1:54" ht="15" customHeight="1" outlineLevel="2">
      <c r="A130" s="8"/>
      <c r="B130" t="s">
        <v>467</v>
      </c>
      <c r="C130" t="s">
        <v>468</v>
      </c>
      <c r="D130" t="s">
        <v>399</v>
      </c>
      <c r="E130" s="21">
        <f>E131*(1/(1+'Fixed Data'!$B$10))</f>
        <v>-35.711863033633158</v>
      </c>
      <c r="F130" s="21">
        <f>F131*(1/(1+'Fixed Data'!$B$10))</f>
        <v>-71.013441507287567</v>
      </c>
      <c r="G130" s="21">
        <f>G131*(1/(1+'Fixed Data'!$B$10))</f>
        <v>-106.2113264155001</v>
      </c>
      <c r="H130" s="21">
        <f>H131*(1/(1+'Fixed Data'!$B$10))</f>
        <v>-141.30354424576197</v>
      </c>
      <c r="I130" s="21">
        <f>I131*(1/(1+'Fixed Data'!$B$10))</f>
        <v>-175.91479703213778</v>
      </c>
      <c r="J130" s="21">
        <f>J131*(1/(1+'Fixed Data'!$B$10))</f>
        <v>-158.32331732892402</v>
      </c>
      <c r="K130" s="21">
        <f>K131*(1/(1+'Fixed Data'!$B$10))</f>
        <v>-141.65770497851096</v>
      </c>
      <c r="L130" s="21">
        <f>L131*(1/(1+'Fixed Data'!$B$10))</f>
        <v>-125.91795998089863</v>
      </c>
      <c r="M130" s="21">
        <f>M131*(1/(1+'Fixed Data'!$B$10))</f>
        <v>-111.10408233608703</v>
      </c>
      <c r="N130" s="21">
        <f>N131*(1/(1+'Fixed Data'!$B$10))</f>
        <v>-97.216072044076157</v>
      </c>
      <c r="O130" s="21">
        <f>O131*(1/(1+'Fixed Data'!$B$10))</f>
        <v>-84.253929104865989</v>
      </c>
      <c r="P130" s="21">
        <f>P131*(1/(1+'Fixed Data'!$B$10))</f>
        <v>-72.217653518456572</v>
      </c>
      <c r="Q130" s="21">
        <f>Q131*(1/(1+'Fixed Data'!$B$10))</f>
        <v>-61.10724528484787</v>
      </c>
      <c r="R130" s="21">
        <f>R131*(1/(1+'Fixed Data'!$B$10))</f>
        <v>-50.922704404039891</v>
      </c>
      <c r="S130" s="21">
        <f>S131*(1/(1+'Fixed Data'!$B$10))</f>
        <v>-41.664030876032633</v>
      </c>
      <c r="T130" s="21">
        <f>T131*(1/(1+'Fixed Data'!$B$10))</f>
        <v>-33.331224700826105</v>
      </c>
      <c r="U130" s="21">
        <f>U131*(1/(1+'Fixed Data'!$B$10))</f>
        <v>-25.924285878420307</v>
      </c>
      <c r="V130" s="21">
        <f>V131*(1/(1+'Fixed Data'!$B$10))</f>
        <v>-19.44321440881523</v>
      </c>
      <c r="W130" s="21">
        <f>W131*(1/(1+'Fixed Data'!$B$10))</f>
        <v>-13.888010292010879</v>
      </c>
      <c r="X130" s="21">
        <f>X131*(1/(1+'Fixed Data'!$B$10))</f>
        <v>-9.2586735280072592</v>
      </c>
      <c r="Y130" s="21">
        <f>Y131*(1/(1+'Fixed Data'!$B$10))</f>
        <v>-5.5552041168043607</v>
      </c>
      <c r="Z130" s="21">
        <f>Z131*(1/(1+'Fixed Data'!$B$10))</f>
        <v>-2.7776020584021857</v>
      </c>
      <c r="AA130" s="21">
        <f>AA131*(1/(1+'Fixed Data'!$B$10))</f>
        <v>-0.92586735280073873</v>
      </c>
      <c r="AB130" s="21">
        <f>AB131*(1/(1+'Fixed Data'!$B$10))</f>
        <v>-1.591832473721597E-14</v>
      </c>
      <c r="AC130" s="21">
        <f>AC131*(1/(1+'Fixed Data'!$B$10))</f>
        <v>-1.591832473721597E-14</v>
      </c>
      <c r="AD130" s="21">
        <f>AD131*(1/(1+'Fixed Data'!$B$10))</f>
        <v>-1.591832473721597E-14</v>
      </c>
      <c r="AE130" s="21">
        <f>AE131*(1/(1+'Fixed Data'!$B$10))</f>
        <v>-1.591832473721597E-14</v>
      </c>
      <c r="AF130" s="21">
        <f>AF131*(1/(1+'Fixed Data'!$B$10))</f>
        <v>-1.591832473721597E-14</v>
      </c>
      <c r="AG130" s="21">
        <f>AG131*(1/(1+'Fixed Data'!$B$10))</f>
        <v>-1.591832473721597E-14</v>
      </c>
      <c r="AH130" s="21">
        <f>AH131*(1/(1+'Fixed Data'!$B$10))</f>
        <v>-1.591832473721597E-14</v>
      </c>
      <c r="AI130" s="21">
        <f>AI131*(1/(1+'Fixed Data'!$B$10))</f>
        <v>-1.591832473721597E-14</v>
      </c>
      <c r="AJ130" s="21">
        <f>AJ131*(1/(1+'Fixed Data'!$B$10))</f>
        <v>-1.591832473721597E-14</v>
      </c>
      <c r="AK130" s="21">
        <f>AK131*(1/(1+'Fixed Data'!$B$10))</f>
        <v>-1.591832473721597E-14</v>
      </c>
      <c r="AL130" s="21">
        <f>AL131*(1/(1+'Fixed Data'!$B$10))</f>
        <v>-1.591832473721597E-14</v>
      </c>
      <c r="AM130" s="21">
        <f>AM131*(1/(1+'Fixed Data'!$B$10))</f>
        <v>-1.591832473721597E-14</v>
      </c>
      <c r="AN130" s="21">
        <f>AN131*(1/(1+'Fixed Data'!$B$10))</f>
        <v>-1.591832473721597E-14</v>
      </c>
      <c r="AO130" s="21">
        <f>AO131*(1/(1+'Fixed Data'!$B$10))</f>
        <v>-1.591832473721597E-14</v>
      </c>
      <c r="AP130" s="21">
        <f>AP131*(1/(1+'Fixed Data'!$B$10))</f>
        <v>-1.591832473721597E-14</v>
      </c>
      <c r="AQ130" s="21">
        <f>AQ131*(1/(1+'Fixed Data'!$B$10))</f>
        <v>-1.591832473721597E-14</v>
      </c>
      <c r="AR130" s="21">
        <f>AR131*(1/(1+'Fixed Data'!$B$10))</f>
        <v>-1.591832473721597E-14</v>
      </c>
      <c r="AS130" s="21">
        <f>AS131*(1/(1+'Fixed Data'!$B$10))</f>
        <v>-1.591832473721597E-14</v>
      </c>
      <c r="AT130" s="21">
        <f>AT131*(1/(1+'Fixed Data'!$B$10))</f>
        <v>-1.591832473721597E-14</v>
      </c>
      <c r="AU130" s="21">
        <f>AU131*(1/(1+'Fixed Data'!$B$10))</f>
        <v>-1.591832473721597E-14</v>
      </c>
      <c r="AV130" s="21">
        <f>AV131*(1/(1+'Fixed Data'!$B$10))</f>
        <v>-1.591832473721597E-14</v>
      </c>
      <c r="AW130" s="21">
        <f>AW131*(1/(1+'Fixed Data'!$B$10))</f>
        <v>-1.591832473721597E-14</v>
      </c>
      <c r="AX130" s="21">
        <f>AX131*(1/(1+'Fixed Data'!$B$10))</f>
        <v>-1.591832473721597E-14</v>
      </c>
      <c r="AY130" s="21">
        <f>AY131*(1/(1+'Fixed Data'!$B$10))</f>
        <v>-1.591832473721597E-14</v>
      </c>
      <c r="AZ130" s="21">
        <f>AZ131*(1/(1+'Fixed Data'!$B$10))</f>
        <v>-1.591832473721597E-14</v>
      </c>
      <c r="BA130" s="21">
        <f>BA131*(1/(1+'Fixed Data'!$B$10))</f>
        <v>-1.591832473721597E-14</v>
      </c>
      <c r="BB130" s="21">
        <f>BB131*(1/(1+'Fixed Data'!$B$10))</f>
        <v>-1.591832473721597E-14</v>
      </c>
    </row>
    <row r="131" spans="1:54" ht="13.9" customHeight="1" outlineLevel="2">
      <c r="A131" s="8"/>
      <c r="B131" t="s">
        <v>469</v>
      </c>
      <c r="C131" t="s">
        <v>470</v>
      </c>
      <c r="D131" t="s">
        <v>399</v>
      </c>
      <c r="E131" s="21">
        <f t="shared" ref="E131:BB131" si="12">E82-E128+E129</f>
        <v>-37.111768064551569</v>
      </c>
      <c r="F131" s="21">
        <f t="shared" si="12"/>
        <v>-73.797168414373232</v>
      </c>
      <c r="G131" s="21">
        <f t="shared" si="12"/>
        <v>-110.37481041098769</v>
      </c>
      <c r="H131" s="21">
        <f t="shared" si="12"/>
        <v>-146.84264318019581</v>
      </c>
      <c r="I131" s="21">
        <f t="shared" si="12"/>
        <v>-182.81065707579756</v>
      </c>
      <c r="J131" s="21">
        <f t="shared" si="12"/>
        <v>-164.52959136821781</v>
      </c>
      <c r="K131" s="21">
        <f t="shared" si="12"/>
        <v>-147.21068701366858</v>
      </c>
      <c r="L131" s="21">
        <f t="shared" si="12"/>
        <v>-130.85394401214984</v>
      </c>
      <c r="M131" s="21">
        <f t="shared" si="12"/>
        <v>-115.45936236366163</v>
      </c>
      <c r="N131" s="21">
        <f t="shared" si="12"/>
        <v>-101.02694206820392</v>
      </c>
      <c r="O131" s="21">
        <f t="shared" si="12"/>
        <v>-87.556683125776729</v>
      </c>
      <c r="P131" s="21">
        <f t="shared" si="12"/>
        <v>-75.04858553638006</v>
      </c>
      <c r="Q131" s="21">
        <f t="shared" si="12"/>
        <v>-63.5026493000139</v>
      </c>
      <c r="R131" s="21">
        <f t="shared" si="12"/>
        <v>-52.91887441667825</v>
      </c>
      <c r="S131" s="21">
        <f t="shared" si="12"/>
        <v>-43.29726088637311</v>
      </c>
      <c r="T131" s="21">
        <f t="shared" si="12"/>
        <v>-34.637808709098486</v>
      </c>
      <c r="U131" s="21">
        <f t="shared" si="12"/>
        <v>-26.94051788485438</v>
      </c>
      <c r="V131" s="21">
        <f t="shared" si="12"/>
        <v>-20.205388413640783</v>
      </c>
      <c r="W131" s="21">
        <f t="shared" si="12"/>
        <v>-14.432420295457703</v>
      </c>
      <c r="X131" s="21">
        <f t="shared" si="12"/>
        <v>-9.621613530305142</v>
      </c>
      <c r="Y131" s="21">
        <f t="shared" si="12"/>
        <v>-5.7729681181830905</v>
      </c>
      <c r="Z131" s="21">
        <f t="shared" si="12"/>
        <v>-2.886484059091551</v>
      </c>
      <c r="AA131" s="21">
        <f t="shared" si="12"/>
        <v>-0.96216135303052752</v>
      </c>
      <c r="AB131" s="21">
        <f t="shared" si="12"/>
        <v>-1.6542323066914832E-14</v>
      </c>
      <c r="AC131" s="21">
        <f t="shared" si="12"/>
        <v>-1.6542323066914832E-14</v>
      </c>
      <c r="AD131" s="21">
        <f t="shared" si="12"/>
        <v>-1.6542323066914832E-14</v>
      </c>
      <c r="AE131" s="21">
        <f t="shared" si="12"/>
        <v>-1.6542323066914832E-14</v>
      </c>
      <c r="AF131" s="21">
        <f t="shared" si="12"/>
        <v>-1.6542323066914832E-14</v>
      </c>
      <c r="AG131" s="21">
        <f t="shared" si="12"/>
        <v>-1.6542323066914832E-14</v>
      </c>
      <c r="AH131" s="21">
        <f t="shared" si="12"/>
        <v>-1.6542323066914832E-14</v>
      </c>
      <c r="AI131" s="21">
        <f t="shared" si="12"/>
        <v>-1.6542323066914832E-14</v>
      </c>
      <c r="AJ131" s="21">
        <f t="shared" si="12"/>
        <v>-1.6542323066914832E-14</v>
      </c>
      <c r="AK131" s="21">
        <f t="shared" si="12"/>
        <v>-1.6542323066914832E-14</v>
      </c>
      <c r="AL131" s="21">
        <f t="shared" si="12"/>
        <v>-1.6542323066914832E-14</v>
      </c>
      <c r="AM131" s="21">
        <f t="shared" si="12"/>
        <v>-1.6542323066914832E-14</v>
      </c>
      <c r="AN131" s="21">
        <f t="shared" si="12"/>
        <v>-1.6542323066914832E-14</v>
      </c>
      <c r="AO131" s="21">
        <f t="shared" si="12"/>
        <v>-1.6542323066914832E-14</v>
      </c>
      <c r="AP131" s="21">
        <f t="shared" si="12"/>
        <v>-1.6542323066914832E-14</v>
      </c>
      <c r="AQ131" s="21">
        <f t="shared" si="12"/>
        <v>-1.6542323066914832E-14</v>
      </c>
      <c r="AR131" s="21">
        <f t="shared" si="12"/>
        <v>-1.6542323066914832E-14</v>
      </c>
      <c r="AS131" s="21">
        <f t="shared" si="12"/>
        <v>-1.6542323066914832E-14</v>
      </c>
      <c r="AT131" s="21">
        <f t="shared" si="12"/>
        <v>-1.6542323066914832E-14</v>
      </c>
      <c r="AU131" s="21">
        <f t="shared" si="12"/>
        <v>-1.6542323066914832E-14</v>
      </c>
      <c r="AV131" s="21">
        <f t="shared" si="12"/>
        <v>-1.6542323066914832E-14</v>
      </c>
      <c r="AW131" s="21">
        <f t="shared" si="12"/>
        <v>-1.6542323066914832E-14</v>
      </c>
      <c r="AX131" s="21">
        <f t="shared" si="12"/>
        <v>-1.6542323066914832E-14</v>
      </c>
      <c r="AY131" s="21">
        <f t="shared" si="12"/>
        <v>-1.6542323066914832E-14</v>
      </c>
      <c r="AZ131" s="21">
        <f t="shared" si="12"/>
        <v>-1.6542323066914832E-14</v>
      </c>
      <c r="BA131" s="21">
        <f t="shared" si="12"/>
        <v>-1.6542323066914832E-14</v>
      </c>
      <c r="BB131" s="21">
        <f t="shared" si="12"/>
        <v>-1.6542323066914832E-14</v>
      </c>
    </row>
    <row r="132" spans="1:54" ht="14.5" outlineLevel="2">
      <c r="A132" s="8"/>
      <c r="B132" t="s">
        <v>471</v>
      </c>
      <c r="C132" t="s">
        <v>472</v>
      </c>
      <c r="D132" t="s">
        <v>399</v>
      </c>
      <c r="E132" s="21">
        <f>AVERAGE(E129:E130)*'Fixed Data'!$B$10</f>
        <v>-0.69995251545920989</v>
      </c>
      <c r="F132" s="21">
        <f>AVERAGE(F129:F130)*'Fixed Data'!$B$10</f>
        <v>-2.1192541076080471</v>
      </c>
      <c r="G132" s="21">
        <f>AVERAGE(G129:G130)*'Fixed Data'!$B$10</f>
        <v>-3.528166498665517</v>
      </c>
      <c r="H132" s="21">
        <f>AVERAGE(H129:H130)*'Fixed Data'!$B$10</f>
        <v>-4.9328957512722935</v>
      </c>
      <c r="I132" s="21">
        <f>AVERAGE(I129:I130)*'Fixed Data'!$B$10</f>
        <v>-6.326045828161738</v>
      </c>
      <c r="J132" s="21">
        <f>AVERAGE(J129:J130)*'Fixed Data'!$B$10</f>
        <v>-6.6862258983325429</v>
      </c>
      <c r="K132" s="21">
        <f>AVERAGE(K129:K130)*'Fixed Data'!$B$10</f>
        <v>-6.001271008395884</v>
      </c>
      <c r="L132" s="21">
        <f>AVERAGE(L129:L130)*'Fixed Data'!$B$10</f>
        <v>-5.3533214810935164</v>
      </c>
      <c r="M132" s="21">
        <f>AVERAGE(M129:M130)*'Fixed Data'!$B$10</f>
        <v>-4.7423773164254426</v>
      </c>
      <c r="N132" s="21">
        <f>AVERAGE(N129:N130)*'Fixed Data'!$B$10</f>
        <v>-4.16843851439166</v>
      </c>
      <c r="O132" s="21">
        <f>AVERAGE(O129:O130)*'Fixed Data'!$B$10</f>
        <v>-3.63150507499217</v>
      </c>
      <c r="P132" s="21">
        <f>AVERAGE(P129:P130)*'Fixed Data'!$B$10</f>
        <v>-3.1315769982269726</v>
      </c>
      <c r="Q132" s="21">
        <f>AVERAGE(Q129:Q130)*'Fixed Data'!$B$10</f>
        <v>-2.6686542840960676</v>
      </c>
      <c r="R132" s="21">
        <f>AVERAGE(R129:R130)*'Fixed Data'!$B$10</f>
        <v>-2.2427369325994544</v>
      </c>
      <c r="S132" s="21">
        <f>AVERAGE(S129:S130)*'Fixed Data'!$B$10</f>
        <v>-1.853824943737133</v>
      </c>
      <c r="T132" s="21">
        <f>AVERAGE(T129:T130)*'Fixed Data'!$B$10</f>
        <v>-1.5019183175091044</v>
      </c>
      <c r="U132" s="21">
        <f>AVERAGE(U129:U130)*'Fixed Data'!$B$10</f>
        <v>-1.1870170539153684</v>
      </c>
      <c r="V132" s="21">
        <f>AVERAGE(V129:V130)*'Fixed Data'!$B$10</f>
        <v>-0.90912115295592433</v>
      </c>
      <c r="W132" s="21">
        <f>AVERAGE(W129:W130)*'Fixed Data'!$B$10</f>
        <v>-0.6682306146307726</v>
      </c>
      <c r="X132" s="21">
        <f>AVERAGE(X129:X130)*'Fixed Data'!$B$10</f>
        <v>-0.4643454389399132</v>
      </c>
      <c r="Y132" s="21">
        <f>AVERAGE(Y129:Y130)*'Fixed Data'!$B$10</f>
        <v>-0.29746562588334624</v>
      </c>
      <c r="Z132" s="21">
        <f>AVERAGE(Z129:Z130)*'Fixed Data'!$B$10</f>
        <v>-0.16759117546107141</v>
      </c>
      <c r="AA132" s="21">
        <f>AVERAGE(AA129:AA130)*'Fixed Data'!$B$10</f>
        <v>-7.4722087673088869E-2</v>
      </c>
      <c r="AB132" s="21">
        <f>AVERAGE(AB129:AB130)*'Fixed Data'!$B$10</f>
        <v>-1.8858362519398649E-2</v>
      </c>
      <c r="AC132" s="21">
        <f>AVERAGE(AC129:AC130)*'Fixed Data'!$B$10</f>
        <v>-6.3622869696096368E-16</v>
      </c>
      <c r="AD132" s="21">
        <f>AVERAGE(AD129:AD130)*'Fixed Data'!$B$10</f>
        <v>-6.3622869696096368E-16</v>
      </c>
      <c r="AE132" s="21">
        <f>AVERAGE(AE129:AE130)*'Fixed Data'!$B$10</f>
        <v>-6.3622869696096368E-16</v>
      </c>
      <c r="AF132" s="21">
        <f>AVERAGE(AF129:AF130)*'Fixed Data'!$B$10</f>
        <v>-6.3622869696096368E-16</v>
      </c>
      <c r="AG132" s="21">
        <f>AVERAGE(AG129:AG130)*'Fixed Data'!$B$10</f>
        <v>-6.3622869696096368E-16</v>
      </c>
      <c r="AH132" s="21">
        <f>AVERAGE(AH129:AH130)*'Fixed Data'!$B$10</f>
        <v>-6.3622869696096368E-16</v>
      </c>
      <c r="AI132" s="21">
        <f>AVERAGE(AI129:AI130)*'Fixed Data'!$B$10</f>
        <v>-6.3622869696096368E-16</v>
      </c>
      <c r="AJ132" s="21">
        <f>AVERAGE(AJ129:AJ130)*'Fixed Data'!$B$10</f>
        <v>-6.3622869696096368E-16</v>
      </c>
      <c r="AK132" s="21">
        <f>AVERAGE(AK129:AK130)*'Fixed Data'!$B$10</f>
        <v>-6.3622869696096368E-16</v>
      </c>
      <c r="AL132" s="21">
        <f>AVERAGE(AL129:AL130)*'Fixed Data'!$B$10</f>
        <v>-6.3622869696096368E-16</v>
      </c>
      <c r="AM132" s="21">
        <f>AVERAGE(AM129:AM130)*'Fixed Data'!$B$10</f>
        <v>-6.3622869696096368E-16</v>
      </c>
      <c r="AN132" s="21">
        <f>AVERAGE(AN129:AN130)*'Fixed Data'!$B$10</f>
        <v>-6.3622869696096368E-16</v>
      </c>
      <c r="AO132" s="21">
        <f>AVERAGE(AO129:AO130)*'Fixed Data'!$B$10</f>
        <v>-6.3622869696096368E-16</v>
      </c>
      <c r="AP132" s="21">
        <f>AVERAGE(AP129:AP130)*'Fixed Data'!$B$10</f>
        <v>-6.3622869696096368E-16</v>
      </c>
      <c r="AQ132" s="21">
        <f>AVERAGE(AQ129:AQ130)*'Fixed Data'!$B$10</f>
        <v>-6.3622869696096368E-16</v>
      </c>
      <c r="AR132" s="21">
        <f>AVERAGE(AR129:AR130)*'Fixed Data'!$B$10</f>
        <v>-6.3622869696096368E-16</v>
      </c>
      <c r="AS132" s="21">
        <f>AVERAGE(AS129:AS130)*'Fixed Data'!$B$10</f>
        <v>-6.3622869696096368E-16</v>
      </c>
      <c r="AT132" s="21">
        <f>AVERAGE(AT129:AT130)*'Fixed Data'!$B$10</f>
        <v>-6.3622869696096368E-16</v>
      </c>
      <c r="AU132" s="21">
        <f>AVERAGE(AU129:AU130)*'Fixed Data'!$B$10</f>
        <v>-6.3622869696096368E-16</v>
      </c>
      <c r="AV132" s="21">
        <f>AVERAGE(AV129:AV130)*'Fixed Data'!$B$10</f>
        <v>-6.3622869696096368E-16</v>
      </c>
      <c r="AW132" s="21">
        <f>AVERAGE(AW129:AW130)*'Fixed Data'!$B$10</f>
        <v>-6.3622869696096368E-16</v>
      </c>
      <c r="AX132" s="21">
        <f>AVERAGE(AX129:AX130)*'Fixed Data'!$B$10</f>
        <v>-6.3622869696096368E-16</v>
      </c>
      <c r="AY132" s="21">
        <f>AVERAGE(AY129:AY130)*'Fixed Data'!$B$10</f>
        <v>-6.3622869696096368E-16</v>
      </c>
      <c r="AZ132" s="21">
        <f>AVERAGE(AZ129:AZ130)*'Fixed Data'!$B$10</f>
        <v>-6.3622869696096368E-16</v>
      </c>
      <c r="BA132" s="21">
        <f>AVERAGE(BA129:BA130)*'Fixed Data'!$B$10</f>
        <v>-6.3622869696096368E-16</v>
      </c>
      <c r="BB132" s="21">
        <f>AVERAGE(BB129:BB130)*'Fixed Data'!$B$10</f>
        <v>-6.3622869696096368E-16</v>
      </c>
    </row>
    <row r="133" spans="1:54" ht="14" outlineLevel="2" thickBot="1">
      <c r="A133" s="9"/>
      <c r="B133" s="3" t="s">
        <v>473</v>
      </c>
      <c r="C133" s="7" t="s">
        <v>474</v>
      </c>
      <c r="D133" s="7" t="s">
        <v>399</v>
      </c>
      <c r="E133" s="21">
        <f>E128+E132</f>
        <v>-0.69995251545920989</v>
      </c>
      <c r="F133" s="21">
        <f t="shared" ref="F133:BB133" si="13">F128+F132</f>
        <v>-5.2119014463206774</v>
      </c>
      <c r="G133" s="21">
        <f t="shared" si="13"/>
        <v>-9.9453115781762325</v>
      </c>
      <c r="H133" s="21">
        <f t="shared" si="13"/>
        <v>-14.966969424998446</v>
      </c>
      <c r="I133" s="21">
        <f t="shared" si="13"/>
        <v>-20.311059464370864</v>
      </c>
      <c r="J133" s="21">
        <f t="shared" si="13"/>
        <v>-24.967291605912301</v>
      </c>
      <c r="K133" s="21">
        <f t="shared" si="13"/>
        <v>-23.320175362945129</v>
      </c>
      <c r="L133" s="21">
        <f t="shared" si="13"/>
        <v>-21.710064482612246</v>
      </c>
      <c r="M133" s="21">
        <f t="shared" si="13"/>
        <v>-20.13695896491366</v>
      </c>
      <c r="N133" s="21">
        <f t="shared" si="13"/>
        <v>-18.600858809849363</v>
      </c>
      <c r="O133" s="21">
        <f t="shared" si="13"/>
        <v>-17.101764017419359</v>
      </c>
      <c r="P133" s="21">
        <f t="shared" si="13"/>
        <v>-15.639674587623647</v>
      </c>
      <c r="Q133" s="21">
        <f t="shared" si="13"/>
        <v>-14.214590520462231</v>
      </c>
      <c r="R133" s="21">
        <f t="shared" si="13"/>
        <v>-12.826511815935104</v>
      </c>
      <c r="S133" s="21">
        <f t="shared" si="13"/>
        <v>-11.475438474042271</v>
      </c>
      <c r="T133" s="21">
        <f t="shared" si="13"/>
        <v>-10.161370494783727</v>
      </c>
      <c r="U133" s="21">
        <f t="shared" si="13"/>
        <v>-8.8843078781594755</v>
      </c>
      <c r="V133" s="21">
        <f t="shared" si="13"/>
        <v>-7.6442506241695192</v>
      </c>
      <c r="W133" s="21">
        <f t="shared" si="13"/>
        <v>-6.4411987328138522</v>
      </c>
      <c r="X133" s="21">
        <f t="shared" si="13"/>
        <v>-5.2751522040924748</v>
      </c>
      <c r="Y133" s="21">
        <f t="shared" si="13"/>
        <v>-4.1461110380053974</v>
      </c>
      <c r="Z133" s="21">
        <f t="shared" si="13"/>
        <v>-3.0540752345526108</v>
      </c>
      <c r="AA133" s="21">
        <f t="shared" si="13"/>
        <v>-1.9990447937341125</v>
      </c>
      <c r="AB133" s="21">
        <f t="shared" si="13"/>
        <v>-0.98101971554990963</v>
      </c>
      <c r="AC133" s="21">
        <f t="shared" si="13"/>
        <v>-6.3622869696096368E-16</v>
      </c>
      <c r="AD133" s="21">
        <f t="shared" si="13"/>
        <v>-6.3622869696096368E-16</v>
      </c>
      <c r="AE133" s="21">
        <f t="shared" si="13"/>
        <v>-6.3622869696096368E-16</v>
      </c>
      <c r="AF133" s="21">
        <f t="shared" si="13"/>
        <v>-6.3622869696096368E-16</v>
      </c>
      <c r="AG133" s="21">
        <f t="shared" si="13"/>
        <v>-6.3622869696096368E-16</v>
      </c>
      <c r="AH133" s="21">
        <f t="shared" si="13"/>
        <v>-6.3622869696096368E-16</v>
      </c>
      <c r="AI133" s="21">
        <f t="shared" si="13"/>
        <v>-6.3622869696096368E-16</v>
      </c>
      <c r="AJ133" s="21">
        <f t="shared" si="13"/>
        <v>-6.3622869696096368E-16</v>
      </c>
      <c r="AK133" s="21">
        <f t="shared" si="13"/>
        <v>-6.3622869696096368E-16</v>
      </c>
      <c r="AL133" s="21">
        <f t="shared" si="13"/>
        <v>-6.3622869696096368E-16</v>
      </c>
      <c r="AM133" s="21">
        <f t="shared" si="13"/>
        <v>-6.3622869696096368E-16</v>
      </c>
      <c r="AN133" s="21">
        <f t="shared" si="13"/>
        <v>-6.3622869696096368E-16</v>
      </c>
      <c r="AO133" s="21">
        <f t="shared" si="13"/>
        <v>-6.3622869696096368E-16</v>
      </c>
      <c r="AP133" s="21">
        <f t="shared" si="13"/>
        <v>-6.3622869696096368E-16</v>
      </c>
      <c r="AQ133" s="21">
        <f t="shared" si="13"/>
        <v>-6.3622869696096368E-16</v>
      </c>
      <c r="AR133" s="21">
        <f t="shared" si="13"/>
        <v>-6.3622869696096368E-16</v>
      </c>
      <c r="AS133" s="21">
        <f t="shared" si="13"/>
        <v>-6.3622869696096368E-16</v>
      </c>
      <c r="AT133" s="21">
        <f t="shared" si="13"/>
        <v>-6.3622869696096368E-16</v>
      </c>
      <c r="AU133" s="21">
        <f t="shared" si="13"/>
        <v>-6.3622869696096368E-16</v>
      </c>
      <c r="AV133" s="21">
        <f t="shared" si="13"/>
        <v>-6.3622869696096368E-16</v>
      </c>
      <c r="AW133" s="21">
        <f t="shared" si="13"/>
        <v>-6.3622869696096368E-16</v>
      </c>
      <c r="AX133" s="21">
        <f t="shared" si="13"/>
        <v>-6.3622869696096368E-16</v>
      </c>
      <c r="AY133" s="21">
        <f t="shared" si="13"/>
        <v>-6.3622869696096368E-16</v>
      </c>
      <c r="AZ133" s="21">
        <f t="shared" si="13"/>
        <v>-6.3622869696096368E-16</v>
      </c>
      <c r="BA133" s="21">
        <f t="shared" si="13"/>
        <v>-6.3622869696096368E-16</v>
      </c>
      <c r="BB133" s="21">
        <f t="shared" si="13"/>
        <v>-6.3622869696096368E-16</v>
      </c>
    </row>
    <row r="134" spans="1:54" ht="14" outlineLevel="2" thickBot="1">
      <c r="A134" s="139"/>
      <c r="B134" s="142" t="s">
        <v>475</v>
      </c>
      <c r="C134" s="143"/>
      <c r="D134" s="243"/>
      <c r="E134" s="245">
        <f t="shared" ref="E134:AJ134" si="14">E83+E77+E71</f>
        <v>-8.9392157298035499</v>
      </c>
      <c r="F134" s="245">
        <f t="shared" si="14"/>
        <v>-8.866869599325879</v>
      </c>
      <c r="G134" s="245">
        <f t="shared" si="14"/>
        <v>-8.7915710445425894</v>
      </c>
      <c r="H134" s="245">
        <f t="shared" si="14"/>
        <v>-8.7132355765310656</v>
      </c>
      <c r="I134" s="245">
        <f t="shared" si="14"/>
        <v>-8.6317756937368344</v>
      </c>
      <c r="J134" s="245">
        <f t="shared" si="14"/>
        <v>-8.5471007617687924</v>
      </c>
      <c r="K134" s="245">
        <f t="shared" si="14"/>
        <v>-8.6518934858792136</v>
      </c>
      <c r="L134" s="245">
        <f t="shared" si="14"/>
        <v>-8.7584089095212381</v>
      </c>
      <c r="M134" s="245">
        <f t="shared" si="14"/>
        <v>-8.8666887662859342</v>
      </c>
      <c r="N134" s="245">
        <f t="shared" si="14"/>
        <v>-8.9767761345551431</v>
      </c>
      <c r="O134" s="245">
        <f t="shared" si="14"/>
        <v>-9.0887155351678715</v>
      </c>
      <c r="P134" s="245">
        <f t="shared" si="14"/>
        <v>-9.2025529539586568</v>
      </c>
      <c r="Q134" s="245">
        <f t="shared" si="14"/>
        <v>-9.3183359093727756</v>
      </c>
      <c r="R134" s="245">
        <f t="shared" si="14"/>
        <v>-9.4361135050558058</v>
      </c>
      <c r="S134" s="245">
        <f t="shared" si="14"/>
        <v>-9.5559365124944051</v>
      </c>
      <c r="T134" s="245">
        <f t="shared" si="14"/>
        <v>-9.6778574160931097</v>
      </c>
      <c r="U134" s="245">
        <f t="shared" si="14"/>
        <v>-9.8019304883022951</v>
      </c>
      <c r="V134" s="245">
        <f t="shared" si="14"/>
        <v>-9.9282118572333591</v>
      </c>
      <c r="W134" s="245">
        <f t="shared" si="14"/>
        <v>-10.056759581786713</v>
      </c>
      <c r="X134" s="245">
        <f t="shared" si="14"/>
        <v>-10.187633726779731</v>
      </c>
      <c r="Y134" s="245">
        <f t="shared" si="14"/>
        <v>-10.32089644558755</v>
      </c>
      <c r="Z134" s="245">
        <f t="shared" si="14"/>
        <v>-10.456612070296631</v>
      </c>
      <c r="AA134" s="245">
        <f t="shared" si="14"/>
        <v>-10.594847186832727</v>
      </c>
      <c r="AB134" s="245">
        <f t="shared" si="14"/>
        <v>-10.735670717601682</v>
      </c>
      <c r="AC134" s="245">
        <f t="shared" si="14"/>
        <v>-10.879154049206958</v>
      </c>
      <c r="AD134" s="245">
        <f t="shared" si="14"/>
        <v>-11.025371100064852</v>
      </c>
      <c r="AE134" s="245">
        <f t="shared" si="14"/>
        <v>-11.174398433096428</v>
      </c>
      <c r="AF134" s="245">
        <f t="shared" si="14"/>
        <v>-11.326315375932293</v>
      </c>
      <c r="AG134" s="245">
        <f t="shared" si="14"/>
        <v>-11.481204111066177</v>
      </c>
      <c r="AH134" s="245">
        <f t="shared" si="14"/>
        <v>-11.639149803572479</v>
      </c>
      <c r="AI134" s="245">
        <f t="shared" si="14"/>
        <v>-11.800240728823837</v>
      </c>
      <c r="AJ134" s="245">
        <f t="shared" si="14"/>
        <v>-11.96456840772148</v>
      </c>
      <c r="AK134" s="245">
        <f t="shared" ref="AK134:BB134" si="15">AK83+AK77+AK71</f>
        <v>-12.1322277043616</v>
      </c>
      <c r="AL134" s="245">
        <f t="shared" si="15"/>
        <v>-12.303317006342507</v>
      </c>
      <c r="AM134" s="245">
        <f t="shared" si="15"/>
        <v>-12.477938344969363</v>
      </c>
      <c r="AN134" s="245">
        <f t="shared" si="15"/>
        <v>-12.656197560535769</v>
      </c>
      <c r="AO134" s="245">
        <f t="shared" si="15"/>
        <v>-12.838204452579692</v>
      </c>
      <c r="AP134" s="245">
        <f t="shared" si="15"/>
        <v>-13.024072952677805</v>
      </c>
      <c r="AQ134" s="245">
        <f t="shared" si="15"/>
        <v>-13.213921297239866</v>
      </c>
      <c r="AR134" s="245">
        <f t="shared" si="15"/>
        <v>-13.407872177764641</v>
      </c>
      <c r="AS134" s="245">
        <f t="shared" si="15"/>
        <v>-13.606053003787835</v>
      </c>
      <c r="AT134" s="245">
        <f t="shared" si="15"/>
        <v>-13.808596008061265</v>
      </c>
      <c r="AU134" s="245">
        <f t="shared" si="15"/>
        <v>-14.015638517013553</v>
      </c>
      <c r="AV134" s="245">
        <f t="shared" si="15"/>
        <v>-14.227323161108497</v>
      </c>
      <c r="AW134" s="245">
        <f t="shared" si="15"/>
        <v>-14.443798055152177</v>
      </c>
      <c r="AX134" s="245">
        <f t="shared" si="15"/>
        <v>-14.6652170837793</v>
      </c>
      <c r="AY134" s="245">
        <f t="shared" si="15"/>
        <v>-14.891740126837101</v>
      </c>
      <c r="AZ134" s="245">
        <f t="shared" si="15"/>
        <v>-15.123533307307689</v>
      </c>
      <c r="BA134" s="245">
        <f t="shared" si="15"/>
        <v>-15.360769284307146</v>
      </c>
      <c r="BB134" s="245">
        <f t="shared" si="15"/>
        <v>-15.601726673997618</v>
      </c>
    </row>
    <row r="135" spans="1:54" ht="14" outlineLevel="2" thickBot="1">
      <c r="A135" s="138"/>
      <c r="B135" s="140" t="s">
        <v>476</v>
      </c>
      <c r="C135" s="141"/>
      <c r="D135" s="244"/>
      <c r="E135" s="245">
        <f>E133+E134</f>
        <v>-9.6391682452627592</v>
      </c>
      <c r="F135" s="245">
        <f t="shared" ref="F135:AW135" si="16">F133+F134</f>
        <v>-14.078771045646556</v>
      </c>
      <c r="G135" s="245">
        <f t="shared" si="16"/>
        <v>-18.736882622718824</v>
      </c>
      <c r="H135" s="245">
        <f t="shared" si="16"/>
        <v>-23.680205001529512</v>
      </c>
      <c r="I135" s="245">
        <f t="shared" si="16"/>
        <v>-28.942835158107698</v>
      </c>
      <c r="J135" s="245">
        <f t="shared" si="16"/>
        <v>-33.514392367681097</v>
      </c>
      <c r="K135" s="245">
        <f t="shared" si="16"/>
        <v>-31.972068848824343</v>
      </c>
      <c r="L135" s="245">
        <f t="shared" si="16"/>
        <v>-30.468473392133482</v>
      </c>
      <c r="M135" s="245">
        <f t="shared" si="16"/>
        <v>-29.003647731199592</v>
      </c>
      <c r="N135" s="245">
        <f t="shared" si="16"/>
        <v>-27.577634944404508</v>
      </c>
      <c r="O135" s="245">
        <f t="shared" si="16"/>
        <v>-26.190479552587231</v>
      </c>
      <c r="P135" s="245">
        <f t="shared" si="16"/>
        <v>-24.842227541582304</v>
      </c>
      <c r="Q135" s="245">
        <f t="shared" si="16"/>
        <v>-23.532926429835008</v>
      </c>
      <c r="R135" s="245">
        <f t="shared" si="16"/>
        <v>-22.26262532099091</v>
      </c>
      <c r="S135" s="245">
        <f t="shared" si="16"/>
        <v>-21.031374986536676</v>
      </c>
      <c r="T135" s="245">
        <f t="shared" si="16"/>
        <v>-19.839227910876836</v>
      </c>
      <c r="U135" s="245">
        <f t="shared" si="16"/>
        <v>-18.686238366461772</v>
      </c>
      <c r="V135" s="245">
        <f t="shared" si="16"/>
        <v>-17.57246248140288</v>
      </c>
      <c r="W135" s="245">
        <f t="shared" si="16"/>
        <v>-16.497958314600567</v>
      </c>
      <c r="X135" s="245">
        <f t="shared" si="16"/>
        <v>-15.462785930872206</v>
      </c>
      <c r="Y135" s="245">
        <f t="shared" si="16"/>
        <v>-14.467007483592948</v>
      </c>
      <c r="Z135" s="245">
        <f t="shared" si="16"/>
        <v>-13.510687304849242</v>
      </c>
      <c r="AA135" s="245">
        <f t="shared" si="16"/>
        <v>-12.593891980566839</v>
      </c>
      <c r="AB135" s="245">
        <f t="shared" si="16"/>
        <v>-11.716690433151591</v>
      </c>
      <c r="AC135" s="245">
        <f t="shared" si="16"/>
        <v>-10.879154049206958</v>
      </c>
      <c r="AD135" s="245">
        <f t="shared" si="16"/>
        <v>-11.025371100064852</v>
      </c>
      <c r="AE135" s="245">
        <f t="shared" si="16"/>
        <v>-11.174398433096428</v>
      </c>
      <c r="AF135" s="245">
        <f t="shared" si="16"/>
        <v>-11.326315375932293</v>
      </c>
      <c r="AG135" s="245">
        <f t="shared" si="16"/>
        <v>-11.481204111066177</v>
      </c>
      <c r="AH135" s="245">
        <f t="shared" si="16"/>
        <v>-11.639149803572479</v>
      </c>
      <c r="AI135" s="245">
        <f t="shared" si="16"/>
        <v>-11.800240728823837</v>
      </c>
      <c r="AJ135" s="245">
        <f t="shared" si="16"/>
        <v>-11.96456840772148</v>
      </c>
      <c r="AK135" s="245">
        <f t="shared" si="16"/>
        <v>-12.1322277043616</v>
      </c>
      <c r="AL135" s="245">
        <f t="shared" si="16"/>
        <v>-12.303317006342507</v>
      </c>
      <c r="AM135" s="245">
        <f t="shared" si="16"/>
        <v>-12.477938344969363</v>
      </c>
      <c r="AN135" s="245">
        <f t="shared" si="16"/>
        <v>-12.656197560535769</v>
      </c>
      <c r="AO135" s="245">
        <f t="shared" si="16"/>
        <v>-12.838204452579692</v>
      </c>
      <c r="AP135" s="245">
        <f t="shared" si="16"/>
        <v>-13.024072952677805</v>
      </c>
      <c r="AQ135" s="245">
        <f t="shared" si="16"/>
        <v>-13.213921297239866</v>
      </c>
      <c r="AR135" s="245">
        <f t="shared" si="16"/>
        <v>-13.407872177764641</v>
      </c>
      <c r="AS135" s="245">
        <f t="shared" si="16"/>
        <v>-13.606053003787835</v>
      </c>
      <c r="AT135" s="245">
        <f t="shared" si="16"/>
        <v>-13.808596008061265</v>
      </c>
      <c r="AU135" s="245">
        <f t="shared" si="16"/>
        <v>-14.015638517013553</v>
      </c>
      <c r="AV135" s="245">
        <f t="shared" si="16"/>
        <v>-14.227323161108497</v>
      </c>
      <c r="AW135" s="245">
        <f t="shared" si="16"/>
        <v>-14.443798055152177</v>
      </c>
      <c r="AX135" s="245">
        <f>AX133+AX134</f>
        <v>-14.6652170837793</v>
      </c>
      <c r="AY135" s="245">
        <f>AY133+AY134</f>
        <v>-14.891740126837101</v>
      </c>
      <c r="AZ135" s="245">
        <f>AZ133+AZ134</f>
        <v>-15.123533307307689</v>
      </c>
      <c r="BA135" s="245">
        <f>BA133+BA134</f>
        <v>-15.360769284307146</v>
      </c>
      <c r="BB135" s="245">
        <f>BB133+BB134</f>
        <v>-15.601726673997618</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477</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478</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479</v>
      </c>
      <c r="C142" s="134" t="s">
        <v>164</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66" t="s">
        <v>480</v>
      </c>
      <c r="B143" s="135" t="s">
        <v>289</v>
      </c>
      <c r="C143" s="135" t="s">
        <v>405</v>
      </c>
      <c r="D143" s="135" t="s">
        <v>399</v>
      </c>
      <c r="E143" s="21">
        <f>-(E$158*'Fixed Data'!$B$25*'Fixed Data'!E$47*'Fixed Data'!$B$24*'Fixed Data'!$B$23+E$158*'Fixed Data'!$B$26)*'Fixed Data'!L42/10^6</f>
        <v>-53.300942109531704</v>
      </c>
      <c r="F143" s="21">
        <f>-(F$158*'Fixed Data'!$B$25*'Fixed Data'!F$47*'Fixed Data'!$B$24*'Fixed Data'!$B$23+F$158*'Fixed Data'!$B$26)*'Fixed Data'!M42/10^6</f>
        <v>-53.810310981613171</v>
      </c>
      <c r="G143" s="21">
        <f>-(G$158*'Fixed Data'!$B$25*'Fixed Data'!G$47*'Fixed Data'!$B$24*'Fixed Data'!$B$23+G$158*'Fixed Data'!$B$26)*'Fixed Data'!N42/10^6</f>
        <v>-54.099547815978035</v>
      </c>
      <c r="H143" s="21">
        <f>-(H$158*'Fixed Data'!$B$25*'Fixed Data'!H$47*'Fixed Data'!$B$24*'Fixed Data'!$B$23+H$158*'Fixed Data'!$B$26)*'Fixed Data'!O42/10^6</f>
        <v>-54.357056823754647</v>
      </c>
      <c r="I143" s="21">
        <f>-(I$158*'Fixed Data'!$B$25*'Fixed Data'!I$47*'Fixed Data'!$B$24*'Fixed Data'!$B$23+I$158*'Fixed Data'!$B$26)*'Fixed Data'!P42/10^6</f>
        <v>-54.764670847886585</v>
      </c>
      <c r="J143" s="21">
        <f>-(J$158*'Fixed Data'!$B$25*'Fixed Data'!J$47*'Fixed Data'!$B$24*'Fixed Data'!$B$23+J$158*'Fixed Data'!$B$26)*'Fixed Data'!Q42/10^6</f>
        <v>-55.134260609707482</v>
      </c>
      <c r="K143" s="21">
        <f>-(K$158*'Fixed Data'!$B$25*'Fixed Data'!K$47*'Fixed Data'!$B$24*'Fixed Data'!$B$23+K$158*'Fixed Data'!$B$26)*'Fixed Data'!R42/10^6</f>
        <v>-56.544585903192548</v>
      </c>
      <c r="L143" s="21">
        <f>-(L$158*'Fixed Data'!$B$25*'Fixed Data'!L$47*'Fixed Data'!$B$24*'Fixed Data'!$B$23+L$158*'Fixed Data'!$B$26)*'Fixed Data'!S42/10^6</f>
        <v>-58.169951582448512</v>
      </c>
      <c r="M143" s="21">
        <f>-(M$158*'Fixed Data'!$B$25*'Fixed Data'!M$47*'Fixed Data'!$B$24*'Fixed Data'!$B$23+M$158*'Fixed Data'!$B$26)*'Fixed Data'!T42/10^6</f>
        <v>-59.829824868945487</v>
      </c>
      <c r="N143" s="21">
        <f>-(N$158*'Fixed Data'!$B$25*'Fixed Data'!N$47*'Fixed Data'!$B$24*'Fixed Data'!$B$23+N$158*'Fixed Data'!$B$26)*'Fixed Data'!U42/10^6</f>
        <v>-61.334582541529116</v>
      </c>
      <c r="O143" s="21">
        <f>-(O$158*'Fixed Data'!$B$25*'Fixed Data'!O$47*'Fixed Data'!$B$24*'Fixed Data'!$B$23+O$158*'Fixed Data'!$B$26)*'Fixed Data'!V42/10^6</f>
        <v>-63.063694644897829</v>
      </c>
      <c r="P143" s="21">
        <f>-(P$158*'Fixed Data'!$B$25*'Fixed Data'!P$47*'Fixed Data'!$B$24*'Fixed Data'!$B$23+P$158*'Fixed Data'!$B$26)*'Fixed Data'!W42/10^6</f>
        <v>-64.829930515487263</v>
      </c>
      <c r="Q143" s="21">
        <f>-(Q$158*'Fixed Data'!$B$25*'Fixed Data'!Q$47*'Fixed Data'!$B$24*'Fixed Data'!$B$23+Q$158*'Fixed Data'!$B$26)*'Fixed Data'!X42/10^6</f>
        <v>-66.634234068257555</v>
      </c>
      <c r="R143" s="21">
        <f>-(R$158*'Fixed Data'!$B$25*'Fixed Data'!R$47*'Fixed Data'!$B$24*'Fixed Data'!$B$23+R$158*'Fixed Data'!$B$26)*'Fixed Data'!Y42/10^6</f>
        <v>-68.677807732694021</v>
      </c>
      <c r="S143" s="21">
        <f>-(S$158*'Fixed Data'!$B$25*'Fixed Data'!S$47*'Fixed Data'!$B$24*'Fixed Data'!$B$23+S$158*'Fixed Data'!$B$26)*'Fixed Data'!Z42/10^6</f>
        <v>-70.563749072592103</v>
      </c>
      <c r="T143" s="21">
        <f>-(T$158*'Fixed Data'!$B$25*'Fixed Data'!T$47*'Fixed Data'!$B$24*'Fixed Data'!$B$23+T$158*'Fixed Data'!$B$26)*'Fixed Data'!AA42/10^6</f>
        <v>-72.490829943847729</v>
      </c>
      <c r="U143" s="21">
        <f>-(U$158*'Fixed Data'!$B$25*'Fixed Data'!U$47*'Fixed Data'!$B$24*'Fixed Data'!$B$23+U$158*'Fixed Data'!$B$26)*'Fixed Data'!AB42/10^6</f>
        <v>-74.460130361221061</v>
      </c>
      <c r="V143" s="21">
        <f>-(V$158*'Fixed Data'!$B$25*'Fixed Data'!V$47*'Fixed Data'!$B$24*'Fixed Data'!$B$23+V$158*'Fixed Data'!$B$26)*'Fixed Data'!AC42/10^6</f>
        <v>-76.683436446648983</v>
      </c>
      <c r="W143" s="21">
        <f>-(W$158*'Fixed Data'!$B$25*'Fixed Data'!W$47*'Fixed Data'!$B$24*'Fixed Data'!$B$23+W$158*'Fixed Data'!$B$26)*'Fixed Data'!AD42/10^6</f>
        <v>-78.74329455526123</v>
      </c>
      <c r="X143" s="21">
        <f>-(X$158*'Fixed Data'!$B$25*'Fixed Data'!X$47*'Fixed Data'!$B$24*'Fixed Data'!$B$23+X$158*'Fixed Data'!$B$26)*'Fixed Data'!AE42/10^6</f>
        <v>-81.065065413204266</v>
      </c>
      <c r="Y143" s="21">
        <f>-(Y$158*'Fixed Data'!$B$25*'Fixed Data'!Y$47*'Fixed Data'!$B$24*'Fixed Data'!$B$23+Y$158*'Fixed Data'!$B$26)*'Fixed Data'!AF42/10^6</f>
        <v>-83.220470048469963</v>
      </c>
      <c r="Z143" s="21">
        <f>-(Z$158*'Fixed Data'!$B$25*'Fixed Data'!Z$47*'Fixed Data'!$B$24*'Fixed Data'!$B$23+Z$158*'Fixed Data'!$B$26)*'Fixed Data'!AG42/10^6</f>
        <v>-85.646071746988625</v>
      </c>
      <c r="AA143" s="21">
        <f>-(AA$158*'Fixed Data'!$B$25*'Fixed Data'!AA$47*'Fixed Data'!$B$24*'Fixed Data'!$B$23+AA$158*'Fixed Data'!$B$26)*'Fixed Data'!AH42/10^6</f>
        <v>-88.127187734921634</v>
      </c>
      <c r="AB143" s="21">
        <f>-(AB$158*'Fixed Data'!$B$25*'Fixed Data'!AB$47*'Fixed Data'!$B$24*'Fixed Data'!$B$23+AB$158*'Fixed Data'!$B$26)*'Fixed Data'!AI42/10^6</f>
        <v>-90.66536238795706</v>
      </c>
      <c r="AC143" s="21">
        <f>-(AC$158*'Fixed Data'!$B$25*'Fixed Data'!AC$47*'Fixed Data'!$B$24*'Fixed Data'!$B$23+AC$158*'Fixed Data'!$B$26)*'Fixed Data'!AJ42/10^6</f>
        <v>-93.209431272484224</v>
      </c>
      <c r="AD143" s="21">
        <f>-(AD$158*'Fixed Data'!$B$25*'Fixed Data'!AD$47*'Fixed Data'!$B$24*'Fixed Data'!$B$23+AD$158*'Fixed Data'!$B$26)*'Fixed Data'!AK42/10^6</f>
        <v>-95.824813720224654</v>
      </c>
      <c r="AE143" s="21">
        <f>-(AE$158*'Fixed Data'!$B$25*'Fixed Data'!AE$47*'Fixed Data'!$B$24*'Fixed Data'!$B$23+AE$158*'Fixed Data'!$B$26)*'Fixed Data'!AL42/10^6</f>
        <v>-98.52439332801741</v>
      </c>
      <c r="AF143" s="21">
        <f>-(AF$158*'Fixed Data'!$B$25*'Fixed Data'!AF$47*'Fixed Data'!$B$24*'Fixed Data'!$B$23+AF$158*'Fixed Data'!$B$26)*'Fixed Data'!AM42/10^6</f>
        <v>-101.27943193130716</v>
      </c>
      <c r="AG143" s="21">
        <f>-(AG$158*'Fixed Data'!$B$25*'Fixed Data'!AG$47*'Fixed Data'!$B$24*'Fixed Data'!$B$23+AG$158*'Fixed Data'!$B$26)*'Fixed Data'!AN42/10^6</f>
        <v>-104.09431812791829</v>
      </c>
      <c r="AH143" s="21">
        <f>-(AH$158*'Fixed Data'!$B$25*'Fixed Data'!AH$47*'Fixed Data'!$B$24*'Fixed Data'!$B$23+AH$158*'Fixed Data'!$B$26)*'Fixed Data'!AO42/10^6</f>
        <v>-106.97447186230423</v>
      </c>
      <c r="AI143" s="21">
        <f>-(AI$158*'Fixed Data'!$B$25*'Fixed Data'!AI$47*'Fixed Data'!$B$24*'Fixed Data'!$B$23+AI$158*'Fixed Data'!$B$26)*'Fixed Data'!AP42/10^6</f>
        <v>-109.92724968828804</v>
      </c>
      <c r="AJ143" s="21">
        <f>-(AJ$158*'Fixed Data'!$B$25*'Fixed Data'!AJ$47*'Fixed Data'!$B$24*'Fixed Data'!$B$23+AJ$158*'Fixed Data'!$B$26)*'Fixed Data'!AQ42/10^6</f>
        <v>-112.95134040015087</v>
      </c>
      <c r="AK143" s="21">
        <f>-(AK$158*'Fixed Data'!$B$25*'Fixed Data'!AK$47*'Fixed Data'!$B$24*'Fixed Data'!$B$23+AK$158*'Fixed Data'!$B$26)*'Fixed Data'!AR42/10^6</f>
        <v>-116.04654188694779</v>
      </c>
      <c r="AL143" s="21">
        <f>-(AL$158*'Fixed Data'!$B$25*'Fixed Data'!AL$47*'Fixed Data'!$B$24*'Fixed Data'!$B$23+AL$158*'Fixed Data'!$B$26)*'Fixed Data'!AS42/10^6</f>
        <v>-119.21661677160301</v>
      </c>
      <c r="AM143" s="21">
        <f>-(AM$158*'Fixed Data'!$B$25*'Fixed Data'!AM$47*'Fixed Data'!$B$24*'Fixed Data'!$B$23+AM$158*'Fixed Data'!$B$26)*'Fixed Data'!AT42/10^6</f>
        <v>-122.46447398817122</v>
      </c>
      <c r="AN143" s="21">
        <f>-(AN$158*'Fixed Data'!$B$25*'Fixed Data'!AN$47*'Fixed Data'!$B$24*'Fixed Data'!$B$23+AN$158*'Fixed Data'!$B$26)*'Fixed Data'!AU42/10^6</f>
        <v>-125.79233847652139</v>
      </c>
      <c r="AO143" s="21">
        <f>-(AO$158*'Fixed Data'!$B$25*'Fixed Data'!AO$47*'Fixed Data'!$B$24*'Fixed Data'!$B$23+AO$158*'Fixed Data'!$B$26)*'Fixed Data'!AV42/10^6</f>
        <v>-129.2021464141134</v>
      </c>
      <c r="AP143" s="21">
        <f>-(AP$158*'Fixed Data'!$B$25*'Fixed Data'!AP$47*'Fixed Data'!$B$24*'Fixed Data'!$B$23+AP$158*'Fixed Data'!$B$26)*'Fixed Data'!AW42/10^6</f>
        <v>-132.69653852430386</v>
      </c>
      <c r="AQ143" s="21">
        <f>-(AQ$158*'Fixed Data'!$B$25*'Fixed Data'!AQ$47*'Fixed Data'!$B$24*'Fixed Data'!$B$23+AQ$158*'Fixed Data'!$B$26)*'Fixed Data'!AX42/10^6</f>
        <v>-136.27841630894801</v>
      </c>
      <c r="AR143" s="21">
        <f>-(AR$158*'Fixed Data'!$B$25*'Fixed Data'!AR$47*'Fixed Data'!$B$24*'Fixed Data'!$B$23+AR$158*'Fixed Data'!$B$26)*'Fixed Data'!AY42/10^6</f>
        <v>-139.95051979459521</v>
      </c>
      <c r="AS143" s="21">
        <f>-(AS$158*'Fixed Data'!$B$25*'Fixed Data'!AS$47*'Fixed Data'!$B$24*'Fixed Data'!$B$23+AS$158*'Fixed Data'!$B$26)*'Fixed Data'!AZ42/10^6</f>
        <v>-143.71565106069451</v>
      </c>
      <c r="AT143" s="21">
        <f>-(AT$158*'Fixed Data'!$B$25*'Fixed Data'!AT$47*'Fixed Data'!$B$24*'Fixed Data'!$B$23+AT$158*'Fixed Data'!$B$26)*'Fixed Data'!BA42/10^6</f>
        <v>-147.57678869979526</v>
      </c>
      <c r="AU143" s="21">
        <f>-(AU$158*'Fixed Data'!$B$25*'Fixed Data'!AU$47*'Fixed Data'!$B$24*'Fixed Data'!$B$23+AU$158*'Fixed Data'!$B$26)*'Fixed Data'!BB42/10^6</f>
        <v>-151.53708998618896</v>
      </c>
      <c r="AV143" s="21">
        <f>-(AV$158*'Fixed Data'!$B$25*'Fixed Data'!AV$47*'Fixed Data'!$B$24*'Fixed Data'!$B$23+AV$158*'Fixed Data'!$B$26)*'Fixed Data'!BC42/10^6</f>
        <v>-155.59980824007218</v>
      </c>
      <c r="AW143" s="21">
        <f>-(AW$158*'Fixed Data'!$B$25*'Fixed Data'!AW$47*'Fixed Data'!$B$24*'Fixed Data'!$B$23+AW$158*'Fixed Data'!$B$26)*'Fixed Data'!BD42/10^6</f>
        <v>-159.76830134004183</v>
      </c>
      <c r="AX143" s="21">
        <f>-(AX$158*'Fixed Data'!$B$25*'Fixed Data'!AX$47*'Fixed Data'!$B$24*'Fixed Data'!$B$23+AX$158*'Fixed Data'!$B$26)*'Fixed Data'!BE42/10^6</f>
        <v>-164.04607729579345</v>
      </c>
      <c r="AY143" s="21">
        <f>-(AY$158*'Fixed Data'!$B$25*'Fixed Data'!AY$47*'Fixed Data'!$B$24*'Fixed Data'!$B$23+AY$158*'Fixed Data'!$B$26)*'Fixed Data'!BF42/10^6</f>
        <v>-168.43679920761065</v>
      </c>
      <c r="AZ143" s="21">
        <f>-(AZ$158*'Fixed Data'!$B$25*'Fixed Data'!AZ$47*'Fixed Data'!$B$24*'Fixed Data'!$B$23+AZ$158*'Fixed Data'!$B$26)*'Fixed Data'!BG42/10^6</f>
        <v>-172.94427976342226</v>
      </c>
      <c r="BA143" s="21">
        <f>-(BA$158*'Fixed Data'!$B$25*'Fixed Data'!BA$47*'Fixed Data'!$B$24*'Fixed Data'!$B$23+BA$158*'Fixed Data'!$B$26)*'Fixed Data'!BH42/10^6</f>
        <v>-177.57248417020884</v>
      </c>
      <c r="BB143" s="21">
        <f>-(BB$158*'Fixed Data'!$B$25*'Fixed Data'!BB$47*'Fixed Data'!$B$24*'Fixed Data'!$B$23+BB$158*'Fixed Data'!$B$26)*'Fixed Data'!BI42/10^6</f>
        <v>-182.30333246041852</v>
      </c>
    </row>
    <row r="144" spans="1:54" outlineLevel="2">
      <c r="A144" s="467"/>
      <c r="B144" s="135" t="s">
        <v>289</v>
      </c>
      <c r="C144" s="135" t="s">
        <v>571</v>
      </c>
      <c r="D144" s="135" t="s">
        <v>399</v>
      </c>
      <c r="E144" s="279">
        <v>0</v>
      </c>
      <c r="F144" s="279">
        <v>0.95190239682827182</v>
      </c>
      <c r="G144" s="279">
        <v>1.9575165986820866</v>
      </c>
      <c r="H144" s="279">
        <v>3.0187701527752475</v>
      </c>
      <c r="I144" s="279">
        <v>4.1515493528700684</v>
      </c>
      <c r="J144" s="279">
        <v>5.3514861220218473</v>
      </c>
      <c r="K144" s="279">
        <v>5.4996902392638329</v>
      </c>
      <c r="L144" s="279">
        <v>5.6696223680058537</v>
      </c>
      <c r="M144" s="279">
        <v>5.8438019656558549</v>
      </c>
      <c r="N144" s="279">
        <v>6.003711672469386</v>
      </c>
      <c r="O144" s="279">
        <v>6.1865000438164959</v>
      </c>
      <c r="P144" s="279">
        <v>6.3739276659741524</v>
      </c>
      <c r="Q144" s="279">
        <v>6.5661371429949327</v>
      </c>
      <c r="R144" s="279">
        <v>6.7830521127927774</v>
      </c>
      <c r="S144" s="279">
        <v>6.9855727862513284</v>
      </c>
      <c r="T144" s="279">
        <v>7.1933433170499486</v>
      </c>
      <c r="U144" s="279">
        <v>7.4065295459557383</v>
      </c>
      <c r="V144" s="279">
        <v>7.6463106887210577</v>
      </c>
      <c r="W144" s="279">
        <v>7.87117816588664</v>
      </c>
      <c r="X144" s="279">
        <v>8.1236705571086372</v>
      </c>
      <c r="Y144" s="279">
        <v>8.360995626525817</v>
      </c>
      <c r="Z144" s="279">
        <v>8.6270361432675937</v>
      </c>
      <c r="AA144" s="279">
        <v>8.9003635353365755</v>
      </c>
      <c r="AB144" s="279">
        <v>9.1812213024567448</v>
      </c>
      <c r="AC144" s="279">
        <v>9.4645051567384577</v>
      </c>
      <c r="AD144" s="279">
        <v>9.7569270720032133</v>
      </c>
      <c r="AE144" s="279">
        <v>10.059910289078758</v>
      </c>
      <c r="AF144" s="279">
        <v>10.37063487824452</v>
      </c>
      <c r="AG144" s="279">
        <v>10.689651950746294</v>
      </c>
      <c r="AH144" s="279">
        <v>11.017627232702106</v>
      </c>
      <c r="AI144" s="279">
        <v>11.355436317224093</v>
      </c>
      <c r="AJ144" s="279">
        <v>11.703069196038435</v>
      </c>
      <c r="AK144" s="279">
        <v>12.060632929705466</v>
      </c>
      <c r="AL144" s="279">
        <v>12.428651579305773</v>
      </c>
      <c r="AM144" s="279">
        <v>12.807568305086487</v>
      </c>
      <c r="AN144" s="279">
        <v>13.197763073415498</v>
      </c>
      <c r="AO144" s="279">
        <v>13.599591607642679</v>
      </c>
      <c r="AP144" s="279">
        <v>14.013491938705812</v>
      </c>
      <c r="AQ144" s="279">
        <v>14.439937335429885</v>
      </c>
      <c r="AR144" s="279">
        <v>14.879392930500796</v>
      </c>
      <c r="AS144" s="279">
        <v>15.3323392742018</v>
      </c>
      <c r="AT144" s="279">
        <v>15.799284787308382</v>
      </c>
      <c r="AU144" s="279">
        <v>16.280767227713575</v>
      </c>
      <c r="AV144" s="279">
        <v>16.777344658865186</v>
      </c>
      <c r="AW144" s="279">
        <v>17.289596979058164</v>
      </c>
      <c r="AX144" s="279">
        <v>17.818132040362233</v>
      </c>
      <c r="AY144" s="279">
        <v>18.363585914926588</v>
      </c>
      <c r="AZ144" s="279">
        <v>18.926623746755318</v>
      </c>
      <c r="BA144" s="279">
        <v>19.507939801626172</v>
      </c>
      <c r="BB144" s="279">
        <v>20.104800289691237</v>
      </c>
    </row>
    <row r="145" spans="1:54" outlineLevel="2">
      <c r="A145" s="467"/>
      <c r="B145" s="135" t="s">
        <v>289</v>
      </c>
      <c r="C145" s="135"/>
      <c r="D145" s="135" t="s">
        <v>399</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67"/>
      <c r="B146" s="135" t="s">
        <v>292</v>
      </c>
      <c r="C146" s="135" t="s">
        <v>481</v>
      </c>
      <c r="D146" s="135" t="s">
        <v>399</v>
      </c>
      <c r="E146" s="21">
        <f>-E$161*'Fixed Data'!$B$20*'Fixed Data'!$B$22</f>
        <v>-3.7772409448364352</v>
      </c>
      <c r="F146" s="21">
        <f>-F$161*'Fixed Data'!$B$20*'Fixed Data'!$B$22</f>
        <v>-3.8769354667394995</v>
      </c>
      <c r="G146" s="21">
        <f>-G$161*'Fixed Data'!$B$20*'Fixed Data'!$B$22</f>
        <v>-3.9770342686297706</v>
      </c>
      <c r="H146" s="21">
        <f>-H$161*'Fixed Data'!$B$20*'Fixed Data'!$B$22</f>
        <v>-4.0757791682722004</v>
      </c>
      <c r="I146" s="21">
        <f>-I$161*'Fixed Data'!$B$20*'Fixed Data'!$B$22</f>
        <v>-4.1711987434916837</v>
      </c>
      <c r="J146" s="21">
        <f>-J$161*'Fixed Data'!$B$20*'Fixed Data'!$B$22</f>
        <v>-4.2610902317558335</v>
      </c>
      <c r="K146" s="21">
        <f>-K$161*'Fixed Data'!$B$20*'Fixed Data'!$B$22</f>
        <v>-4.3795114722018793</v>
      </c>
      <c r="L146" s="21">
        <f>-L$161*'Fixed Data'!$B$20*'Fixed Data'!$B$22</f>
        <v>-4.5021033355158906</v>
      </c>
      <c r="M146" s="21">
        <f>-M$161*'Fixed Data'!$B$20*'Fixed Data'!$B$22</f>
        <v>-4.6290323768984472</v>
      </c>
      <c r="N146" s="21">
        <f>-N$161*'Fixed Data'!$B$20*'Fixed Data'!$B$22</f>
        <v>-4.7604722752291879</v>
      </c>
      <c r="O146" s="21">
        <f>-O$161*'Fixed Data'!$B$20*'Fixed Data'!$B$22</f>
        <v>-4.8966042810969332</v>
      </c>
      <c r="P146" s="21">
        <f>-P$161*'Fixed Data'!$B$20*'Fixed Data'!$B$22</f>
        <v>-5.0376174632162654</v>
      </c>
      <c r="Q146" s="21">
        <f>-Q$161*'Fixed Data'!$B$20*'Fixed Data'!$B$22</f>
        <v>-5.1837091116546352</v>
      </c>
      <c r="R146" s="21">
        <f>-R$161*'Fixed Data'!$B$20*'Fixed Data'!$B$22</f>
        <v>-5.3350850962564742</v>
      </c>
      <c r="S146" s="21">
        <f>-S$161*'Fixed Data'!$B$20*'Fixed Data'!$B$22</f>
        <v>-5.4919602698703054</v>
      </c>
      <c r="T146" s="21">
        <f>-T$161*'Fixed Data'!$B$20*'Fixed Data'!$B$22</f>
        <v>-5.6545588491743546</v>
      </c>
      <c r="U146" s="21">
        <f>-U$161*'Fixed Data'!$B$20*'Fixed Data'!$B$22</f>
        <v>-5.823114885108188</v>
      </c>
      <c r="V146" s="21">
        <f>-V$161*'Fixed Data'!$B$20*'Fixed Data'!$B$22</f>
        <v>-5.9978726885013325</v>
      </c>
      <c r="W146" s="21">
        <f>-W$161*'Fixed Data'!$B$20*'Fixed Data'!$B$22</f>
        <v>-6.1790873453079254</v>
      </c>
      <c r="X146" s="21">
        <f>-X$161*'Fixed Data'!$B$20*'Fixed Data'!$B$22</f>
        <v>-6.3670250974323235</v>
      </c>
      <c r="Y146" s="21">
        <f>-Y$161*'Fixed Data'!$B$20*'Fixed Data'!$B$22</f>
        <v>-6.5619639923727942</v>
      </c>
      <c r="Z146" s="21">
        <f>-Z$161*'Fixed Data'!$B$20*'Fixed Data'!$B$22</f>
        <v>-6.7641943984561612</v>
      </c>
      <c r="AA146" s="21">
        <f>-AA$161*'Fixed Data'!$B$20*'Fixed Data'!$B$22</f>
        <v>-6.9740194752694373</v>
      </c>
      <c r="AB146" s="21">
        <f>-AB$161*'Fixed Data'!$B$20*'Fixed Data'!$B$22</f>
        <v>-7.1917559129095467</v>
      </c>
      <c r="AC146" s="21">
        <f>-AC$161*'Fixed Data'!$B$20*'Fixed Data'!$B$22</f>
        <v>-7.4177344248164552</v>
      </c>
      <c r="AD146" s="21">
        <f>-AD$161*'Fixed Data'!$B$20*'Fixed Data'!$B$22</f>
        <v>-7.652300487022897</v>
      </c>
      <c r="AE146" s="21">
        <f>-AE$161*'Fixed Data'!$B$20*'Fixed Data'!$B$22</f>
        <v>-7.8958150326010648</v>
      </c>
      <c r="AF146" s="21">
        <f>-AF$161*'Fixed Data'!$B$20*'Fixed Data'!$B$22</f>
        <v>-8.1486550565032889</v>
      </c>
      <c r="AG146" s="21">
        <f>-AG$161*'Fixed Data'!$B$20*'Fixed Data'!$B$22</f>
        <v>-8.4112145340237987</v>
      </c>
      <c r="AH146" s="21">
        <f>-AH$161*'Fixed Data'!$B$20*'Fixed Data'!$B$22</f>
        <v>-8.6839050480409128</v>
      </c>
      <c r="AI146" s="21">
        <f>-AI$161*'Fixed Data'!$B$20*'Fixed Data'!$B$22</f>
        <v>-8.9671567522818023</v>
      </c>
      <c r="AJ146" s="21">
        <f>-AJ$161*'Fixed Data'!$B$20*'Fixed Data'!$B$22</f>
        <v>-9.2614191329737299</v>
      </c>
      <c r="AK146" s="21">
        <f>-AK$161*'Fixed Data'!$B$20*'Fixed Data'!$B$22</f>
        <v>-9.5671619721088046</v>
      </c>
      <c r="AL146" s="21">
        <f>-AL$161*'Fixed Data'!$B$20*'Fixed Data'!$B$22</f>
        <v>-9.8848762883072752</v>
      </c>
      <c r="AM146" s="21">
        <f>-AM$161*'Fixed Data'!$B$20*'Fixed Data'!$B$22</f>
        <v>-10.215075322483804</v>
      </c>
      <c r="AN146" s="21">
        <f>-AN$161*'Fixed Data'!$B$20*'Fixed Data'!$B$22</f>
        <v>-10.558295635521283</v>
      </c>
      <c r="AO146" s="21">
        <f>-AO$161*'Fixed Data'!$B$20*'Fixed Data'!$B$22</f>
        <v>-10.915098071535613</v>
      </c>
      <c r="AP146" s="21">
        <f>-AP$161*'Fixed Data'!$B$20*'Fixed Data'!$B$22</f>
        <v>-11.286069101966101</v>
      </c>
      <c r="AQ146" s="21">
        <f>-AQ$161*'Fixed Data'!$B$20*'Fixed Data'!$B$22</f>
        <v>-11.671821878446245</v>
      </c>
      <c r="AR146" s="21">
        <f>-AR$161*'Fixed Data'!$B$20*'Fixed Data'!$B$22</f>
        <v>-12.072997509689618</v>
      </c>
      <c r="AS146" s="21">
        <f>-AS$161*'Fixed Data'!$B$20*'Fixed Data'!$B$22</f>
        <v>-12.49026645038327</v>
      </c>
      <c r="AT146" s="21">
        <f>-AT$161*'Fixed Data'!$B$20*'Fixed Data'!$B$22</f>
        <v>-12.924329890081111</v>
      </c>
      <c r="AU146" s="21">
        <f>-AU$161*'Fixed Data'!$B$20*'Fixed Data'!$B$22</f>
        <v>-13.375921119695835</v>
      </c>
      <c r="AV146" s="21">
        <f>-AV$161*'Fixed Data'!$B$20*'Fixed Data'!$B$22</f>
        <v>-13.845807166808861</v>
      </c>
      <c r="AW146" s="21">
        <f>-AW$161*'Fixed Data'!$B$20*'Fixed Data'!$B$22</f>
        <v>-14.334790251768268</v>
      </c>
      <c r="AX146" s="21">
        <f>-AX$161*'Fixed Data'!$B$20*'Fixed Data'!$B$22</f>
        <v>-14.843709691816855</v>
      </c>
      <c r="AY146" s="21">
        <f>-AY$161*'Fixed Data'!$B$20*'Fixed Data'!$B$22</f>
        <v>-15.373443401993052</v>
      </c>
      <c r="AZ146" s="21">
        <f>-AZ$161*'Fixed Data'!$B$20*'Fixed Data'!$B$22</f>
        <v>-15.924909956069534</v>
      </c>
      <c r="BA146" s="21">
        <f>-BA$161*'Fixed Data'!$B$20*'Fixed Data'!$B$22</f>
        <v>-16.49907035627222</v>
      </c>
      <c r="BB146" s="21">
        <f>-BB$161*'Fixed Data'!$B$20*'Fixed Data'!$B$22</f>
        <v>-17.093931668823565</v>
      </c>
    </row>
    <row r="147" spans="1:54" outlineLevel="2">
      <c r="A147" s="467"/>
      <c r="B147" s="135" t="s">
        <v>292</v>
      </c>
      <c r="C147" s="135" t="s">
        <v>482</v>
      </c>
      <c r="D147" s="135" t="s">
        <v>399</v>
      </c>
      <c r="E147" s="21">
        <f>-E$162*'Fixed Data'!$B$21*'Fixed Data'!$B$22</f>
        <v>-5.6457124114177484E-2</v>
      </c>
      <c r="F147" s="21">
        <f>-F$162*'Fixed Data'!$B$21*'Fixed Data'!$B$22</f>
        <v>-5.7947224155654176E-2</v>
      </c>
      <c r="G147" s="21">
        <f>-G$162*'Fixed Data'!$B$21*'Fixed Data'!$B$22</f>
        <v>-5.944336661372647E-2</v>
      </c>
      <c r="H147" s="21">
        <f>-H$162*'Fixed Data'!$B$21*'Fixed Data'!$B$22</f>
        <v>-6.0919272558617163E-2</v>
      </c>
      <c r="I147" s="21">
        <f>-I$162*'Fixed Data'!$B$21*'Fixed Data'!$B$22</f>
        <v>-6.2345476187910746E-2</v>
      </c>
      <c r="J147" s="21">
        <f>-J$162*'Fixed Data'!$B$21*'Fixed Data'!$B$22</f>
        <v>-6.3689053314828506E-2</v>
      </c>
      <c r="K147" s="21">
        <f>-K$162*'Fixed Data'!$B$21*'Fixed Data'!$B$22</f>
        <v>-6.5459055125025256E-2</v>
      </c>
      <c r="L147" s="21">
        <f>-L$162*'Fixed Data'!$B$21*'Fixed Data'!$B$22</f>
        <v>-6.7291393737047248E-2</v>
      </c>
      <c r="M147" s="21">
        <f>-M$162*'Fixed Data'!$B$21*'Fixed Data'!$B$22</f>
        <v>-6.9188558259493826E-2</v>
      </c>
      <c r="N147" s="21">
        <f>-N$162*'Fixed Data'!$B$21*'Fixed Data'!$B$22</f>
        <v>-7.1153145381081764E-2</v>
      </c>
      <c r="O147" s="21">
        <f>-O$162*'Fixed Data'!$B$21*'Fixed Data'!$B$22</f>
        <v>-7.3187863740145825E-2</v>
      </c>
      <c r="P147" s="21">
        <f>-P$162*'Fixed Data'!$B$21*'Fixed Data'!$B$22</f>
        <v>-7.5295539348846377E-2</v>
      </c>
      <c r="Q147" s="21">
        <f>-Q$162*'Fixed Data'!$B$21*'Fixed Data'!$B$22</f>
        <v>-7.7479121168049406E-2</v>
      </c>
      <c r="R147" s="21">
        <f>-R$162*'Fixed Data'!$B$21*'Fixed Data'!$B$22</f>
        <v>-7.9741686079516857E-2</v>
      </c>
      <c r="S147" s="21">
        <f>-S$162*'Fixed Data'!$B$21*'Fixed Data'!$B$22</f>
        <v>-8.2086445364821223E-2</v>
      </c>
      <c r="T147" s="21">
        <f>-T$162*'Fixed Data'!$B$21*'Fixed Data'!$B$22</f>
        <v>-8.451675058157046E-2</v>
      </c>
      <c r="U147" s="21">
        <f>-U$162*'Fixed Data'!$B$21*'Fixed Data'!$B$22</f>
        <v>-8.7036099891650259E-2</v>
      </c>
      <c r="V147" s="21">
        <f>-V$162*'Fixed Data'!$B$21*'Fixed Data'!$B$22</f>
        <v>-8.9648144841483396E-2</v>
      </c>
      <c r="W147" s="21">
        <f>-W$162*'Fixed Data'!$B$21*'Fixed Data'!$B$22</f>
        <v>-9.2356697895651568E-2</v>
      </c>
      <c r="X147" s="21">
        <f>-X$162*'Fixed Data'!$B$21*'Fixed Data'!$B$22</f>
        <v>-9.5165739066482305E-2</v>
      </c>
      <c r="Y147" s="21">
        <f>-Y$162*'Fixed Data'!$B$21*'Fixed Data'!$B$22</f>
        <v>-9.8079424050360547E-2</v>
      </c>
      <c r="Z147" s="21">
        <f>-Z$162*'Fixed Data'!$B$21*'Fixed Data'!$B$22</f>
        <v>-0.10110209251471231</v>
      </c>
      <c r="AA147" s="21">
        <f>-AA$162*'Fixed Data'!$B$21*'Fixed Data'!$B$22</f>
        <v>-0.10423827593297132</v>
      </c>
      <c r="AB147" s="21">
        <f>-AB$162*'Fixed Data'!$B$21*'Fixed Data'!$B$22</f>
        <v>-0.10749270767963201</v>
      </c>
      <c r="AC147" s="21">
        <f>-AC$162*'Fixed Data'!$B$21*'Fixed Data'!$B$22</f>
        <v>-0.11087033086521612</v>
      </c>
      <c r="AD147" s="21">
        <f>-AD$162*'Fixed Data'!$B$21*'Fixed Data'!$B$22</f>
        <v>-0.11437630948603267</v>
      </c>
      <c r="AE147" s="21">
        <f>-AE$162*'Fixed Data'!$B$21*'Fixed Data'!$B$22</f>
        <v>-0.1180160376151964</v>
      </c>
      <c r="AF147" s="21">
        <f>-AF$162*'Fixed Data'!$B$21*'Fixed Data'!$B$22</f>
        <v>-0.12179515085373285</v>
      </c>
      <c r="AG147" s="21">
        <f>-AG$162*'Fixed Data'!$B$21*'Fixed Data'!$B$22</f>
        <v>-0.12571953717899342</v>
      </c>
      <c r="AH147" s="21">
        <f>-AH$162*'Fixed Data'!$B$21*'Fixed Data'!$B$22</f>
        <v>-0.12979534869710516</v>
      </c>
      <c r="AI147" s="21">
        <f>-AI$162*'Fixed Data'!$B$21*'Fixed Data'!$B$22</f>
        <v>-0.13402901475147261</v>
      </c>
      <c r="AJ147" s="21">
        <f>-AJ$162*'Fixed Data'!$B$21*'Fixed Data'!$B$22</f>
        <v>-0.13842725352455504</v>
      </c>
      <c r="AK147" s="21">
        <f>-AK$162*'Fixed Data'!$B$21*'Fixed Data'!$B$22</f>
        <v>-0.14299708680376497</v>
      </c>
      <c r="AL147" s="21">
        <f>-AL$162*'Fixed Data'!$B$21*'Fixed Data'!$B$22</f>
        <v>-0.14774585369265963</v>
      </c>
      <c r="AM147" s="21">
        <f>-AM$162*'Fixed Data'!$B$21*'Fixed Data'!$B$22</f>
        <v>-0.15268122537683942</v>
      </c>
      <c r="AN147" s="21">
        <f>-AN$162*'Fixed Data'!$B$21*'Fixed Data'!$B$22</f>
        <v>-0.15781122139657067</v>
      </c>
      <c r="AO147" s="21">
        <f>-AO$162*'Fixed Data'!$B$21*'Fixed Data'!$B$22</f>
        <v>-0.16314422531671866</v>
      </c>
      <c r="AP147" s="21">
        <f>-AP$162*'Fixed Data'!$B$21*'Fixed Data'!$B$22</f>
        <v>-0.16868900205407772</v>
      </c>
      <c r="AQ147" s="21">
        <f>-AQ$162*'Fixed Data'!$B$21*'Fixed Data'!$B$22</f>
        <v>-0.17445471610873536</v>
      </c>
      <c r="AR147" s="21">
        <f>-AR$162*'Fixed Data'!$B$21*'Fixed Data'!$B$22</f>
        <v>-0.18045095069947148</v>
      </c>
      <c r="AS147" s="21">
        <f>-AS$162*'Fixed Data'!$B$21*'Fixed Data'!$B$22</f>
        <v>-0.18668772644714005</v>
      </c>
      <c r="AT147" s="21">
        <f>-AT$162*'Fixed Data'!$B$21*'Fixed Data'!$B$22</f>
        <v>-0.19317552367418928</v>
      </c>
      <c r="AU147" s="21">
        <f>-AU$162*'Fixed Data'!$B$21*'Fixed Data'!$B$22</f>
        <v>-0.19992530289611249</v>
      </c>
      <c r="AV147" s="21">
        <f>-AV$162*'Fixed Data'!$B$21*'Fixed Data'!$B$22</f>
        <v>-0.20694852817567541</v>
      </c>
      <c r="AW147" s="21">
        <f>-AW$162*'Fixed Data'!$B$21*'Fixed Data'!$B$22</f>
        <v>-0.21425719077848818</v>
      </c>
      <c r="AX147" s="21">
        <f>-AX$162*'Fixed Data'!$B$21*'Fixed Data'!$B$22</f>
        <v>-0.22186383493799119</v>
      </c>
      <c r="AY147" s="21">
        <f>-AY$162*'Fixed Data'!$B$21*'Fixed Data'!$B$22</f>
        <v>-0.22978158301775203</v>
      </c>
      <c r="AZ147" s="21">
        <f>-AZ$162*'Fixed Data'!$B$21*'Fixed Data'!$B$22</f>
        <v>-0.23802416413922722</v>
      </c>
      <c r="BA147" s="21">
        <f>-BA$162*'Fixed Data'!$B$21*'Fixed Data'!$B$22</f>
        <v>-0.24660594265885244</v>
      </c>
      <c r="BB147" s="21">
        <f>-BB$162*'Fixed Data'!$B$21*'Fixed Data'!$B$22</f>
        <v>-0.25549713061523061</v>
      </c>
    </row>
    <row r="148" spans="1:54" outlineLevel="2">
      <c r="A148" s="467"/>
      <c r="B148" s="135" t="s">
        <v>292</v>
      </c>
      <c r="C148" s="135" t="s">
        <v>572</v>
      </c>
      <c r="D148" s="135" t="s">
        <v>399</v>
      </c>
      <c r="E148" s="279">
        <v>0</v>
      </c>
      <c r="F148" s="279">
        <v>3.3058153522221544E-3</v>
      </c>
      <c r="G148" s="279">
        <v>7.4819048974282126E-3</v>
      </c>
      <c r="H148" s="279">
        <v>1.2793794325275405E-2</v>
      </c>
      <c r="I148" s="279">
        <v>1.9538757601135121E-2</v>
      </c>
      <c r="J148" s="279">
        <v>2.804812303793916E-2</v>
      </c>
      <c r="K148" s="279">
        <v>2.9073925796674518E-2</v>
      </c>
      <c r="L148" s="279">
        <v>3.0140872929259578E-2</v>
      </c>
      <c r="M148" s="279">
        <v>3.1250709048740076E-2</v>
      </c>
      <c r="N148" s="279">
        <v>3.2405280949446794E-2</v>
      </c>
      <c r="O148" s="279">
        <v>3.3606633466033084E-2</v>
      </c>
      <c r="P148" s="279">
        <v>3.4856741094361689E-2</v>
      </c>
      <c r="Q148" s="279">
        <v>3.6157737816340969E-2</v>
      </c>
      <c r="R148" s="279">
        <v>3.7511826077542915E-2</v>
      </c>
      <c r="S148" s="279">
        <v>3.8921375793723734E-2</v>
      </c>
      <c r="T148" s="279">
        <v>4.0388825293085517E-2</v>
      </c>
      <c r="U148" s="279">
        <v>4.1916812158536002E-2</v>
      </c>
      <c r="V148" s="279">
        <v>4.350791117387974E-2</v>
      </c>
      <c r="W148" s="279">
        <v>4.5164993724606306E-2</v>
      </c>
      <c r="X148" s="279">
        <v>4.6890902364144643E-2</v>
      </c>
      <c r="Y148" s="279">
        <v>4.8688787621123539E-2</v>
      </c>
      <c r="Z148" s="279">
        <v>5.056191951856201E-2</v>
      </c>
      <c r="AA148" s="279">
        <v>5.2513538741878814E-2</v>
      </c>
      <c r="AB148" s="279">
        <v>5.4547307114075738E-2</v>
      </c>
      <c r="AC148" s="279">
        <v>5.6666852935613292E-2</v>
      </c>
      <c r="AD148" s="279">
        <v>5.8875928930607738E-2</v>
      </c>
      <c r="AE148" s="279">
        <v>6.1178827719796464E-2</v>
      </c>
      <c r="AF148" s="279">
        <v>6.3579607990311315E-2</v>
      </c>
      <c r="AG148" s="279">
        <v>6.6082697003656682E-2</v>
      </c>
      <c r="AH148" s="279">
        <v>6.8692893821784118E-2</v>
      </c>
      <c r="AI148" s="279">
        <v>7.1414940876844218E-2</v>
      </c>
      <c r="AJ148" s="279">
        <v>7.4254005949136004E-2</v>
      </c>
      <c r="AK148" s="279">
        <v>7.7215520780240063E-2</v>
      </c>
      <c r="AL148" s="279">
        <v>8.030493568978174E-2</v>
      </c>
      <c r="AM148" s="279">
        <v>8.3528172471761308E-2</v>
      </c>
      <c r="AN148" s="279">
        <v>8.6891491207944482E-2</v>
      </c>
      <c r="AO148" s="279">
        <v>9.0401136453833034E-2</v>
      </c>
      <c r="AP148" s="279">
        <v>9.4064039499494378E-2</v>
      </c>
      <c r="AQ148" s="279">
        <v>9.7887306977048949E-2</v>
      </c>
      <c r="AR148" s="279">
        <v>0.10187819961209452</v>
      </c>
      <c r="AS148" s="279">
        <v>0.10604459868525948</v>
      </c>
      <c r="AT148" s="279">
        <v>0.11039467680520965</v>
      </c>
      <c r="AU148" s="279">
        <v>0.11493691263032929</v>
      </c>
      <c r="AV148" s="279">
        <v>0.11968038234271711</v>
      </c>
      <c r="AW148" s="279">
        <v>0.12463431964960023</v>
      </c>
      <c r="AX148" s="279">
        <v>0.12980869655301297</v>
      </c>
      <c r="AY148" s="279">
        <v>0.1352137821085648</v>
      </c>
      <c r="AZ148" s="279">
        <v>0.14086041892522852</v>
      </c>
      <c r="BA148" s="279">
        <v>0.14675997206589725</v>
      </c>
      <c r="BB148" s="279">
        <v>0.15290675243110652</v>
      </c>
    </row>
    <row r="149" spans="1:54" outlineLevel="2">
      <c r="A149" s="467"/>
      <c r="B149" s="135" t="s">
        <v>292</v>
      </c>
      <c r="C149" s="135"/>
      <c r="D149" s="135" t="s">
        <v>399</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67"/>
      <c r="B150" s="135" t="s">
        <v>295</v>
      </c>
      <c r="C150" s="135" t="s">
        <v>483</v>
      </c>
      <c r="D150" s="135" t="s">
        <v>399</v>
      </c>
      <c r="E150" s="279">
        <v>-42.318106469999996</v>
      </c>
      <c r="F150" s="279">
        <v>-42.52149532</v>
      </c>
      <c r="G150" s="279">
        <v>-42.709487179999996</v>
      </c>
      <c r="H150" s="279">
        <v>-42.880913380000003</v>
      </c>
      <c r="I150" s="279">
        <v>-43.034542610000003</v>
      </c>
      <c r="J150" s="279">
        <v>-43.169077389999998</v>
      </c>
      <c r="K150" s="279">
        <v>-44.12194504</v>
      </c>
      <c r="L150" s="279">
        <v>-45.10399151</v>
      </c>
      <c r="M150" s="279">
        <v>-46.116213000000002</v>
      </c>
      <c r="N150" s="279">
        <v>-47.159642549999994</v>
      </c>
      <c r="O150" s="279">
        <v>-48.2353515</v>
      </c>
      <c r="P150" s="279">
        <v>-49.344450960000003</v>
      </c>
      <c r="Q150" s="279">
        <v>-50.488093490000004</v>
      </c>
      <c r="R150" s="279">
        <v>-51.667474670000004</v>
      </c>
      <c r="S150" s="279">
        <v>-52.88383485</v>
      </c>
      <c r="T150" s="279">
        <v>-54.138460950000002</v>
      </c>
      <c r="U150" s="279">
        <v>-55.432688329999998</v>
      </c>
      <c r="V150" s="279">
        <v>-56.767902749999998</v>
      </c>
      <c r="W150" s="279">
        <v>-58.145542380000002</v>
      </c>
      <c r="X150" s="279">
        <v>-59.567099929999998</v>
      </c>
      <c r="Y150" s="279">
        <v>-61.034124890000001</v>
      </c>
      <c r="Z150" s="279">
        <v>-62.548225799999997</v>
      </c>
      <c r="AA150" s="279">
        <v>-64.11107269</v>
      </c>
      <c r="AB150" s="279">
        <v>-65.724399560000009</v>
      </c>
      <c r="AC150" s="279">
        <v>-67.39000704</v>
      </c>
      <c r="AD150" s="279">
        <v>-69.10976509000001</v>
      </c>
      <c r="AE150" s="279">
        <v>-70.885615860000001</v>
      </c>
      <c r="AF150" s="279">
        <v>-72.719576669999995</v>
      </c>
      <c r="AG150" s="279">
        <v>-74.613743139999997</v>
      </c>
      <c r="AH150" s="279">
        <v>-76.570292390000006</v>
      </c>
      <c r="AI150" s="279">
        <v>-78.591486439999997</v>
      </c>
      <c r="AJ150" s="279">
        <v>-80.679675779999997</v>
      </c>
      <c r="AK150" s="279">
        <v>-82.837302980000004</v>
      </c>
      <c r="AL150" s="279">
        <v>-85.066906629999991</v>
      </c>
      <c r="AM150" s="279">
        <v>-87.371125280000001</v>
      </c>
      <c r="AN150" s="279">
        <v>-89.752701709999997</v>
      </c>
      <c r="AO150" s="279">
        <v>-92.214487230000003</v>
      </c>
      <c r="AP150" s="279">
        <v>-94.759446339999997</v>
      </c>
      <c r="AQ150" s="279">
        <v>-97.39066145999999</v>
      </c>
      <c r="AR150" s="279">
        <v>-100.11133790000001</v>
      </c>
      <c r="AS150" s="279">
        <v>-102.92480929999999</v>
      </c>
      <c r="AT150" s="279">
        <v>-105.83454259999999</v>
      </c>
      <c r="AU150" s="279">
        <v>-108.8441442</v>
      </c>
      <c r="AV150" s="279">
        <v>-111.95736579999999</v>
      </c>
      <c r="AW150" s="279">
        <v>-115.1781103</v>
      </c>
      <c r="AX150" s="279">
        <v>-118.51043890000001</v>
      </c>
      <c r="AY150" s="279">
        <v>-121.95857720000001</v>
      </c>
      <c r="AZ150" s="279">
        <v>-125.5269227</v>
      </c>
      <c r="BA150" s="279">
        <v>-129.2200522</v>
      </c>
      <c r="BB150" s="279">
        <v>-133.02183731913254</v>
      </c>
    </row>
    <row r="151" spans="1:54" outlineLevel="2">
      <c r="A151" s="467"/>
      <c r="B151" s="135" t="s">
        <v>295</v>
      </c>
      <c r="C151" s="135" t="s">
        <v>484</v>
      </c>
      <c r="D151" s="135" t="s">
        <v>399</v>
      </c>
      <c r="E151" s="279">
        <v>-11.27096233</v>
      </c>
      <c r="F151" s="279">
        <v>-11.54377743</v>
      </c>
      <c r="G151" s="279">
        <v>-11.808924220000002</v>
      </c>
      <c r="H151" s="279">
        <v>-12.06523767</v>
      </c>
      <c r="I151" s="279">
        <v>-12.31147007</v>
      </c>
      <c r="J151" s="279">
        <v>-12.546286039999998</v>
      </c>
      <c r="K151" s="279">
        <v>-12.90057942</v>
      </c>
      <c r="L151" s="279">
        <v>-13.266225220000001</v>
      </c>
      <c r="M151" s="279">
        <v>-13.643616699999999</v>
      </c>
      <c r="N151" s="279">
        <v>-14.033161890000001</v>
      </c>
      <c r="O151" s="279">
        <v>-14.43528416</v>
      </c>
      <c r="P151" s="279">
        <v>-14.850422890000001</v>
      </c>
      <c r="Q151" s="279">
        <v>-15.27903411</v>
      </c>
      <c r="R151" s="279">
        <v>-15.721591160000001</v>
      </c>
      <c r="S151" s="279">
        <v>-16.178585429999998</v>
      </c>
      <c r="T151" s="279">
        <v>-16.650527090000001</v>
      </c>
      <c r="U151" s="279">
        <v>-17.137945859999999</v>
      </c>
      <c r="V151" s="279">
        <v>-17.641391840000001</v>
      </c>
      <c r="W151" s="279">
        <v>-18.161436350000002</v>
      </c>
      <c r="X151" s="279">
        <v>-18.698672800000001</v>
      </c>
      <c r="Y151" s="279">
        <v>-19.25371762</v>
      </c>
      <c r="Z151" s="279">
        <v>-19.827211239999997</v>
      </c>
      <c r="AA151" s="279">
        <v>-20.41981908</v>
      </c>
      <c r="AB151" s="279">
        <v>-21.032232609999998</v>
      </c>
      <c r="AC151" s="279">
        <v>-21.665170449999998</v>
      </c>
      <c r="AD151" s="279">
        <v>-22.319379519999998</v>
      </c>
      <c r="AE151" s="279">
        <v>-22.995636219999998</v>
      </c>
      <c r="AF151" s="279">
        <v>-23.694747739999997</v>
      </c>
      <c r="AG151" s="279">
        <v>-24.417553300000002</v>
      </c>
      <c r="AH151" s="279">
        <v>-25.164925589999999</v>
      </c>
      <c r="AI151" s="279">
        <v>-25.937772149999997</v>
      </c>
      <c r="AJ151" s="279">
        <v>-26.73703691</v>
      </c>
      <c r="AK151" s="279">
        <v>-27.563701730000002</v>
      </c>
      <c r="AL151" s="279">
        <v>-28.418788030000002</v>
      </c>
      <c r="AM151" s="279">
        <v>-29.30335857</v>
      </c>
      <c r="AN151" s="279">
        <v>-30.218519140000001</v>
      </c>
      <c r="AO151" s="279">
        <v>-31.165420519999998</v>
      </c>
      <c r="AP151" s="279">
        <v>-32.145260409999999</v>
      </c>
      <c r="AQ151" s="279">
        <v>-33.15928547</v>
      </c>
      <c r="AR151" s="279">
        <v>-34.208793479999997</v>
      </c>
      <c r="AS151" s="279">
        <v>-35.295135590000001</v>
      </c>
      <c r="AT151" s="279">
        <v>-36.419718639999999</v>
      </c>
      <c r="AU151" s="279">
        <v>-37.584007679999999</v>
      </c>
      <c r="AV151" s="279">
        <v>-38.789528450000006</v>
      </c>
      <c r="AW151" s="279">
        <v>-40.037870149999996</v>
      </c>
      <c r="AX151" s="279">
        <v>-41.33068823</v>
      </c>
      <c r="AY151" s="279">
        <v>-42.669707330000001</v>
      </c>
      <c r="AZ151" s="279">
        <v>-44.056724380000006</v>
      </c>
      <c r="BA151" s="279">
        <v>-45.493611810000004</v>
      </c>
      <c r="BB151" s="279">
        <v>-46.977362585279231</v>
      </c>
    </row>
    <row r="152" spans="1:54" outlineLevel="2">
      <c r="A152" s="467"/>
      <c r="B152" s="135" t="s">
        <v>295</v>
      </c>
      <c r="C152" s="135" t="s">
        <v>485</v>
      </c>
      <c r="D152" s="135" t="s">
        <v>399</v>
      </c>
      <c r="E152" s="279">
        <v>-0.61283539460000003</v>
      </c>
      <c r="F152" s="279">
        <v>-0.62899935369999993</v>
      </c>
      <c r="G152" s="279">
        <v>-0.6452288612</v>
      </c>
      <c r="H152" s="279">
        <v>-0.66123884259999999</v>
      </c>
      <c r="I152" s="279">
        <v>-0.67670964929999999</v>
      </c>
      <c r="J152" s="279">
        <v>-0.69128411990000005</v>
      </c>
      <c r="K152" s="279">
        <v>-0.71048520719999997</v>
      </c>
      <c r="L152" s="279">
        <v>-0.73036252779999999</v>
      </c>
      <c r="M152" s="279">
        <v>-0.75094308450000002</v>
      </c>
      <c r="N152" s="279">
        <v>-0.77225504449999993</v>
      </c>
      <c r="O152" s="279">
        <v>-0.79432779240000007</v>
      </c>
      <c r="P152" s="279">
        <v>-0.81719198589999997</v>
      </c>
      <c r="Q152" s="279">
        <v>-0.84087961349999996</v>
      </c>
      <c r="R152" s="279">
        <v>-0.86542405529999999</v>
      </c>
      <c r="S152" s="279">
        <v>-0.89086014670000002</v>
      </c>
      <c r="T152" s="279">
        <v>-0.91722424509999989</v>
      </c>
      <c r="U152" s="279">
        <v>-0.9445542992</v>
      </c>
      <c r="V152" s="279">
        <v>-0.97288992279999997</v>
      </c>
      <c r="W152" s="279">
        <v>-1.0022724709999999</v>
      </c>
      <c r="X152" s="279">
        <v>-1.03274512</v>
      </c>
      <c r="Y152" s="279">
        <v>-1.0643529520000001</v>
      </c>
      <c r="Z152" s="279">
        <v>-1.0971430419999999</v>
      </c>
      <c r="AA152" s="279">
        <v>-1.1311645509999999</v>
      </c>
      <c r="AB152" s="279">
        <v>-1.1664688240000001</v>
      </c>
      <c r="AC152" s="279">
        <v>-1.203109486</v>
      </c>
      <c r="AD152" s="279">
        <v>-1.2411425540000001</v>
      </c>
      <c r="AE152" s="279">
        <v>-1.2806265460000001</v>
      </c>
      <c r="AF152" s="279">
        <v>-1.3216225959999999</v>
      </c>
      <c r="AG152" s="279">
        <v>-1.3641945770000001</v>
      </c>
      <c r="AH152" s="279">
        <v>-1.4084092290000001</v>
      </c>
      <c r="AI152" s="279">
        <v>-1.4543362949999998</v>
      </c>
      <c r="AJ152" s="279">
        <v>-1.5020486559999999</v>
      </c>
      <c r="AK152" s="279">
        <v>-1.551622485</v>
      </c>
      <c r="AL152" s="279">
        <v>-1.603137397</v>
      </c>
      <c r="AM152" s="279">
        <v>-1.6566766100000001</v>
      </c>
      <c r="AN152" s="279">
        <v>-1.7123271179999999</v>
      </c>
      <c r="AO152" s="279">
        <v>-1.770179868</v>
      </c>
      <c r="AP152" s="279">
        <v>-1.8303299420000001</v>
      </c>
      <c r="AQ152" s="279">
        <v>-1.89287676</v>
      </c>
      <c r="AR152" s="279">
        <v>-1.957924276</v>
      </c>
      <c r="AS152" s="279">
        <v>-2.0255811989999999</v>
      </c>
      <c r="AT152" s="279">
        <v>-2.0959612180000002</v>
      </c>
      <c r="AU152" s="279">
        <v>-2.169183233</v>
      </c>
      <c r="AV152" s="279">
        <v>-2.245371606</v>
      </c>
      <c r="AW152" s="279">
        <v>-2.324656423</v>
      </c>
      <c r="AX152" s="279">
        <v>-2.4071737599999996</v>
      </c>
      <c r="AY152" s="279">
        <v>-2.4930659730000002</v>
      </c>
      <c r="AZ152" s="279">
        <v>-2.5824819940000001</v>
      </c>
      <c r="BA152" s="279">
        <v>-2.675577648</v>
      </c>
      <c r="BB152" s="279">
        <v>-2.7720292986008763</v>
      </c>
    </row>
    <row r="153" spans="1:54" outlineLevel="2">
      <c r="A153" s="467"/>
      <c r="B153" s="135" t="s">
        <v>295</v>
      </c>
      <c r="C153" s="135" t="s">
        <v>573</v>
      </c>
      <c r="D153" s="135" t="s">
        <v>399</v>
      </c>
      <c r="E153" s="279">
        <v>0</v>
      </c>
      <c r="F153" s="279">
        <v>1.0431418033119944</v>
      </c>
      <c r="G153" s="279">
        <v>2.1708445543636179</v>
      </c>
      <c r="H153" s="279">
        <v>3.3881359908924091</v>
      </c>
      <c r="I153" s="279">
        <v>4.7003126734673923</v>
      </c>
      <c r="J153" s="279">
        <v>6.1129548314219928</v>
      </c>
      <c r="K153" s="279">
        <v>6.2994785314501049</v>
      </c>
      <c r="L153" s="279">
        <v>6.4920264787969142</v>
      </c>
      <c r="M153" s="279">
        <v>6.6908072437872086</v>
      </c>
      <c r="N153" s="279">
        <v>6.8960374082085174</v>
      </c>
      <c r="O153" s="279">
        <v>7.1079415393468315</v>
      </c>
      <c r="P153" s="279">
        <v>7.3267527757496032</v>
      </c>
      <c r="Q153" s="279">
        <v>7.5527130292457922</v>
      </c>
      <c r="R153" s="279">
        <v>7.7860734229347903</v>
      </c>
      <c r="S153" s="279">
        <v>8.0270946581759954</v>
      </c>
      <c r="T153" s="279">
        <v>8.2760472755719867</v>
      </c>
      <c r="U153" s="279">
        <v>8.5332123791010019</v>
      </c>
      <c r="V153" s="279">
        <v>8.7988816734529518</v>
      </c>
      <c r="W153" s="279">
        <v>9.0733581991340184</v>
      </c>
      <c r="X153" s="279">
        <v>9.3569567376379705</v>
      </c>
      <c r="Y153" s="279">
        <v>9.6500041618679901</v>
      </c>
      <c r="Z153" s="279">
        <v>9.9528401815840031</v>
      </c>
      <c r="AA153" s="279">
        <v>10.26581765883096</v>
      </c>
      <c r="AB153" s="279">
        <v>10.589303351091033</v>
      </c>
      <c r="AC153" s="279">
        <v>10.923678263193024</v>
      </c>
      <c r="AD153" s="279">
        <v>11.269338533703992</v>
      </c>
      <c r="AE153" s="279">
        <v>11.626695854443014</v>
      </c>
      <c r="AF153" s="279">
        <v>11.996178243277985</v>
      </c>
      <c r="AG153" s="279">
        <v>12.378230750168997</v>
      </c>
      <c r="AH153" s="279">
        <v>12.773316020929975</v>
      </c>
      <c r="AI153" s="279">
        <v>13.181915236837998</v>
      </c>
      <c r="AJ153" s="279">
        <v>13.604528936047002</v>
      </c>
      <c r="AK153" s="279">
        <v>14.041677607762008</v>
      </c>
      <c r="AL153" s="279">
        <v>14.493902894446919</v>
      </c>
      <c r="AM153" s="279">
        <v>14.961768417511019</v>
      </c>
      <c r="AN153" s="279">
        <v>15.445859922237972</v>
      </c>
      <c r="AO153" s="279">
        <v>15.946787932791029</v>
      </c>
      <c r="AP153" s="279">
        <v>16.465186975329928</v>
      </c>
      <c r="AQ153" s="279">
        <v>17.001718278065049</v>
      </c>
      <c r="AR153" s="279">
        <v>17.557069845547012</v>
      </c>
      <c r="AS153" s="279">
        <v>18.131957822585075</v>
      </c>
      <c r="AT153" s="279">
        <v>18.727127784337064</v>
      </c>
      <c r="AU153" s="279">
        <v>19.343356550330935</v>
      </c>
      <c r="AV153" s="279">
        <v>19.981452690101904</v>
      </c>
      <c r="AW153" s="279">
        <v>20.642258985886013</v>
      </c>
      <c r="AX153" s="279">
        <v>21.326652580940991</v>
      </c>
      <c r="AY153" s="279">
        <v>22.035547508283937</v>
      </c>
      <c r="AZ153" s="279">
        <v>22.769896634143947</v>
      </c>
      <c r="BA153" s="279">
        <v>23.530692264584015</v>
      </c>
      <c r="BB153" s="279">
        <v>24.316884500422649</v>
      </c>
    </row>
    <row r="154" spans="1:54" outlineLevel="2">
      <c r="A154" s="468"/>
      <c r="B154" s="135" t="s">
        <v>486</v>
      </c>
      <c r="C154" s="135"/>
      <c r="D154" s="135" t="s">
        <v>399</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390</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479</v>
      </c>
      <c r="C157" s="134" t="s">
        <v>164</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66" t="s">
        <v>487</v>
      </c>
      <c r="B158" s="135" t="s">
        <v>289</v>
      </c>
      <c r="C158" s="135" t="s">
        <v>405</v>
      </c>
      <c r="D158" s="135" t="s">
        <v>488</v>
      </c>
      <c r="E158" s="238">
        <v>130.88514758148523</v>
      </c>
      <c r="F158" s="36">
        <v>129.82587859741213</v>
      </c>
      <c r="G158" s="36">
        <v>128.72338115766189</v>
      </c>
      <c r="H158" s="36">
        <v>127.57641820235817</v>
      </c>
      <c r="I158" s="36">
        <v>126.38370856162912</v>
      </c>
      <c r="J158" s="36">
        <v>125.14392519560747</v>
      </c>
      <c r="K158" s="36">
        <v>126.67826686217332</v>
      </c>
      <c r="L158" s="36">
        <v>128.23783174621681</v>
      </c>
      <c r="M158" s="36">
        <v>129.82323089767689</v>
      </c>
      <c r="N158" s="36">
        <v>131.43509505649047</v>
      </c>
      <c r="O158" s="36">
        <v>133.0740760825924</v>
      </c>
      <c r="P158" s="36">
        <v>134.74084728591527</v>
      </c>
      <c r="Q158" s="36">
        <v>136.43610441638955</v>
      </c>
      <c r="R158" s="36">
        <v>138.16056643394336</v>
      </c>
      <c r="S158" s="36">
        <v>139.91497671850232</v>
      </c>
      <c r="T158" s="36">
        <v>141.70010372998962</v>
      </c>
      <c r="U158" s="36">
        <v>143.51674210832579</v>
      </c>
      <c r="V158" s="36">
        <v>145.36571366342861</v>
      </c>
      <c r="W158" s="36">
        <v>147.24786847521312</v>
      </c>
      <c r="X158" s="36">
        <v>149.16408599359139</v>
      </c>
      <c r="Y158" s="36">
        <v>151.11527624847236</v>
      </c>
      <c r="Z158" s="36">
        <v>153.10238116976188</v>
      </c>
      <c r="AA158" s="36">
        <v>155.12637568736241</v>
      </c>
      <c r="AB158" s="36">
        <v>157.18826894117311</v>
      </c>
      <c r="AC158" s="36">
        <v>159.28910615108936</v>
      </c>
      <c r="AD158" s="36">
        <v>161.42996960700302</v>
      </c>
      <c r="AE158" s="36">
        <v>163.61198031880195</v>
      </c>
      <c r="AF158" s="36">
        <v>165.83629977637</v>
      </c>
      <c r="AG158" s="36">
        <v>168.10413126958684</v>
      </c>
      <c r="AH158" s="36">
        <v>170.41672175832781</v>
      </c>
      <c r="AI158" s="36">
        <v>172.77536374246361</v>
      </c>
      <c r="AJ158" s="36">
        <v>175.18139724186025</v>
      </c>
      <c r="AK158" s="36">
        <v>177.63621122637886</v>
      </c>
      <c r="AL158" s="36">
        <v>180.14124625587536</v>
      </c>
      <c r="AM158" s="36">
        <v>182.69799624020035</v>
      </c>
      <c r="AN158" s="36">
        <v>185.30801085919887</v>
      </c>
      <c r="AO158" s="36">
        <v>187.97289776271023</v>
      </c>
      <c r="AP158" s="36">
        <v>190.69432510056745</v>
      </c>
      <c r="AQ158" s="36">
        <v>193.47402405259757</v>
      </c>
      <c r="AR158" s="36">
        <v>196.31379102862087</v>
      </c>
      <c r="AS158" s="36">
        <v>199.21549151845082</v>
      </c>
      <c r="AT158" s="36">
        <v>202.18106163189384</v>
      </c>
      <c r="AU158" s="36">
        <v>205.21251205874879</v>
      </c>
      <c r="AV158" s="36">
        <v>208.31193114880688</v>
      </c>
      <c r="AW158" s="36">
        <v>211.48148755185122</v>
      </c>
      <c r="AX158" s="36">
        <v>214.72343439765658</v>
      </c>
      <c r="AY158" s="36">
        <v>218.04011259598872</v>
      </c>
      <c r="AZ158" s="36">
        <v>221.43395446660455</v>
      </c>
      <c r="BA158" s="36">
        <v>224.9074880292512</v>
      </c>
      <c r="BB158" s="36">
        <v>228.43550933041965</v>
      </c>
    </row>
    <row r="159" spans="1:54" outlineLevel="2">
      <c r="A159" s="467"/>
      <c r="B159" s="135" t="s">
        <v>289</v>
      </c>
      <c r="C159" s="135" t="s">
        <v>571</v>
      </c>
      <c r="D159" s="135" t="s">
        <v>488</v>
      </c>
      <c r="E159" s="279">
        <v>0</v>
      </c>
      <c r="F159" s="279">
        <v>-2.2966149563685123</v>
      </c>
      <c r="G159" s="279">
        <v>-4.6576758111124343</v>
      </c>
      <c r="H159" s="279">
        <v>-7.085076087102407</v>
      </c>
      <c r="I159" s="279">
        <v>-9.5807789103620955</v>
      </c>
      <c r="J159" s="279">
        <v>-12.146820716077942</v>
      </c>
      <c r="K159" s="279">
        <v>-12.321095232380481</v>
      </c>
      <c r="L159" s="279">
        <v>-12.498894352050588</v>
      </c>
      <c r="M159" s="279">
        <v>-12.680318780298146</v>
      </c>
      <c r="N159" s="279">
        <v>-12.865472978942716</v>
      </c>
      <c r="O159" s="279">
        <v>-13.054464730483533</v>
      </c>
      <c r="P159" s="279">
        <v>-13.247406058029387</v>
      </c>
      <c r="Q159" s="279">
        <v>-13.444413151598686</v>
      </c>
      <c r="R159" s="279">
        <v>-13.645606244479396</v>
      </c>
      <c r="S159" s="279">
        <v>-13.851110047289009</v>
      </c>
      <c r="T159" s="279">
        <v>-14.061054273774603</v>
      </c>
      <c r="U159" s="279">
        <v>-14.275572519252732</v>
      </c>
      <c r="V159" s="279">
        <v>-14.494804375799598</v>
      </c>
      <c r="W159" s="279">
        <v>-14.718894019630598</v>
      </c>
      <c r="X159" s="279">
        <v>-14.94799131275084</v>
      </c>
      <c r="Y159" s="279">
        <v>-15.182252192024771</v>
      </c>
      <c r="Z159" s="279">
        <v>-15.421837207826245</v>
      </c>
      <c r="AA159" s="279">
        <v>-15.666914751548509</v>
      </c>
      <c r="AB159" s="279">
        <v>-15.917658577524147</v>
      </c>
      <c r="AC159" s="279">
        <v>-16.174249171975077</v>
      </c>
      <c r="AD159" s="279">
        <v>-16.436874537422526</v>
      </c>
      <c r="AE159" s="279">
        <v>-16.705729298387041</v>
      </c>
      <c r="AF159" s="279">
        <v>-16.98101659679832</v>
      </c>
      <c r="AG159" s="279">
        <v>-17.262946595665323</v>
      </c>
      <c r="AH159" s="279">
        <v>-17.551738109716148</v>
      </c>
      <c r="AI159" s="279">
        <v>-17.847618727168097</v>
      </c>
      <c r="AJ159" s="279">
        <v>-18.150825005857527</v>
      </c>
      <c r="AK159" s="279">
        <v>-18.461602593139752</v>
      </c>
      <c r="AL159" s="279">
        <v>-18.78020736878927</v>
      </c>
      <c r="AM159" s="279">
        <v>-19.106904964739464</v>
      </c>
      <c r="AN159" s="279">
        <v>-19.441972798542707</v>
      </c>
      <c r="AO159" s="279">
        <v>-19.785697945640258</v>
      </c>
      <c r="AP159" s="279">
        <v>-20.138380528021962</v>
      </c>
      <c r="AQ159" s="279">
        <v>-20.500332033646817</v>
      </c>
      <c r="AR159" s="279">
        <v>-20.871876993942351</v>
      </c>
      <c r="AS159" s="279">
        <v>-21.253353285424673</v>
      </c>
      <c r="AT159" s="279">
        <v>-21.645112347718779</v>
      </c>
      <c r="AU159" s="279">
        <v>-22.047520784168</v>
      </c>
      <c r="AV159" s="279">
        <v>-22.460959977823954</v>
      </c>
      <c r="AW159" s="279">
        <v>-22.885826898297296</v>
      </c>
      <c r="AX159" s="279">
        <v>-23.32253577364639</v>
      </c>
      <c r="AY159" s="279">
        <v>-23.771517621998278</v>
      </c>
      <c r="AZ159" s="279">
        <v>-24.233222091407825</v>
      </c>
      <c r="BA159" s="279">
        <v>-24.708117126998289</v>
      </c>
      <c r="BB159" s="279">
        <v>-25.192355137880799</v>
      </c>
    </row>
    <row r="160" spans="1:54" outlineLevel="2">
      <c r="A160" s="467"/>
      <c r="B160" s="135" t="s">
        <v>289</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67"/>
      <c r="B161" s="135" t="s">
        <v>292</v>
      </c>
      <c r="C161" s="135" t="s">
        <v>481</v>
      </c>
      <c r="D161" s="135"/>
      <c r="E161" s="238">
        <v>0.16861548800000001</v>
      </c>
      <c r="F161" s="36">
        <v>0.173065837</v>
      </c>
      <c r="G161" s="36">
        <v>0.17753423300000001</v>
      </c>
      <c r="H161" s="36">
        <v>0.181942191</v>
      </c>
      <c r="I161" s="36">
        <v>0.18620170699999999</v>
      </c>
      <c r="J161" s="36">
        <v>0.19021445000000001</v>
      </c>
      <c r="K161" s="36">
        <v>0.195500757</v>
      </c>
      <c r="L161" s="36">
        <v>0.20097324</v>
      </c>
      <c r="M161" s="36">
        <v>0.20663933400000001</v>
      </c>
      <c r="N161" s="36">
        <v>0.212506792</v>
      </c>
      <c r="O161" s="36">
        <v>0.21858370499999999</v>
      </c>
      <c r="P161" s="36">
        <v>0.224878513</v>
      </c>
      <c r="Q161" s="36">
        <v>0.23140002300000001</v>
      </c>
      <c r="R161" s="36">
        <v>0.23815742500000001</v>
      </c>
      <c r="S161" s="36">
        <v>0.24516030999999999</v>
      </c>
      <c r="T161" s="36">
        <v>0.25241868699999997</v>
      </c>
      <c r="U161" s="36">
        <v>0.25994300399999998</v>
      </c>
      <c r="V161" s="36">
        <v>0.26774416699999998</v>
      </c>
      <c r="W161" s="36">
        <v>0.275833563</v>
      </c>
      <c r="X161" s="36">
        <v>0.28422307699999999</v>
      </c>
      <c r="Y161" s="36">
        <v>0.29292512100000001</v>
      </c>
      <c r="Z161" s="36">
        <v>0.30195265700000001</v>
      </c>
      <c r="AA161" s="36">
        <v>0.31131921800000001</v>
      </c>
      <c r="AB161" s="36">
        <v>0.32103894100000002</v>
      </c>
      <c r="AC161" s="36">
        <v>0.33112658900000003</v>
      </c>
      <c r="AD161" s="36">
        <v>0.34159758400000001</v>
      </c>
      <c r="AE161" s="36">
        <v>0.35246803799999998</v>
      </c>
      <c r="AF161" s="36">
        <v>0.36375478</v>
      </c>
      <c r="AG161" s="36">
        <v>0.37547539699999999</v>
      </c>
      <c r="AH161" s="36">
        <v>0.38764826200000002</v>
      </c>
      <c r="AI161" s="36">
        <v>0.40029257699999998</v>
      </c>
      <c r="AJ161" s="36">
        <v>0.413428407</v>
      </c>
      <c r="AK161" s="36">
        <v>0.42707672299999999</v>
      </c>
      <c r="AL161" s="36">
        <v>0.441259444</v>
      </c>
      <c r="AM161" s="36">
        <v>0.45599948099999998</v>
      </c>
      <c r="AN161" s="36">
        <v>0.47132078599999999</v>
      </c>
      <c r="AO161" s="36">
        <v>0.487248395</v>
      </c>
      <c r="AP161" s="36">
        <v>0.503808488</v>
      </c>
      <c r="AQ161" s="36">
        <v>0.52102843600000004</v>
      </c>
      <c r="AR161" s="36">
        <v>0.53893685800000002</v>
      </c>
      <c r="AS161" s="36">
        <v>0.55756368300000003</v>
      </c>
      <c r="AT161" s="36">
        <v>0.57694021200000001</v>
      </c>
      <c r="AU161" s="36">
        <v>0.59709917899999998</v>
      </c>
      <c r="AV161" s="36">
        <v>0.61807482400000002</v>
      </c>
      <c r="AW161" s="36">
        <v>0.63990295799999997</v>
      </c>
      <c r="AX161" s="36">
        <v>0.66262104799999999</v>
      </c>
      <c r="AY161" s="36">
        <v>0.68626828399999995</v>
      </c>
      <c r="AZ161" s="36">
        <v>0.710885671</v>
      </c>
      <c r="BA161" s="36">
        <v>0.736516108</v>
      </c>
      <c r="BB161" s="36">
        <v>0.76307063072518688</v>
      </c>
    </row>
    <row r="162" spans="1:54" outlineLevel="2">
      <c r="A162" s="467"/>
      <c r="B162" s="135" t="s">
        <v>292</v>
      </c>
      <c r="C162" s="135" t="s">
        <v>482</v>
      </c>
      <c r="D162" s="135"/>
      <c r="E162" s="238">
        <v>0.37470108400000002</v>
      </c>
      <c r="F162" s="36">
        <v>0.38459074999999998</v>
      </c>
      <c r="G162" s="36">
        <v>0.39452051900000001</v>
      </c>
      <c r="H162" s="36">
        <v>0.40431598000000002</v>
      </c>
      <c r="I162" s="36">
        <v>0.41378157100000001</v>
      </c>
      <c r="J162" s="36">
        <v>0.42269877700000003</v>
      </c>
      <c r="K162" s="36">
        <v>0.43444612700000002</v>
      </c>
      <c r="L162" s="36">
        <v>0.44660720100000001</v>
      </c>
      <c r="M162" s="36">
        <v>0.45919851900000003</v>
      </c>
      <c r="N162" s="36">
        <v>0.47223731499999999</v>
      </c>
      <c r="O162" s="36">
        <v>0.48574156600000001</v>
      </c>
      <c r="P162" s="36">
        <v>0.49973002799999999</v>
      </c>
      <c r="Q162" s="36">
        <v>0.51422227300000001</v>
      </c>
      <c r="R162" s="36">
        <v>0.52923872199999999</v>
      </c>
      <c r="S162" s="36">
        <v>0.54480068800000003</v>
      </c>
      <c r="T162" s="36">
        <v>0.56093041499999996</v>
      </c>
      <c r="U162" s="36">
        <v>0.57765111999999996</v>
      </c>
      <c r="V162" s="36">
        <v>0.59498703799999997</v>
      </c>
      <c r="W162" s="36">
        <v>0.61296347200000001</v>
      </c>
      <c r="X162" s="36">
        <v>0.63160683699999998</v>
      </c>
      <c r="Y162" s="36">
        <v>0.65094471399999998</v>
      </c>
      <c r="Z162" s="36">
        <v>0.67100590500000001</v>
      </c>
      <c r="AA162" s="36">
        <v>0.69182048500000004</v>
      </c>
      <c r="AB162" s="36">
        <v>0.71341986899999998</v>
      </c>
      <c r="AC162" s="36">
        <v>0.73583686400000003</v>
      </c>
      <c r="AD162" s="36">
        <v>0.759105743</v>
      </c>
      <c r="AE162" s="36">
        <v>0.78326230600000002</v>
      </c>
      <c r="AF162" s="36">
        <v>0.80834395599999997</v>
      </c>
      <c r="AG162" s="36">
        <v>0.834389771</v>
      </c>
      <c r="AH162" s="36">
        <v>0.86144058199999995</v>
      </c>
      <c r="AI162" s="36">
        <v>0.88953906000000005</v>
      </c>
      <c r="AJ162" s="36">
        <v>0.91872979300000002</v>
      </c>
      <c r="AK162" s="36">
        <v>0.94905938400000001</v>
      </c>
      <c r="AL162" s="36">
        <v>0.980576542</v>
      </c>
      <c r="AM162" s="36">
        <v>1.0133321799999999</v>
      </c>
      <c r="AN162" s="36">
        <v>1.047379523</v>
      </c>
      <c r="AO162" s="36">
        <v>1.0827742119999999</v>
      </c>
      <c r="AP162" s="36">
        <v>1.1195744190000001</v>
      </c>
      <c r="AQ162" s="36">
        <v>1.1578409679999999</v>
      </c>
      <c r="AR162" s="36">
        <v>1.1976374620000001</v>
      </c>
      <c r="AS162" s="36">
        <v>1.239030407</v>
      </c>
      <c r="AT162" s="36">
        <v>1.2820893600000001</v>
      </c>
      <c r="AU162" s="36">
        <v>1.326887065</v>
      </c>
      <c r="AV162" s="36">
        <v>1.3734996079999999</v>
      </c>
      <c r="AW162" s="36">
        <v>1.4220065740000001</v>
      </c>
      <c r="AX162" s="36">
        <v>1.472491218</v>
      </c>
      <c r="AY162" s="36">
        <v>1.5250406320000001</v>
      </c>
      <c r="AZ162" s="36">
        <v>1.579745935</v>
      </c>
      <c r="BA162" s="36">
        <v>1.6367024619999999</v>
      </c>
      <c r="BB162" s="36">
        <v>1.6957125128585067</v>
      </c>
    </row>
    <row r="163" spans="1:54" outlineLevel="2">
      <c r="A163" s="467"/>
      <c r="B163" s="135" t="s">
        <v>292</v>
      </c>
      <c r="C163" s="135" t="s">
        <v>572</v>
      </c>
      <c r="D163" s="135"/>
      <c r="E163" s="279">
        <v>0</v>
      </c>
      <c r="F163" s="279">
        <v>-4.6850367000023471E-4</v>
      </c>
      <c r="G163" s="279">
        <v>-1.0603427499998948E-3</v>
      </c>
      <c r="H163" s="279">
        <v>-1.8131573500000347E-3</v>
      </c>
      <c r="I163" s="279">
        <v>-2.7690555899999468E-3</v>
      </c>
      <c r="J163" s="279">
        <v>-3.9750108200001183E-3</v>
      </c>
      <c r="K163" s="279">
        <v>-4.1203893499996442E-3</v>
      </c>
      <c r="L163" s="279">
        <v>-4.2716005300002507E-3</v>
      </c>
      <c r="M163" s="279">
        <v>-4.4288875300000762E-3</v>
      </c>
      <c r="N163" s="279">
        <v>-4.5925174800001481E-3</v>
      </c>
      <c r="O163" s="279">
        <v>-4.7627723299998722E-3</v>
      </c>
      <c r="P163" s="279">
        <v>-4.9399368099997138E-3</v>
      </c>
      <c r="Q163" s="279">
        <v>-5.1243144999997044E-3</v>
      </c>
      <c r="R163" s="279">
        <v>-5.3162188600001381E-3</v>
      </c>
      <c r="S163" s="279">
        <v>-5.5159849799997652E-3</v>
      </c>
      <c r="T163" s="279">
        <v>-5.7239574899999573E-3</v>
      </c>
      <c r="U163" s="279">
        <v>-5.940503900000017E-3</v>
      </c>
      <c r="V163" s="279">
        <v>-6.1659943300004932E-3</v>
      </c>
      <c r="W163" s="279">
        <v>-6.4008387600001443E-3</v>
      </c>
      <c r="X163" s="279">
        <v>-6.64544041000017E-3</v>
      </c>
      <c r="Y163" s="279">
        <v>-6.9002425299996813E-3</v>
      </c>
      <c r="Z163" s="279">
        <v>-7.1657017100004786E-3</v>
      </c>
      <c r="AA163" s="279">
        <v>-7.4422895300003599E-3</v>
      </c>
      <c r="AB163" s="279">
        <v>-7.7305140200003633E-3</v>
      </c>
      <c r="AC163" s="279">
        <v>-8.030895529999426E-3</v>
      </c>
      <c r="AD163" s="279">
        <v>-8.3439753600002917E-3</v>
      </c>
      <c r="AE163" s="279">
        <v>-8.6703397200004022E-3</v>
      </c>
      <c r="AF163" s="279">
        <v>-9.0105816900001301E-3</v>
      </c>
      <c r="AG163" s="279">
        <v>-9.3653260299998847E-3</v>
      </c>
      <c r="AH163" s="279">
        <v>-9.7352417300002186E-3</v>
      </c>
      <c r="AI163" s="279">
        <v>-1.0121016229999887E-2</v>
      </c>
      <c r="AJ163" s="279">
        <v>-1.0523376259999738E-2</v>
      </c>
      <c r="AK163" s="279">
        <v>-1.0943081480000137E-2</v>
      </c>
      <c r="AL163" s="279">
        <v>-1.1380914429999691E-2</v>
      </c>
      <c r="AM163" s="279">
        <v>-1.1837718059999752E-2</v>
      </c>
      <c r="AN163" s="279">
        <v>-1.2314366830000006E-2</v>
      </c>
      <c r="AO163" s="279">
        <v>-1.2811766540000654E-2</v>
      </c>
      <c r="AP163" s="279">
        <v>-1.3330878119999376E-2</v>
      </c>
      <c r="AQ163" s="279">
        <v>-1.3872711269999921E-2</v>
      </c>
      <c r="AR163" s="279">
        <v>-1.4438308959999405E-2</v>
      </c>
      <c r="AS163" s="279">
        <v>-1.5028774570000344E-2</v>
      </c>
      <c r="AT163" s="279">
        <v>-1.5645275409999299E-2</v>
      </c>
      <c r="AU163" s="279">
        <v>-1.6289006039999686E-2</v>
      </c>
      <c r="AV163" s="279">
        <v>-1.6961253169999586E-2</v>
      </c>
      <c r="AW163" s="279">
        <v>-1.7663334450002011E-2</v>
      </c>
      <c r="AX163" s="279">
        <v>-1.8396654739998981E-2</v>
      </c>
      <c r="AY163" s="279">
        <v>-1.9162670619999253E-2</v>
      </c>
      <c r="AZ163" s="279">
        <v>-1.9962922359999941E-2</v>
      </c>
      <c r="BA163" s="279">
        <v>-2.0799013759999027E-2</v>
      </c>
      <c r="BB163" s="279">
        <v>-2.1670142442024514E-2</v>
      </c>
    </row>
    <row r="164" spans="1:54" outlineLevel="2">
      <c r="A164" s="467"/>
      <c r="B164" s="135" t="s">
        <v>292</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67"/>
      <c r="B165" s="135" t="s">
        <v>486</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67"/>
      <c r="B166" s="135" t="s">
        <v>486</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67"/>
      <c r="B167" s="135" t="s">
        <v>486</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67"/>
      <c r="B168" s="135" t="s">
        <v>486</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68"/>
      <c r="B169" s="135" t="s">
        <v>486</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491</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66" t="s">
        <v>492</v>
      </c>
      <c r="B172" s="135" t="s">
        <v>289</v>
      </c>
      <c r="C172" s="135" t="s">
        <v>405</v>
      </c>
      <c r="D172" s="135" t="s">
        <v>399</v>
      </c>
      <c r="E172" s="262">
        <f>-(E$158*'Fixed Data'!$B$25*'Fixed Data'!E$47*'Fixed Data'!$B$24*'Fixed Data'!$B$23+E$158*'Fixed Data'!$B$26)*'Fixed Data'!L44/10^6</f>
        <v>-26.692649038672457</v>
      </c>
      <c r="F172" s="262">
        <f>-(F$158*'Fixed Data'!$B$25*'Fixed Data'!F$47*'Fixed Data'!$B$24*'Fixed Data'!$B$23+F$158*'Fixed Data'!$B$26)*'Fixed Data'!M44/10^6</f>
        <v>-26.879819564398691</v>
      </c>
      <c r="G172" s="262">
        <f>-(G$158*'Fixed Data'!$B$25*'Fixed Data'!G$47*'Fixed Data'!$B$24*'Fixed Data'!$B$23+G$158*'Fixed Data'!$B$26)*'Fixed Data'!N44/10^6</f>
        <v>-27.057414014026737</v>
      </c>
      <c r="H172" s="262">
        <f>-(H$158*'Fixed Data'!$B$25*'Fixed Data'!H$47*'Fixed Data'!$B$24*'Fixed Data'!$B$23+H$158*'Fixed Data'!$B$26)*'Fixed Data'!O44/10^6</f>
        <v>-27.22469496956543</v>
      </c>
      <c r="I172" s="262">
        <f>-(I$158*'Fixed Data'!$B$25*'Fixed Data'!I$47*'Fixed Data'!$B$24*'Fixed Data'!$B$23+I$158*'Fixed Data'!$B$26)*'Fixed Data'!P44/10^6</f>
        <v>-27.380885057647053</v>
      </c>
      <c r="J172" s="262">
        <f>-(J$158*'Fixed Data'!$B$25*'Fixed Data'!J$47*'Fixed Data'!$B$24*'Fixed Data'!$B$23+J$158*'Fixed Data'!$B$26)*'Fixed Data'!Q44/10^6</f>
        <v>-27.525164898663199</v>
      </c>
      <c r="K172" s="262">
        <f>-(K$158*'Fixed Data'!$B$25*'Fixed Data'!K$47*'Fixed Data'!$B$24*'Fixed Data'!$B$23+K$158*'Fixed Data'!$B$26)*'Fixed Data'!R44/10^6</f>
        <v>-28.286944553376753</v>
      </c>
      <c r="L172" s="262">
        <f>-(L$158*'Fixed Data'!$B$25*'Fixed Data'!L$47*'Fixed Data'!$B$24*'Fixed Data'!$B$23+L$158*'Fixed Data'!$B$26)*'Fixed Data'!S44/10^6</f>
        <v>-29.07126045030471</v>
      </c>
      <c r="M172" s="262">
        <f>-(M$158*'Fixed Data'!$B$25*'Fixed Data'!M$47*'Fixed Data'!$B$24*'Fixed Data'!$B$23+M$158*'Fixed Data'!$B$26)*'Fixed Data'!T44/10^6</f>
        <v>-29.878850026347397</v>
      </c>
      <c r="N172" s="262">
        <f>-(N$158*'Fixed Data'!$B$25*'Fixed Data'!N$47*'Fixed Data'!$B$24*'Fixed Data'!$B$23+N$158*'Fixed Data'!$B$26)*'Fixed Data'!U44/10^6</f>
        <v>-30.71047815035649</v>
      </c>
      <c r="O172" s="262">
        <f>-(O$158*'Fixed Data'!$B$25*'Fixed Data'!O$47*'Fixed Data'!$B$24*'Fixed Data'!$B$23+O$158*'Fixed Data'!$B$26)*'Fixed Data'!V44/10^6</f>
        <v>-31.566938469268695</v>
      </c>
      <c r="P172" s="262">
        <f>-(P$158*'Fixed Data'!$B$25*'Fixed Data'!P$47*'Fixed Data'!$B$24*'Fixed Data'!$B$23+P$158*'Fixed Data'!$B$26)*'Fixed Data'!W44/10^6</f>
        <v>-32.449054553592383</v>
      </c>
      <c r="Q172" s="262">
        <f>-(Q$158*'Fixed Data'!$B$25*'Fixed Data'!Q$47*'Fixed Data'!$B$24*'Fixed Data'!$B$23+Q$158*'Fixed Data'!$B$26)*'Fixed Data'!X44/10^6</f>
        <v>-33.357681207414537</v>
      </c>
      <c r="R172" s="262">
        <f>-(R$158*'Fixed Data'!$B$25*'Fixed Data'!R$47*'Fixed Data'!$B$24*'Fixed Data'!$B$23+R$158*'Fixed Data'!$B$26)*'Fixed Data'!Y44/10^6</f>
        <v>-34.293705799717053</v>
      </c>
      <c r="S172" s="262">
        <f>-(S$158*'Fixed Data'!$B$25*'Fixed Data'!S$47*'Fixed Data'!$B$24*'Fixed Data'!$B$23+S$158*'Fixed Data'!$B$26)*'Fixed Data'!Z44/10^6</f>
        <v>-35.250116732994691</v>
      </c>
      <c r="T172" s="262">
        <f>-(T$158*'Fixed Data'!$B$25*'Fixed Data'!T$47*'Fixed Data'!$B$24*'Fixed Data'!$B$23+T$158*'Fixed Data'!$B$26)*'Fixed Data'!AA44/10^6</f>
        <v>-36.235358748280767</v>
      </c>
      <c r="U172" s="262">
        <f>-(U$158*'Fixed Data'!$B$25*'Fixed Data'!U$47*'Fixed Data'!$B$24*'Fixed Data'!$B$23+U$158*'Fixed Data'!$B$26)*'Fixed Data'!AB44/10^6</f>
        <v>-37.250405649931139</v>
      </c>
      <c r="V172" s="262">
        <f>-(V$158*'Fixed Data'!$B$25*'Fixed Data'!V$47*'Fixed Data'!$B$24*'Fixed Data'!$B$23+V$158*'Fixed Data'!$B$26)*'Fixed Data'!AC44/10^6</f>
        <v>-38.296269130287747</v>
      </c>
      <c r="W172" s="262">
        <f>-(W$158*'Fixed Data'!$B$25*'Fixed Data'!W$47*'Fixed Data'!$B$24*'Fixed Data'!$B$23+W$158*'Fixed Data'!$B$26)*'Fixed Data'!AD44/10^6</f>
        <v>-39.374000336400449</v>
      </c>
      <c r="X172" s="262">
        <f>-(X$158*'Fixed Data'!$B$25*'Fixed Data'!X$47*'Fixed Data'!$B$24*'Fixed Data'!$B$23+X$158*'Fixed Data'!$B$26)*'Fixed Data'!AE44/10^6</f>
        <v>-40.484691801562242</v>
      </c>
      <c r="Y172" s="262">
        <f>-(Y$158*'Fixed Data'!$B$25*'Fixed Data'!Y$47*'Fixed Data'!$B$24*'Fixed Data'!$B$23+Y$158*'Fixed Data'!$B$26)*'Fixed Data'!AF44/10^6</f>
        <v>-41.629479210430603</v>
      </c>
      <c r="Z172" s="262">
        <f>-(Z$158*'Fixed Data'!$B$25*'Fixed Data'!Z$47*'Fixed Data'!$B$24*'Fixed Data'!$B$23+Z$158*'Fixed Data'!$B$26)*'Fixed Data'!AG44/10^6</f>
        <v>-42.809543422107538</v>
      </c>
      <c r="AA172" s="262">
        <f>-(AA$158*'Fixed Data'!$B$25*'Fixed Data'!AA$47*'Fixed Data'!$B$24*'Fixed Data'!$B$23+AA$158*'Fixed Data'!$B$26)*'Fixed Data'!AH44/10^6</f>
        <v>-44.026112475260149</v>
      </c>
      <c r="AB172" s="262">
        <f>-(AB$158*'Fixed Data'!$B$25*'Fixed Data'!AB$47*'Fixed Data'!$B$24*'Fixed Data'!$B$23+AB$158*'Fixed Data'!$B$26)*'Fixed Data'!AI44/10^6</f>
        <v>-45.280463776984973</v>
      </c>
      <c r="AC172" s="262">
        <f>-(AC$158*'Fixed Data'!$B$25*'Fixed Data'!AC$47*'Fixed Data'!$B$24*'Fixed Data'!$B$23+AC$158*'Fixed Data'!$B$26)*'Fixed Data'!AJ44/10^6</f>
        <v>-46.543976800610899</v>
      </c>
      <c r="AD172" s="262">
        <f>-(AD$158*'Fixed Data'!$B$25*'Fixed Data'!AD$47*'Fixed Data'!$B$24*'Fixed Data'!$B$23+AD$158*'Fixed Data'!$B$26)*'Fixed Data'!AK44/10^6</f>
        <v>-47.842387911175173</v>
      </c>
      <c r="AE172" s="262">
        <f>-(AE$158*'Fixed Data'!$B$25*'Fixed Data'!AE$47*'Fixed Data'!$B$24*'Fixed Data'!$B$23+AE$158*'Fixed Data'!$B$26)*'Fixed Data'!AL44/10^6</f>
        <v>-49.173581847089473</v>
      </c>
      <c r="AF172" s="262">
        <f>-(AF$158*'Fixed Data'!$B$25*'Fixed Data'!AF$47*'Fixed Data'!$B$24*'Fixed Data'!$B$23+AF$158*'Fixed Data'!$B$26)*'Fixed Data'!AM44/10^6</f>
        <v>-50.536189202390375</v>
      </c>
      <c r="AG172" s="262">
        <f>-(AG$158*'Fixed Data'!$B$25*'Fixed Data'!AG$47*'Fixed Data'!$B$24*'Fixed Data'!$B$23+AG$158*'Fixed Data'!$B$26)*'Fixed Data'!AN44/10^6</f>
        <v>-51.929757886584028</v>
      </c>
      <c r="AH172" s="262">
        <f>-(AH$158*'Fixed Data'!$B$25*'Fixed Data'!AH$47*'Fixed Data'!$B$24*'Fixed Data'!$B$23+AH$158*'Fixed Data'!$B$26)*'Fixed Data'!AO44/10^6</f>
        <v>-53.355230586719529</v>
      </c>
      <c r="AI172" s="262">
        <f>-(AI$158*'Fixed Data'!$B$25*'Fixed Data'!AI$47*'Fixed Data'!$B$24*'Fixed Data'!$B$23+AI$158*'Fixed Data'!$B$26)*'Fixed Data'!AP44/10^6</f>
        <v>-54.815758010274422</v>
      </c>
      <c r="AJ172" s="262">
        <f>-(AJ$158*'Fixed Data'!$B$25*'Fixed Data'!AJ$47*'Fixed Data'!$B$24*'Fixed Data'!$B$23+AJ$158*'Fixed Data'!$B$26)*'Fixed Data'!AQ44/10^6</f>
        <v>-56.311311608813647</v>
      </c>
      <c r="AK172" s="262">
        <f>-(AK$158*'Fixed Data'!$B$25*'Fixed Data'!AK$47*'Fixed Data'!$B$24*'Fixed Data'!$B$23+AK$158*'Fixed Data'!$B$26)*'Fixed Data'!AR44/10^6</f>
        <v>-57.842632149675104</v>
      </c>
      <c r="AL172" s="262">
        <f>-(AL$158*'Fixed Data'!$B$25*'Fixed Data'!AL$47*'Fixed Data'!$B$24*'Fixed Data'!$B$23+AL$158*'Fixed Data'!$B$26)*'Fixed Data'!AS44/10^6</f>
        <v>-59.410896728924804</v>
      </c>
      <c r="AM172" s="262">
        <f>-(AM$158*'Fixed Data'!$B$25*'Fixed Data'!AM$47*'Fixed Data'!$B$24*'Fixed Data'!$B$23+AM$158*'Fixed Data'!$B$26)*'Fixed Data'!AT44/10^6</f>
        <v>-61.017424723246108</v>
      </c>
      <c r="AN172" s="262">
        <f>-(AN$158*'Fixed Data'!$B$25*'Fixed Data'!AN$47*'Fixed Data'!$B$24*'Fixed Data'!$B$23+AN$158*'Fixed Data'!$B$26)*'Fixed Data'!AU44/10^6</f>
        <v>-62.663438788294926</v>
      </c>
      <c r="AO172" s="262">
        <f>-(AO$158*'Fixed Data'!$B$25*'Fixed Data'!AO$47*'Fixed Data'!$B$24*'Fixed Data'!$B$23+AO$158*'Fixed Data'!$B$26)*'Fixed Data'!AV44/10^6</f>
        <v>-64.3500008306316</v>
      </c>
      <c r="AP172" s="262">
        <f>-(AP$158*'Fixed Data'!$B$25*'Fixed Data'!AP$47*'Fixed Data'!$B$24*'Fixed Data'!$B$23+AP$158*'Fixed Data'!$B$26)*'Fixed Data'!AW44/10^6</f>
        <v>-66.078392162582745</v>
      </c>
      <c r="AQ172" s="262">
        <f>-(AQ$158*'Fixed Data'!$B$25*'Fixed Data'!AQ$47*'Fixed Data'!$B$24*'Fixed Data'!$B$23+AQ$158*'Fixed Data'!$B$26)*'Fixed Data'!AX44/10^6</f>
        <v>-67.84996770942989</v>
      </c>
      <c r="AR172" s="262">
        <f>-(AR$158*'Fixed Data'!$B$25*'Fixed Data'!AR$47*'Fixed Data'!$B$24*'Fixed Data'!$B$23+AR$158*'Fixed Data'!$B$26)*'Fixed Data'!AY44/10^6</f>
        <v>-69.666104280514219</v>
      </c>
      <c r="AS172" s="262">
        <f>-(AS$158*'Fixed Data'!$B$25*'Fixed Data'!AS$47*'Fixed Data'!$B$24*'Fixed Data'!$B$23+AS$158*'Fixed Data'!$B$26)*'Fixed Data'!AZ44/10^6</f>
        <v>-71.528209210446363</v>
      </c>
      <c r="AT172" s="262">
        <f>-(AT$158*'Fixed Data'!$B$25*'Fixed Data'!AT$47*'Fixed Data'!$B$24*'Fixed Data'!$B$23+AT$158*'Fixed Data'!$B$26)*'Fixed Data'!BA44/10^6</f>
        <v>-73.437752199487974</v>
      </c>
      <c r="AU172" s="262">
        <f>-(AU$158*'Fixed Data'!$B$25*'Fixed Data'!AU$47*'Fixed Data'!$B$24*'Fixed Data'!$B$23+AU$158*'Fixed Data'!$B$26)*'Fixed Data'!BB44/10^6</f>
        <v>-75.396281747781757</v>
      </c>
      <c r="AV172" s="262">
        <f>-(AV$158*'Fixed Data'!$B$25*'Fixed Data'!AV$47*'Fixed Data'!$B$24*'Fixed Data'!$B$23+AV$158*'Fixed Data'!$B$26)*'Fixed Data'!BC44/10^6</f>
        <v>-77.405402677964958</v>
      </c>
      <c r="AW172" s="262">
        <f>-(AW$158*'Fixed Data'!$B$25*'Fixed Data'!AW$47*'Fixed Data'!$B$24*'Fixed Data'!$B$23+AW$158*'Fixed Data'!$B$26)*'Fixed Data'!BD44/10^6</f>
        <v>-79.466779438590535</v>
      </c>
      <c r="AX172" s="262">
        <f>-(AX$158*'Fixed Data'!$B$25*'Fixed Data'!AX$47*'Fixed Data'!$B$24*'Fixed Data'!$B$23+AX$158*'Fixed Data'!$B$26)*'Fixed Data'!BE44/10^6</f>
        <v>-81.582145303672121</v>
      </c>
      <c r="AY172" s="262">
        <f>-(AY$158*'Fixed Data'!$B$25*'Fixed Data'!AY$47*'Fixed Data'!$B$24*'Fixed Data'!$B$23+AY$158*'Fixed Data'!$B$26)*'Fixed Data'!BF44/10^6</f>
        <v>-83.75330752654088</v>
      </c>
      <c r="AZ172" s="262">
        <f>-(AZ$158*'Fixed Data'!$B$25*'Fixed Data'!AZ$47*'Fixed Data'!$B$24*'Fixed Data'!$B$23+AZ$158*'Fixed Data'!$B$26)*'Fixed Data'!BG44/10^6</f>
        <v>-85.982148447163695</v>
      </c>
      <c r="BA172" s="262">
        <f>-(BA$158*'Fixed Data'!$B$25*'Fixed Data'!BA$47*'Fixed Data'!$B$24*'Fixed Data'!$B$23+BA$158*'Fixed Data'!$B$26)*'Fixed Data'!BH44/10^6</f>
        <v>-88.270627160542233</v>
      </c>
      <c r="BB172" s="262">
        <f>-(BB$158*'Fixed Data'!$B$25*'Fixed Data'!BB$47*'Fixed Data'!$B$24*'Fixed Data'!$B$23+BB$158*'Fixed Data'!$B$26)*'Fixed Data'!BI44/10^6</f>
        <v>-90.609744905132345</v>
      </c>
    </row>
    <row r="173" spans="1:54" outlineLevel="2">
      <c r="A173" s="467"/>
      <c r="B173" s="135" t="s">
        <v>289</v>
      </c>
      <c r="C173" s="135"/>
      <c r="D173" s="135" t="s">
        <v>399</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68"/>
      <c r="B174" s="135" t="s">
        <v>289</v>
      </c>
      <c r="C174" s="135"/>
      <c r="D174" s="135" t="s">
        <v>399</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66" t="s">
        <v>493</v>
      </c>
      <c r="B176" s="135" t="s">
        <v>289</v>
      </c>
      <c r="C176" s="135" t="s">
        <v>405</v>
      </c>
      <c r="D176" s="135" t="s">
        <v>399</v>
      </c>
      <c r="E176" s="262">
        <f>-(E$158*'Fixed Data'!$B$25*'Fixed Data'!E$47*'Fixed Data'!$B$24*'Fixed Data'!$B$23+E$158*'Fixed Data'!$B$26)*'Fixed Data'!L46/10^6</f>
        <v>-80.077947097049076</v>
      </c>
      <c r="F176" s="262">
        <f>-(F$158*'Fixed Data'!$B$25*'Fixed Data'!F$47*'Fixed Data'!$B$24*'Fixed Data'!$B$23+F$158*'Fixed Data'!$B$26)*'Fixed Data'!M46/10^6</f>
        <v>-80.639458674381274</v>
      </c>
      <c r="G176" s="262">
        <f>-(G$158*'Fixed Data'!$B$25*'Fixed Data'!G$47*'Fixed Data'!$B$24*'Fixed Data'!$B$23+G$158*'Fixed Data'!$B$26)*'Fixed Data'!N46/10^6</f>
        <v>-81.172242042080214</v>
      </c>
      <c r="H176" s="262">
        <f>-(H$158*'Fixed Data'!$B$25*'Fixed Data'!H$47*'Fixed Data'!$B$24*'Fixed Data'!$B$23+H$158*'Fixed Data'!$B$26)*'Fixed Data'!O46/10^6</f>
        <v>-81.674084908696287</v>
      </c>
      <c r="I176" s="262">
        <f>-(I$158*'Fixed Data'!$B$25*'Fixed Data'!I$47*'Fixed Data'!$B$24*'Fixed Data'!$B$23+I$158*'Fixed Data'!$B$26)*'Fixed Data'!P46/10^6</f>
        <v>-82.142655172941147</v>
      </c>
      <c r="J176" s="262">
        <f>-(J$158*'Fixed Data'!$B$25*'Fixed Data'!J$47*'Fixed Data'!$B$24*'Fixed Data'!$B$23+J$158*'Fixed Data'!$B$26)*'Fixed Data'!Q46/10^6</f>
        <v>-82.575494677853328</v>
      </c>
      <c r="K176" s="262">
        <f>-(K$158*'Fixed Data'!$B$25*'Fixed Data'!K$47*'Fixed Data'!$B$24*'Fixed Data'!$B$23+K$158*'Fixed Data'!$B$26)*'Fixed Data'!R46/10^6</f>
        <v>-84.860833660130268</v>
      </c>
      <c r="L176" s="262">
        <f>-(L$158*'Fixed Data'!$B$25*'Fixed Data'!L$47*'Fixed Data'!$B$24*'Fixed Data'!$B$23+L$158*'Fixed Data'!$B$26)*'Fixed Data'!S46/10^6</f>
        <v>-87.213781350914118</v>
      </c>
      <c r="M176" s="262">
        <f>-(M$158*'Fixed Data'!$B$25*'Fixed Data'!M$47*'Fixed Data'!$B$24*'Fixed Data'!$B$23+M$158*'Fixed Data'!$B$26)*'Fixed Data'!T46/10^6</f>
        <v>-89.636550060227776</v>
      </c>
      <c r="N176" s="262">
        <f>-(N$158*'Fixed Data'!$B$25*'Fixed Data'!N$47*'Fixed Data'!$B$24*'Fixed Data'!$B$23+N$158*'Fixed Data'!$B$26)*'Fixed Data'!U46/10^6</f>
        <v>-92.13143443202145</v>
      </c>
      <c r="O176" s="262">
        <f>-(O$158*'Fixed Data'!$B$25*'Fixed Data'!O$47*'Fixed Data'!$B$24*'Fixed Data'!$B$23+O$158*'Fixed Data'!$B$26)*'Fixed Data'!V46/10^6</f>
        <v>-94.70081540780609</v>
      </c>
      <c r="P176" s="262">
        <f>-(P$158*'Fixed Data'!$B$25*'Fixed Data'!P$47*'Fixed Data'!$B$24*'Fixed Data'!$B$23+P$158*'Fixed Data'!$B$26)*'Fixed Data'!W46/10^6</f>
        <v>-97.347163680304206</v>
      </c>
      <c r="Q176" s="262">
        <f>-(Q$158*'Fixed Data'!$B$25*'Fixed Data'!Q$47*'Fixed Data'!$B$24*'Fixed Data'!$B$23+Q$158*'Fixed Data'!$B$26)*'Fixed Data'!X46/10^6</f>
        <v>-100.07304362224362</v>
      </c>
      <c r="R176" s="262">
        <f>-(R$158*'Fixed Data'!$B$25*'Fixed Data'!R$47*'Fixed Data'!$B$24*'Fixed Data'!$B$23+R$158*'Fixed Data'!$B$26)*'Fixed Data'!Y46/10^6</f>
        <v>-102.88111739915115</v>
      </c>
      <c r="S176" s="262">
        <f>-(S$158*'Fixed Data'!$B$25*'Fixed Data'!S$47*'Fixed Data'!$B$24*'Fixed Data'!$B$23+S$158*'Fixed Data'!$B$26)*'Fixed Data'!Z46/10^6</f>
        <v>-105.75035017870712</v>
      </c>
      <c r="T176" s="262">
        <f>-(T$158*'Fixed Data'!$B$25*'Fixed Data'!T$47*'Fixed Data'!$B$24*'Fixed Data'!$B$23+T$158*'Fixed Data'!$B$26)*'Fixed Data'!AA46/10^6</f>
        <v>-108.70607622430663</v>
      </c>
      <c r="U176" s="262">
        <f>-(U$158*'Fixed Data'!$B$25*'Fixed Data'!U$47*'Fixed Data'!$B$24*'Fixed Data'!$B$23+U$158*'Fixed Data'!$B$26)*'Fixed Data'!AB46/10^6</f>
        <v>-111.75121697059234</v>
      </c>
      <c r="V176" s="262">
        <f>-(V$158*'Fixed Data'!$B$25*'Fixed Data'!V$47*'Fixed Data'!$B$24*'Fixed Data'!$B$23+V$158*'Fixed Data'!$B$26)*'Fixed Data'!AC46/10^6</f>
        <v>-114.88880736979634</v>
      </c>
      <c r="W176" s="262">
        <f>-(W$158*'Fixed Data'!$B$25*'Fixed Data'!W$47*'Fixed Data'!$B$24*'Fixed Data'!$B$23+W$158*'Fixed Data'!$B$26)*'Fixed Data'!AD46/10^6</f>
        <v>-118.12200100920137</v>
      </c>
      <c r="X176" s="262">
        <f>-(X$158*'Fixed Data'!$B$25*'Fixed Data'!X$47*'Fixed Data'!$B$24*'Fixed Data'!$B$23+X$158*'Fixed Data'!$B$26)*'Fixed Data'!AE46/10^6</f>
        <v>-121.45407540468672</v>
      </c>
      <c r="Y176" s="262">
        <f>-(Y$158*'Fixed Data'!$B$25*'Fixed Data'!Y$47*'Fixed Data'!$B$24*'Fixed Data'!$B$23+Y$158*'Fixed Data'!$B$26)*'Fixed Data'!AF46/10^6</f>
        <v>-124.88843763129179</v>
      </c>
      <c r="Z176" s="262">
        <f>-(Z$158*'Fixed Data'!$B$25*'Fixed Data'!Z$47*'Fixed Data'!$B$24*'Fixed Data'!$B$23+Z$158*'Fixed Data'!$B$26)*'Fixed Data'!AG46/10^6</f>
        <v>-128.42863024413455</v>
      </c>
      <c r="AA176" s="262">
        <f>-(AA$158*'Fixed Data'!$B$25*'Fixed Data'!AA$47*'Fixed Data'!$B$24*'Fixed Data'!$B$23+AA$158*'Fixed Data'!$B$26)*'Fixed Data'!AH46/10^6</f>
        <v>-132.07833744826186</v>
      </c>
      <c r="AB176" s="262">
        <f>-(AB$158*'Fixed Data'!$B$25*'Fixed Data'!AB$47*'Fixed Data'!$B$24*'Fixed Data'!$B$23+AB$158*'Fixed Data'!$B$26)*'Fixed Data'!AI46/10^6</f>
        <v>-135.84139133095491</v>
      </c>
      <c r="AC176" s="262">
        <f>-(AC$158*'Fixed Data'!$B$25*'Fixed Data'!AC$47*'Fixed Data'!$B$24*'Fixed Data'!$B$23+AC$158*'Fixed Data'!$B$26)*'Fixed Data'!AJ46/10^6</f>
        <v>-139.63193040315184</v>
      </c>
      <c r="AD176" s="262">
        <f>-(AD$158*'Fixed Data'!$B$25*'Fixed Data'!AD$47*'Fixed Data'!$B$24*'Fixed Data'!$B$23+AD$158*'Fixed Data'!$B$26)*'Fixed Data'!AK46/10^6</f>
        <v>-143.52716373639021</v>
      </c>
      <c r="AE176" s="262">
        <f>-(AE$158*'Fixed Data'!$B$25*'Fixed Data'!AE$47*'Fixed Data'!$B$24*'Fixed Data'!$B$23+AE$158*'Fixed Data'!$B$26)*'Fixed Data'!AL46/10^6</f>
        <v>-147.52074554605767</v>
      </c>
      <c r="AF176" s="262">
        <f>-(AF$158*'Fixed Data'!$B$25*'Fixed Data'!AF$47*'Fixed Data'!$B$24*'Fixed Data'!$B$23+AF$158*'Fixed Data'!$B$26)*'Fixed Data'!AM46/10^6</f>
        <v>-151.60856761438379</v>
      </c>
      <c r="AG176" s="262">
        <f>-(AG$158*'Fixed Data'!$B$25*'Fixed Data'!AG$47*'Fixed Data'!$B$24*'Fixed Data'!$B$23+AG$158*'Fixed Data'!$B$26)*'Fixed Data'!AN46/10^6</f>
        <v>-155.78927366509478</v>
      </c>
      <c r="AH176" s="262">
        <f>-(AH$158*'Fixed Data'!$B$25*'Fixed Data'!AH$47*'Fixed Data'!$B$24*'Fixed Data'!$B$23+AH$158*'Fixed Data'!$B$26)*'Fixed Data'!AO46/10^6</f>
        <v>-160.06569176691895</v>
      </c>
      <c r="AI176" s="262">
        <f>-(AI$158*'Fixed Data'!$B$25*'Fixed Data'!AI$47*'Fixed Data'!$B$24*'Fixed Data'!$B$23+AI$158*'Fixed Data'!$B$26)*'Fixed Data'!AP46/10^6</f>
        <v>-164.44727403872997</v>
      </c>
      <c r="AJ176" s="262">
        <f>-(AJ$158*'Fixed Data'!$B$25*'Fixed Data'!AJ$47*'Fixed Data'!$B$24*'Fixed Data'!$B$23+AJ$158*'Fixed Data'!$B$26)*'Fixed Data'!AQ46/10^6</f>
        <v>-168.93393483525642</v>
      </c>
      <c r="AK176" s="262">
        <f>-(AK$158*'Fixed Data'!$B$25*'Fixed Data'!AK$47*'Fixed Data'!$B$24*'Fixed Data'!$B$23+AK$158*'Fixed Data'!$B$26)*'Fixed Data'!AR46/10^6</f>
        <v>-173.52789645857308</v>
      </c>
      <c r="AL176" s="262">
        <f>-(AL$158*'Fixed Data'!$B$25*'Fixed Data'!AL$47*'Fixed Data'!$B$24*'Fixed Data'!$B$23+AL$158*'Fixed Data'!$B$26)*'Fixed Data'!AS46/10^6</f>
        <v>-178.23269019703838</v>
      </c>
      <c r="AM176" s="262">
        <f>-(AM$158*'Fixed Data'!$B$25*'Fixed Data'!AM$47*'Fixed Data'!$B$24*'Fixed Data'!$B$23+AM$158*'Fixed Data'!$B$26)*'Fixed Data'!AT46/10^6</f>
        <v>-183.05227418104982</v>
      </c>
      <c r="AN176" s="262">
        <f>-(AN$158*'Fixed Data'!$B$25*'Fixed Data'!AN$47*'Fixed Data'!$B$24*'Fixed Data'!$B$23+AN$158*'Fixed Data'!$B$26)*'Fixed Data'!AU46/10^6</f>
        <v>-187.99031637714302</v>
      </c>
      <c r="AO176" s="262">
        <f>-(AO$158*'Fixed Data'!$B$25*'Fixed Data'!AO$47*'Fixed Data'!$B$24*'Fixed Data'!$B$23+AO$158*'Fixed Data'!$B$26)*'Fixed Data'!AV46/10^6</f>
        <v>-193.0500025050809</v>
      </c>
      <c r="AP176" s="262">
        <f>-(AP$158*'Fixed Data'!$B$25*'Fixed Data'!AP$47*'Fixed Data'!$B$24*'Fixed Data'!$B$23+AP$158*'Fixed Data'!$B$26)*'Fixed Data'!AW46/10^6</f>
        <v>-198.23517650189493</v>
      </c>
      <c r="AQ176" s="262">
        <f>-(AQ$158*'Fixed Data'!$B$25*'Fixed Data'!AQ$47*'Fixed Data'!$B$24*'Fixed Data'!$B$23+AQ$158*'Fixed Data'!$B$26)*'Fixed Data'!AX46/10^6</f>
        <v>-203.54990314344928</v>
      </c>
      <c r="AR176" s="262">
        <f>-(AR$158*'Fixed Data'!$B$25*'Fixed Data'!AR$47*'Fixed Data'!$B$24*'Fixed Data'!$B$23+AR$158*'Fixed Data'!$B$26)*'Fixed Data'!AY46/10^6</f>
        <v>-208.99831285775329</v>
      </c>
      <c r="AS176" s="262">
        <f>-(AS$158*'Fixed Data'!$B$25*'Fixed Data'!AS$47*'Fixed Data'!$B$24*'Fixed Data'!$B$23+AS$158*'Fixed Data'!$B$26)*'Fixed Data'!AZ46/10^6</f>
        <v>-214.58462764860866</v>
      </c>
      <c r="AT176" s="262">
        <f>-(AT$158*'Fixed Data'!$B$25*'Fixed Data'!AT$47*'Fixed Data'!$B$24*'Fixed Data'!$B$23+AT$158*'Fixed Data'!$B$26)*'Fixed Data'!BA46/10^6</f>
        <v>-220.31325661682317</v>
      </c>
      <c r="AU176" s="262">
        <f>-(AU$158*'Fixed Data'!$B$25*'Fixed Data'!AU$47*'Fixed Data'!$B$24*'Fixed Data'!$B$23+AU$158*'Fixed Data'!$B$26)*'Fixed Data'!BB46/10^6</f>
        <v>-226.18884526283003</v>
      </c>
      <c r="AV176" s="262">
        <f>-(AV$158*'Fixed Data'!$B$25*'Fixed Data'!AV$47*'Fixed Data'!$B$24*'Fixed Data'!$B$23+AV$158*'Fixed Data'!$B$26)*'Fixed Data'!BC46/10^6</f>
        <v>-232.21620805453858</v>
      </c>
      <c r="AW176" s="262">
        <f>-(AW$158*'Fixed Data'!$B$25*'Fixed Data'!AW$47*'Fixed Data'!$B$24*'Fixed Data'!$B$23+AW$158*'Fixed Data'!$B$26)*'Fixed Data'!BD46/10^6</f>
        <v>-238.40033833760538</v>
      </c>
      <c r="AX176" s="262">
        <f>-(AX$158*'Fixed Data'!$B$25*'Fixed Data'!AX$47*'Fixed Data'!$B$24*'Fixed Data'!$B$23+AX$158*'Fixed Data'!$B$26)*'Fixed Data'!BE46/10^6</f>
        <v>-244.74643593407265</v>
      </c>
      <c r="AY176" s="262">
        <f>-(AY$158*'Fixed Data'!$B$25*'Fixed Data'!AY$47*'Fixed Data'!$B$24*'Fixed Data'!$B$23+AY$158*'Fixed Data'!$B$26)*'Fixed Data'!BF46/10^6</f>
        <v>-251.25992260393772</v>
      </c>
      <c r="AZ176" s="262">
        <f>-(AZ$158*'Fixed Data'!$B$25*'Fixed Data'!AZ$47*'Fixed Data'!$B$24*'Fixed Data'!$B$23+AZ$158*'Fixed Data'!$B$26)*'Fixed Data'!BG46/10^6</f>
        <v>-257.94644536710183</v>
      </c>
      <c r="BA176" s="262">
        <f>-(BA$158*'Fixed Data'!$B$25*'Fixed Data'!BA$47*'Fixed Data'!$B$24*'Fixed Data'!$B$23+BA$158*'Fixed Data'!$B$26)*'Fixed Data'!BH46/10^6</f>
        <v>-264.81188150857048</v>
      </c>
      <c r="BB176" s="262">
        <f>-(BB$158*'Fixed Data'!$B$25*'Fixed Data'!BB$47*'Fixed Data'!$B$24*'Fixed Data'!$B$23+BB$158*'Fixed Data'!$B$26)*'Fixed Data'!BI46/10^6</f>
        <v>-271.82923474370915</v>
      </c>
    </row>
    <row r="177" spans="1:54" outlineLevel="2">
      <c r="A177" s="467"/>
      <c r="B177" s="135" t="s">
        <v>289</v>
      </c>
      <c r="C177" s="135"/>
      <c r="D177" s="135" t="s">
        <v>399</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68"/>
      <c r="B178" s="135" t="s">
        <v>289</v>
      </c>
      <c r="C178" s="135"/>
      <c r="D178" s="135" t="s">
        <v>399</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494</v>
      </c>
      <c r="B182" s="19"/>
      <c r="C182" s="19"/>
      <c r="D182" s="19"/>
      <c r="E182" s="15"/>
    </row>
    <row r="183" spans="1:54" ht="15" outlineLevel="1">
      <c r="A183" s="12"/>
      <c r="B183" s="19"/>
      <c r="C183" s="19"/>
      <c r="D183" s="19"/>
      <c r="E183" s="15"/>
    </row>
    <row r="184" spans="1:54" s="4" customFormat="1" outlineLevel="1">
      <c r="A184" s="4" t="s">
        <v>495</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73" t="s">
        <v>496</v>
      </c>
      <c r="B186" s="150" t="s">
        <v>497</v>
      </c>
      <c r="C186" s="6" t="s">
        <v>498</v>
      </c>
      <c r="D186" s="10" t="s">
        <v>410</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74"/>
      <c r="B187" s="150" t="s">
        <v>499</v>
      </c>
      <c r="C187" s="6" t="s">
        <v>500</v>
      </c>
      <c r="D187" s="10" t="s">
        <v>410</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66" t="s">
        <v>501</v>
      </c>
      <c r="B190" s="150" t="s">
        <v>502</v>
      </c>
      <c r="C190" s="19"/>
      <c r="D190" s="135" t="s">
        <v>399</v>
      </c>
      <c r="E190" s="21">
        <f>(E133+E83)*E186</f>
        <v>-0.69995251545920989</v>
      </c>
      <c r="F190" s="21">
        <f t="shared" ref="F190:BB190" si="17">(F133+F83)*F186</f>
        <v>-5.0356535713243264</v>
      </c>
      <c r="G190" s="21">
        <f t="shared" si="17"/>
        <v>-9.2840547767053927</v>
      </c>
      <c r="H190" s="21">
        <f t="shared" si="17"/>
        <v>-13.499348898833663</v>
      </c>
      <c r="I190" s="21">
        <f t="shared" si="17"/>
        <v>-17.699914906549516</v>
      </c>
      <c r="J190" s="21">
        <f t="shared" si="17"/>
        <v>-21.021789581310227</v>
      </c>
      <c r="K190" s="21">
        <f t="shared" si="17"/>
        <v>-18.970977683125646</v>
      </c>
      <c r="L190" s="21">
        <f t="shared" si="17"/>
        <v>-17.063914439196061</v>
      </c>
      <c r="M190" s="21">
        <f t="shared" si="17"/>
        <v>-15.292239345007861</v>
      </c>
      <c r="N190" s="21">
        <f t="shared" si="17"/>
        <v>-13.648026218112522</v>
      </c>
      <c r="O190" s="21">
        <f t="shared" si="17"/>
        <v>-12.1237622595734</v>
      </c>
      <c r="P190" s="21">
        <f t="shared" si="17"/>
        <v>-10.712328072913069</v>
      </c>
      <c r="Q190" s="21">
        <f t="shared" si="17"/>
        <v>-9.4069785984608814</v>
      </c>
      <c r="R190" s="21">
        <f t="shared" si="17"/>
        <v>-8.2013249227961555</v>
      </c>
      <c r="S190" s="21">
        <f t="shared" si="17"/>
        <v>-7.0893169247036472</v>
      </c>
      <c r="T190" s="21">
        <f t="shared" si="17"/>
        <v>-6.0652267207072992</v>
      </c>
      <c r="U190" s="21">
        <f t="shared" si="17"/>
        <v>-5.1236328748288296</v>
      </c>
      <c r="V190" s="21">
        <f t="shared" si="17"/>
        <v>-4.2594053387323827</v>
      </c>
      <c r="W190" s="21">
        <f t="shared" si="17"/>
        <v>-3.4676910898677189</v>
      </c>
      <c r="X190" s="21">
        <f t="shared" si="17"/>
        <v>-2.7439004366150606</v>
      </c>
      <c r="Y190" s="21">
        <f t="shared" si="17"/>
        <v>-2.0836939607670946</v>
      </c>
      <c r="Z190" s="21">
        <f t="shared" si="17"/>
        <v>-1.4829700689601886</v>
      </c>
      <c r="AA190" s="21">
        <f t="shared" si="17"/>
        <v>-0.93785312588999603</v>
      </c>
      <c r="AB190" s="21">
        <f t="shared" si="17"/>
        <v>-0.44468214331824168</v>
      </c>
      <c r="AC190" s="21">
        <f t="shared" si="17"/>
        <v>-2.7864089662241686E-16</v>
      </c>
      <c r="AD190" s="21">
        <f t="shared" si="17"/>
        <v>-2.6921825760619989E-16</v>
      </c>
      <c r="AE190" s="21">
        <f t="shared" si="17"/>
        <v>-2.6011425855671485E-16</v>
      </c>
      <c r="AF190" s="21">
        <f t="shared" si="17"/>
        <v>-2.5131812420938635E-16</v>
      </c>
      <c r="AG190" s="21">
        <f t="shared" si="17"/>
        <v>-2.4281944368056651E-16</v>
      </c>
      <c r="AH190" s="21">
        <f t="shared" si="17"/>
        <v>-2.3460815814547495E-16</v>
      </c>
      <c r="AI190" s="21">
        <f t="shared" si="17"/>
        <v>-2.2667454893282602E-16</v>
      </c>
      <c r="AJ190" s="21">
        <f t="shared" si="17"/>
        <v>-2.2007237760468545E-16</v>
      </c>
      <c r="AK190" s="21">
        <f t="shared" si="17"/>
        <v>-2.1366250252882083E-16</v>
      </c>
      <c r="AL190" s="21">
        <f t="shared" si="17"/>
        <v>-2.0743932284351535E-16</v>
      </c>
      <c r="AM190" s="21">
        <f t="shared" si="17"/>
        <v>-2.0139740081894693E-16</v>
      </c>
      <c r="AN190" s="21">
        <f t="shared" si="17"/>
        <v>-1.9553145710577372E-16</v>
      </c>
      <c r="AO190" s="21">
        <f t="shared" si="17"/>
        <v>-1.8983636612211042E-16</v>
      </c>
      <c r="AP190" s="21">
        <f t="shared" si="17"/>
        <v>-1.8430715157486448E-16</v>
      </c>
      <c r="AQ190" s="21">
        <f t="shared" si="17"/>
        <v>-1.7893898211151893E-16</v>
      </c>
      <c r="AR190" s="21">
        <f t="shared" si="17"/>
        <v>-1.7372716709856205E-16</v>
      </c>
      <c r="AS190" s="21">
        <f t="shared" si="17"/>
        <v>-1.6866715252287579E-16</v>
      </c>
      <c r="AT190" s="21">
        <f t="shared" si="17"/>
        <v>-1.6375451701250077E-16</v>
      </c>
      <c r="AU190" s="21">
        <f t="shared" si="17"/>
        <v>-1.5898496797330172E-16</v>
      </c>
      <c r="AV190" s="21">
        <f t="shared" si="17"/>
        <v>-1.54354337838157E-16</v>
      </c>
      <c r="AW190" s="21">
        <f t="shared" si="17"/>
        <v>-1.4985858042539516E-16</v>
      </c>
      <c r="AX190" s="21">
        <f t="shared" si="17"/>
        <v>-1.4549376740329626E-16</v>
      </c>
      <c r="AY190" s="21">
        <f t="shared" si="17"/>
        <v>-1.4125608485756916E-16</v>
      </c>
      <c r="AZ190" s="21">
        <f t="shared" si="17"/>
        <v>-1.3714182995880503E-16</v>
      </c>
      <c r="BA190" s="21">
        <f t="shared" si="17"/>
        <v>-1.3314740772699517E-16</v>
      </c>
      <c r="BB190" s="21">
        <f t="shared" si="17"/>
        <v>-1.2926932789028657E-16</v>
      </c>
    </row>
    <row r="191" spans="1:54" outlineLevel="2">
      <c r="A191" s="467"/>
      <c r="B191" s="150" t="s">
        <v>503</v>
      </c>
      <c r="C191" s="19"/>
      <c r="D191" s="135" t="s">
        <v>399</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67"/>
      <c r="B192" s="150" t="s">
        <v>574</v>
      </c>
      <c r="C192" s="19"/>
      <c r="D192" s="135" t="s">
        <v>399</v>
      </c>
      <c r="E192" s="21">
        <f>E77*E186</f>
        <v>-8.9392157298035499</v>
      </c>
      <c r="F192" s="21">
        <f t="shared" ref="F192:BB192" si="19">F77*F186</f>
        <v>-8.5670237674646188</v>
      </c>
      <c r="G192" s="21">
        <f t="shared" si="19"/>
        <v>-8.2070256431119422</v>
      </c>
      <c r="H192" s="21">
        <f t="shared" si="19"/>
        <v>-7.8588392710193</v>
      </c>
      <c r="I192" s="21">
        <f t="shared" si="19"/>
        <v>-7.522093839544417</v>
      </c>
      <c r="J192" s="21">
        <f t="shared" si="19"/>
        <v>-7.1964294958453747</v>
      </c>
      <c r="K192" s="21">
        <f t="shared" si="19"/>
        <v>-7.0383209252447898</v>
      </c>
      <c r="L192" s="21">
        <f t="shared" si="19"/>
        <v>-6.8840302328563183</v>
      </c>
      <c r="M192" s="21">
        <f t="shared" si="19"/>
        <v>-6.7334659144903481</v>
      </c>
      <c r="N192" s="21">
        <f t="shared" si="19"/>
        <v>-6.5865386803356714</v>
      </c>
      <c r="O192" s="21">
        <f t="shared" si="19"/>
        <v>-6.4431614353367843</v>
      </c>
      <c r="P192" s="21">
        <f t="shared" si="19"/>
        <v>-6.3032492011804164</v>
      </c>
      <c r="Q192" s="21">
        <f t="shared" si="19"/>
        <v>-6.1667190726707455</v>
      </c>
      <c r="R192" s="21">
        <f t="shared" si="19"/>
        <v>-6.0334901627115229</v>
      </c>
      <c r="S192" s="21">
        <f t="shared" si="19"/>
        <v>-5.9034835664590206</v>
      </c>
      <c r="T192" s="21">
        <f t="shared" si="19"/>
        <v>-5.7766223000544725</v>
      </c>
      <c r="U192" s="21">
        <f t="shared" si="19"/>
        <v>-5.6528312588213474</v>
      </c>
      <c r="V192" s="21">
        <f t="shared" si="19"/>
        <v>-5.5320371698776123</v>
      </c>
      <c r="W192" s="21">
        <f t="shared" si="19"/>
        <v>-5.4141685486342563</v>
      </c>
      <c r="X192" s="21">
        <f t="shared" si="19"/>
        <v>-5.2991556545607468</v>
      </c>
      <c r="Y192" s="21">
        <f t="shared" si="19"/>
        <v>-5.1869304503043931</v>
      </c>
      <c r="Z192" s="21">
        <f t="shared" si="19"/>
        <v>-5.0774265635434874</v>
      </c>
      <c r="AA192" s="21">
        <f t="shared" si="19"/>
        <v>-4.9705792404667442</v>
      </c>
      <c r="AB192" s="21">
        <f t="shared" si="19"/>
        <v>-4.8663253031423155</v>
      </c>
      <c r="AC192" s="21">
        <f t="shared" si="19"/>
        <v>-4.7646031265867537</v>
      </c>
      <c r="AD192" s="21">
        <f t="shared" si="19"/>
        <v>-4.6653525865767866</v>
      </c>
      <c r="AE192" s="21">
        <f t="shared" si="19"/>
        <v>-4.568515027891821</v>
      </c>
      <c r="AF192" s="21">
        <f t="shared" si="19"/>
        <v>-4.4740332337726727</v>
      </c>
      <c r="AG192" s="21">
        <f t="shared" si="19"/>
        <v>-4.3818513819774676</v>
      </c>
      <c r="AH192" s="21">
        <f t="shared" si="19"/>
        <v>-4.2919150155261647</v>
      </c>
      <c r="AI192" s="21">
        <f t="shared" si="19"/>
        <v>-4.2041710115899109</v>
      </c>
      <c r="AJ192" s="21">
        <f t="shared" si="19"/>
        <v>-4.1385605979082793</v>
      </c>
      <c r="AK192" s="21">
        <f t="shared" si="19"/>
        <v>-4.0743244448818645</v>
      </c>
      <c r="AL192" s="21">
        <f t="shared" si="19"/>
        <v>-4.0114376492536419</v>
      </c>
      <c r="AM192" s="21">
        <f t="shared" si="19"/>
        <v>-3.9498758265065979</v>
      </c>
      <c r="AN192" s="21">
        <f t="shared" si="19"/>
        <v>-3.8896151057800119</v>
      </c>
      <c r="AO192" s="21">
        <f t="shared" si="19"/>
        <v>-3.8306321177461133</v>
      </c>
      <c r="AP192" s="21">
        <f t="shared" si="19"/>
        <v>-3.7729039876341215</v>
      </c>
      <c r="AQ192" s="21">
        <f t="shared" si="19"/>
        <v>-3.7164083260062348</v>
      </c>
      <c r="AR192" s="21">
        <f t="shared" si="19"/>
        <v>-3.6611232114944916</v>
      </c>
      <c r="AS192" s="21">
        <f t="shared" si="19"/>
        <v>-3.6070272029320614</v>
      </c>
      <c r="AT192" s="21">
        <f t="shared" si="19"/>
        <v>-3.5540993053627656</v>
      </c>
      <c r="AU192" s="21">
        <f t="shared" si="19"/>
        <v>-3.5023189796317711</v>
      </c>
      <c r="AV192" s="21">
        <f t="shared" si="19"/>
        <v>-3.4516661323705069</v>
      </c>
      <c r="AW192" s="21">
        <f t="shared" si="19"/>
        <v>-3.4021210970761899</v>
      </c>
      <c r="AX192" s="21">
        <f t="shared" si="19"/>
        <v>-3.3536646389861708</v>
      </c>
      <c r="AY192" s="21">
        <f t="shared" si="19"/>
        <v>-3.3062779423205337</v>
      </c>
      <c r="AZ192" s="21">
        <f t="shared" si="19"/>
        <v>-3.2599426010084098</v>
      </c>
      <c r="BA192" s="21">
        <f t="shared" si="19"/>
        <v>-3.2146406169155162</v>
      </c>
      <c r="BB192" s="21">
        <f t="shared" si="19"/>
        <v>-3.1699681745090666</v>
      </c>
    </row>
    <row r="193" spans="1:54" outlineLevel="2">
      <c r="A193" s="467"/>
      <c r="B193" s="150" t="s">
        <v>504</v>
      </c>
      <c r="C193" s="19"/>
      <c r="D193" s="135" t="s">
        <v>399</v>
      </c>
      <c r="E193" s="21">
        <f t="shared" ref="E193:BB193" si="20">SUMIF($B$143:$B$154,"Environmental",E$143:E$154)*E186</f>
        <v>-53.300942109531704</v>
      </c>
      <c r="F193" s="21">
        <f t="shared" si="20"/>
        <v>-51.070926168874301</v>
      </c>
      <c r="G193" s="21">
        <f t="shared" si="20"/>
        <v>-48.675144080184793</v>
      </c>
      <c r="H193" s="21">
        <f t="shared" si="20"/>
        <v>-46.304193184383728</v>
      </c>
      <c r="I193" s="21">
        <f t="shared" si="20"/>
        <v>-44.106411346395689</v>
      </c>
      <c r="J193" s="21">
        <f t="shared" si="20"/>
        <v>-41.915760290400421</v>
      </c>
      <c r="K193" s="21">
        <f t="shared" si="20"/>
        <v>-41.525055511228025</v>
      </c>
      <c r="L193" s="21">
        <f t="shared" si="20"/>
        <v>-41.264784195476558</v>
      </c>
      <c r="M193" s="21">
        <f t="shared" si="20"/>
        <v>-40.99760966691332</v>
      </c>
      <c r="N193" s="21">
        <f t="shared" si="20"/>
        <v>-40.597973674853193</v>
      </c>
      <c r="O193" s="21">
        <f t="shared" si="20"/>
        <v>-40.321313323738437</v>
      </c>
      <c r="P193" s="21">
        <f t="shared" si="20"/>
        <v>-40.039188593518745</v>
      </c>
      <c r="Q193" s="21">
        <f t="shared" si="20"/>
        <v>-39.752063305151381</v>
      </c>
      <c r="R193" s="21">
        <f t="shared" si="20"/>
        <v>-39.57576378834576</v>
      </c>
      <c r="S193" s="21">
        <f t="shared" si="20"/>
        <v>-39.277439568701524</v>
      </c>
      <c r="T193" s="21">
        <f t="shared" si="20"/>
        <v>-38.975457187314255</v>
      </c>
      <c r="U193" s="21">
        <f t="shared" si="20"/>
        <v>-38.670207991927008</v>
      </c>
      <c r="V193" s="21">
        <f t="shared" si="20"/>
        <v>-38.46774739361765</v>
      </c>
      <c r="W193" s="21">
        <f t="shared" si="20"/>
        <v>-38.154793341726347</v>
      </c>
      <c r="X193" s="21">
        <f t="shared" si="20"/>
        <v>-37.940881599147083</v>
      </c>
      <c r="Y193" s="21">
        <f t="shared" si="20"/>
        <v>-37.621817970954382</v>
      </c>
      <c r="Z193" s="21">
        <f t="shared" si="20"/>
        <v>-37.39820265338976</v>
      </c>
      <c r="AA193" s="21">
        <f t="shared" si="20"/>
        <v>-37.169314546035572</v>
      </c>
      <c r="AB193" s="21">
        <f t="shared" si="20"/>
        <v>-36.935590518723714</v>
      </c>
      <c r="AC193" s="21">
        <f t="shared" si="20"/>
        <v>-36.67668781985352</v>
      </c>
      <c r="AD193" s="21">
        <f t="shared" si="20"/>
        <v>-36.419367108025575</v>
      </c>
      <c r="AE193" s="21">
        <f t="shared" si="20"/>
        <v>-36.167613193481046</v>
      </c>
      <c r="AF193" s="21">
        <f t="shared" si="20"/>
        <v>-35.910087769758817</v>
      </c>
      <c r="AG193" s="21">
        <f t="shared" si="20"/>
        <v>-35.648296259892703</v>
      </c>
      <c r="AH193" s="21">
        <f t="shared" si="20"/>
        <v>-35.383909414233351</v>
      </c>
      <c r="AI193" s="21">
        <f t="shared" si="20"/>
        <v>-35.119008998029443</v>
      </c>
      <c r="AJ193" s="21">
        <f t="shared" si="20"/>
        <v>-35.021915670710712</v>
      </c>
      <c r="AK193" s="21">
        <f t="shared" si="20"/>
        <v>-34.92123137743615</v>
      </c>
      <c r="AL193" s="21">
        <f t="shared" si="20"/>
        <v>-34.817705163472347</v>
      </c>
      <c r="AM193" s="21">
        <f t="shared" si="20"/>
        <v>-34.711756781660377</v>
      </c>
      <c r="AN193" s="21">
        <f t="shared" si="20"/>
        <v>-34.603565503940168</v>
      </c>
      <c r="AO193" s="21">
        <f t="shared" si="20"/>
        <v>-34.493208218551949</v>
      </c>
      <c r="AP193" s="21">
        <f t="shared" si="20"/>
        <v>-34.380929940606919</v>
      </c>
      <c r="AQ193" s="21">
        <f t="shared" si="20"/>
        <v>-34.267007309911847</v>
      </c>
      <c r="AR193" s="21">
        <f t="shared" si="20"/>
        <v>-34.151638647725342</v>
      </c>
      <c r="AS193" s="21">
        <f t="shared" si="20"/>
        <v>-34.035006176109157</v>
      </c>
      <c r="AT193" s="21">
        <f t="shared" si="20"/>
        <v>-33.917303022290781</v>
      </c>
      <c r="AU193" s="21">
        <f t="shared" si="20"/>
        <v>-33.798730306662272</v>
      </c>
      <c r="AV193" s="21">
        <f t="shared" si="20"/>
        <v>-33.679476492481434</v>
      </c>
      <c r="AW193" s="21">
        <f t="shared" si="20"/>
        <v>-33.559719136178195</v>
      </c>
      <c r="AX193" s="21">
        <f t="shared" si="20"/>
        <v>-33.439633824252049</v>
      </c>
      <c r="AY193" s="21">
        <f t="shared" si="20"/>
        <v>-33.319393879871029</v>
      </c>
      <c r="AZ193" s="21">
        <f t="shared" si="20"/>
        <v>-33.19916767820272</v>
      </c>
      <c r="BA193" s="21">
        <f t="shared" si="20"/>
        <v>-33.079118305656493</v>
      </c>
      <c r="BB193" s="21">
        <f t="shared" si="20"/>
        <v>-32.955594959256295</v>
      </c>
    </row>
    <row r="194" spans="1:54" outlineLevel="2">
      <c r="A194" s="467"/>
      <c r="B194" s="150" t="s">
        <v>505</v>
      </c>
      <c r="C194" s="19"/>
      <c r="D194" s="135" t="s">
        <v>399</v>
      </c>
      <c r="E194" s="21">
        <f t="shared" ref="E194:BB194" si="21">SUM(E172:E174)*E186</f>
        <v>-26.692649038672457</v>
      </c>
      <c r="F194" s="21">
        <f t="shared" si="21"/>
        <v>-25.970840158839316</v>
      </c>
      <c r="G194" s="21">
        <f t="shared" si="21"/>
        <v>-25.258385506337827</v>
      </c>
      <c r="H194" s="21">
        <f t="shared" si="21"/>
        <v>-24.555115041836441</v>
      </c>
      <c r="I194" s="21">
        <f t="shared" si="21"/>
        <v>-23.860859470994502</v>
      </c>
      <c r="J194" s="21">
        <f t="shared" si="21"/>
        <v>-23.175450258030544</v>
      </c>
      <c r="K194" s="21">
        <f t="shared" si="21"/>
        <v>-23.011447619669667</v>
      </c>
      <c r="L194" s="21">
        <f t="shared" si="21"/>
        <v>-22.849747929624517</v>
      </c>
      <c r="M194" s="21">
        <f t="shared" si="21"/>
        <v>-22.690343996460435</v>
      </c>
      <c r="N194" s="21">
        <f t="shared" si="21"/>
        <v>-22.53322898966897</v>
      </c>
      <c r="O194" s="21">
        <f t="shared" si="21"/>
        <v>-22.378396572083336</v>
      </c>
      <c r="P194" s="21">
        <f t="shared" si="21"/>
        <v>-22.225840831049656</v>
      </c>
      <c r="Q194" s="21">
        <f t="shared" si="21"/>
        <v>-22.075556292720087</v>
      </c>
      <c r="R194" s="21">
        <f t="shared" si="21"/>
        <v>-21.927537907916705</v>
      </c>
      <c r="S194" s="21">
        <f t="shared" si="21"/>
        <v>-21.776880222771169</v>
      </c>
      <c r="T194" s="21">
        <f t="shared" si="21"/>
        <v>-21.628545699353044</v>
      </c>
      <c r="U194" s="21">
        <f t="shared" si="21"/>
        <v>-21.482529152089207</v>
      </c>
      <c r="V194" s="21">
        <f t="shared" si="21"/>
        <v>-21.338825897640067</v>
      </c>
      <c r="W194" s="21">
        <f t="shared" si="21"/>
        <v>-21.197431689759082</v>
      </c>
      <c r="X194" s="21">
        <f t="shared" si="21"/>
        <v>-21.058342814137585</v>
      </c>
      <c r="Y194" s="21">
        <f t="shared" si="21"/>
        <v>-20.921556037819901</v>
      </c>
      <c r="Z194" s="21">
        <f t="shared" si="21"/>
        <v>-20.787068649321245</v>
      </c>
      <c r="AA194" s="21">
        <f t="shared" si="21"/>
        <v>-20.654878437505968</v>
      </c>
      <c r="AB194" s="21">
        <f t="shared" si="21"/>
        <v>-20.524983711980546</v>
      </c>
      <c r="AC194" s="21">
        <f t="shared" si="21"/>
        <v>-20.384266679644782</v>
      </c>
      <c r="AD194" s="21">
        <f t="shared" si="21"/>
        <v>-20.244362404100684</v>
      </c>
      <c r="AE194" s="21">
        <f t="shared" si="21"/>
        <v>-20.104012666876606</v>
      </c>
      <c r="AF194" s="21">
        <f t="shared" si="21"/>
        <v>-19.962413414707466</v>
      </c>
      <c r="AG194" s="21">
        <f t="shared" si="21"/>
        <v>-19.819217493203571</v>
      </c>
      <c r="AH194" s="21">
        <f t="shared" si="21"/>
        <v>-19.674642837032238</v>
      </c>
      <c r="AI194" s="21">
        <f t="shared" si="21"/>
        <v>-19.529671139860994</v>
      </c>
      <c r="AJ194" s="21">
        <f t="shared" si="21"/>
        <v>-19.478159804775828</v>
      </c>
      <c r="AK194" s="21">
        <f t="shared" si="21"/>
        <v>-19.42509289031943</v>
      </c>
      <c r="AL194" s="21">
        <f t="shared" si="21"/>
        <v>-19.370638649030226</v>
      </c>
      <c r="AM194" s="21">
        <f t="shared" si="21"/>
        <v>-19.314989724019796</v>
      </c>
      <c r="AN194" s="21">
        <f t="shared" si="21"/>
        <v>-19.258284877844073</v>
      </c>
      <c r="AO194" s="21">
        <f t="shared" si="21"/>
        <v>-19.200596225843316</v>
      </c>
      <c r="AP194" s="21">
        <f t="shared" si="21"/>
        <v>-19.142047974739043</v>
      </c>
      <c r="AQ194" s="21">
        <f t="shared" si="21"/>
        <v>-19.082767275695097</v>
      </c>
      <c r="AR194" s="21">
        <f t="shared" si="21"/>
        <v>-19.022868659112568</v>
      </c>
      <c r="AS194" s="21">
        <f t="shared" si="21"/>
        <v>-18.962457101061492</v>
      </c>
      <c r="AT194" s="21">
        <f t="shared" si="21"/>
        <v>-18.901636627448006</v>
      </c>
      <c r="AU194" s="21">
        <f t="shared" si="21"/>
        <v>-18.840513633280171</v>
      </c>
      <c r="AV194" s="21">
        <f t="shared" si="21"/>
        <v>-18.779190144241884</v>
      </c>
      <c r="AW194" s="21">
        <f t="shared" si="21"/>
        <v>-18.717764248184846</v>
      </c>
      <c r="AX194" s="21">
        <f t="shared" si="21"/>
        <v>-18.656331802969056</v>
      </c>
      <c r="AY194" s="21">
        <f t="shared" si="21"/>
        <v>-18.594986946646678</v>
      </c>
      <c r="AZ194" s="21">
        <f t="shared" si="21"/>
        <v>-18.533821624454557</v>
      </c>
      <c r="BA194" s="21">
        <f t="shared" si="21"/>
        <v>-18.472925287718365</v>
      </c>
      <c r="BB194" s="21">
        <f t="shared" si="21"/>
        <v>-18.410142265109805</v>
      </c>
    </row>
    <row r="195" spans="1:54" outlineLevel="2">
      <c r="A195" s="467"/>
      <c r="B195" s="150" t="s">
        <v>506</v>
      </c>
      <c r="C195" s="19"/>
      <c r="D195" s="135" t="s">
        <v>399</v>
      </c>
      <c r="E195" s="21">
        <f>SUM(E176:E178)*E186</f>
        <v>-80.077947097049076</v>
      </c>
      <c r="F195" s="21">
        <f t="shared" ref="F195:BB195" si="22">SUM(F176:F178)*F186</f>
        <v>-77.912520458339401</v>
      </c>
      <c r="G195" s="21">
        <f t="shared" si="22"/>
        <v>-75.775156519013493</v>
      </c>
      <c r="H195" s="21">
        <f t="shared" si="22"/>
        <v>-73.665345125509319</v>
      </c>
      <c r="I195" s="21">
        <f t="shared" si="22"/>
        <v>-71.582578412983494</v>
      </c>
      <c r="J195" s="21">
        <f t="shared" si="22"/>
        <v>-69.52635075882138</v>
      </c>
      <c r="K195" s="21">
        <f t="shared" si="22"/>
        <v>-69.034342859009016</v>
      </c>
      <c r="L195" s="21">
        <f t="shared" si="22"/>
        <v>-68.54924378887354</v>
      </c>
      <c r="M195" s="21">
        <f t="shared" si="22"/>
        <v>-68.071031975093419</v>
      </c>
      <c r="N195" s="21">
        <f t="shared" si="22"/>
        <v>-67.599686955030791</v>
      </c>
      <c r="O195" s="21">
        <f t="shared" si="22"/>
        <v>-67.135189716250011</v>
      </c>
      <c r="P195" s="21">
        <f t="shared" si="22"/>
        <v>-66.677522506523943</v>
      </c>
      <c r="Q195" s="21">
        <f t="shared" si="22"/>
        <v>-66.226668878160268</v>
      </c>
      <c r="R195" s="21">
        <f t="shared" si="22"/>
        <v>-65.782613723750103</v>
      </c>
      <c r="S195" s="21">
        <f t="shared" si="22"/>
        <v>-65.33064065578678</v>
      </c>
      <c r="T195" s="21">
        <f t="shared" si="22"/>
        <v>-64.885637085801591</v>
      </c>
      <c r="U195" s="21">
        <f t="shared" si="22"/>
        <v>-64.447587468262483</v>
      </c>
      <c r="V195" s="21">
        <f t="shared" si="22"/>
        <v>-64.016477681181641</v>
      </c>
      <c r="W195" s="21">
        <f t="shared" si="22"/>
        <v>-63.592295069277256</v>
      </c>
      <c r="X195" s="21">
        <f t="shared" si="22"/>
        <v>-63.175028442412746</v>
      </c>
      <c r="Y195" s="21">
        <f t="shared" si="22"/>
        <v>-62.764668113459692</v>
      </c>
      <c r="Z195" s="21">
        <f t="shared" si="22"/>
        <v>-62.361205937189858</v>
      </c>
      <c r="AA195" s="21">
        <f t="shared" si="22"/>
        <v>-61.964635323065067</v>
      </c>
      <c r="AB195" s="21">
        <f t="shared" si="22"/>
        <v>-61.574951135941632</v>
      </c>
      <c r="AC195" s="21">
        <f t="shared" si="22"/>
        <v>-61.15280003951208</v>
      </c>
      <c r="AD195" s="21">
        <f t="shared" si="22"/>
        <v>-60.733087213514239</v>
      </c>
      <c r="AE195" s="21">
        <f t="shared" si="22"/>
        <v>-60.31203800258784</v>
      </c>
      <c r="AF195" s="21">
        <f t="shared" si="22"/>
        <v>-59.887240246971487</v>
      </c>
      <c r="AG195" s="21">
        <f t="shared" si="22"/>
        <v>-59.457652481649774</v>
      </c>
      <c r="AH195" s="21">
        <f t="shared" si="22"/>
        <v>-59.023928513589581</v>
      </c>
      <c r="AI195" s="21">
        <f t="shared" si="22"/>
        <v>-58.589013422399972</v>
      </c>
      <c r="AJ195" s="21">
        <f t="shared" si="22"/>
        <v>-58.434479417376771</v>
      </c>
      <c r="AK195" s="21">
        <f t="shared" si="22"/>
        <v>-58.275278674164682</v>
      </c>
      <c r="AL195" s="21">
        <f t="shared" si="22"/>
        <v>-58.111915950437194</v>
      </c>
      <c r="AM195" s="21">
        <f t="shared" si="22"/>
        <v>-57.944969175640033</v>
      </c>
      <c r="AN195" s="21">
        <f t="shared" si="22"/>
        <v>-57.774854637299534</v>
      </c>
      <c r="AO195" s="21">
        <f t="shared" si="22"/>
        <v>-57.601788681464384</v>
      </c>
      <c r="AP195" s="21">
        <f t="shared" si="22"/>
        <v>-57.426143928315241</v>
      </c>
      <c r="AQ195" s="21">
        <f t="shared" si="22"/>
        <v>-57.248301831348932</v>
      </c>
      <c r="AR195" s="21">
        <f t="shared" si="22"/>
        <v>-57.068605981764144</v>
      </c>
      <c r="AS195" s="21">
        <f t="shared" si="22"/>
        <v>-56.887371307762713</v>
      </c>
      <c r="AT195" s="21">
        <f t="shared" si="22"/>
        <v>-56.704909887069377</v>
      </c>
      <c r="AU195" s="21">
        <f t="shared" si="22"/>
        <v>-56.521540904709497</v>
      </c>
      <c r="AV195" s="21">
        <f t="shared" si="22"/>
        <v>-56.337570437733987</v>
      </c>
      <c r="AW195" s="21">
        <f t="shared" si="22"/>
        <v>-56.153292749697314</v>
      </c>
      <c r="AX195" s="21">
        <f t="shared" si="22"/>
        <v>-55.968995414179723</v>
      </c>
      <c r="AY195" s="21">
        <f t="shared" si="22"/>
        <v>-55.784960845338496</v>
      </c>
      <c r="AZ195" s="21">
        <f t="shared" si="22"/>
        <v>-55.60146487888418</v>
      </c>
      <c r="BA195" s="21">
        <f t="shared" si="22"/>
        <v>-55.41877586879378</v>
      </c>
      <c r="BB195" s="21">
        <f t="shared" si="22"/>
        <v>-55.23042680108189</v>
      </c>
    </row>
    <row r="196" spans="1:54" outlineLevel="2">
      <c r="A196" s="467"/>
      <c r="B196" s="150" t="s">
        <v>292</v>
      </c>
      <c r="C196" s="19"/>
      <c r="D196" s="135" t="s">
        <v>399</v>
      </c>
      <c r="E196" s="21">
        <f t="shared" ref="E196:BB196" si="23">SUMIF($B$143:$B$154,"Safety",E$143:E$154)*E187</f>
        <v>-3.8336980689506128</v>
      </c>
      <c r="F196" s="21">
        <f t="shared" si="23"/>
        <v>-3.8734747542294894</v>
      </c>
      <c r="G196" s="21">
        <f t="shared" si="23"/>
        <v>-3.9107920409095782</v>
      </c>
      <c r="H196" s="21">
        <f t="shared" si="23"/>
        <v>-3.9437600940208251</v>
      </c>
      <c r="I196" s="21">
        <f t="shared" si="23"/>
        <v>-3.9703694927124458</v>
      </c>
      <c r="J196" s="21">
        <f t="shared" si="23"/>
        <v>-3.9884850666490488</v>
      </c>
      <c r="K196" s="21">
        <f t="shared" si="23"/>
        <v>-4.0385237598956767</v>
      </c>
      <c r="L196" s="21">
        <f t="shared" si="23"/>
        <v>-4.089989334145284</v>
      </c>
      <c r="M196" s="21">
        <f t="shared" si="23"/>
        <v>-4.142921384165148</v>
      </c>
      <c r="N196" s="21">
        <f t="shared" si="23"/>
        <v>-4.1973606931494007</v>
      </c>
      <c r="O196" s="21">
        <f t="shared" si="23"/>
        <v>-4.2533493048502455</v>
      </c>
      <c r="P196" s="21">
        <f t="shared" si="23"/>
        <v>-4.3109307205428644</v>
      </c>
      <c r="Q196" s="21">
        <f t="shared" si="23"/>
        <v>-4.3701497850431839</v>
      </c>
      <c r="R196" s="21">
        <f t="shared" si="23"/>
        <v>-4.4310528009700114</v>
      </c>
      <c r="S196" s="21">
        <f t="shared" si="23"/>
        <v>-4.4936875076058902</v>
      </c>
      <c r="T196" s="21">
        <f t="shared" si="23"/>
        <v>-4.5581031925637454</v>
      </c>
      <c r="U196" s="21">
        <f t="shared" si="23"/>
        <v>-4.624350674197343</v>
      </c>
      <c r="V196" s="21">
        <f t="shared" si="23"/>
        <v>-4.692482546522533</v>
      </c>
      <c r="W196" s="21">
        <f t="shared" si="23"/>
        <v>-4.7625529864421177</v>
      </c>
      <c r="X196" s="21">
        <f t="shared" si="23"/>
        <v>-4.8346179815048229</v>
      </c>
      <c r="Y196" s="21">
        <f t="shared" si="23"/>
        <v>-4.9087352362723227</v>
      </c>
      <c r="Z196" s="21">
        <f t="shared" si="23"/>
        <v>-4.9849643619213833</v>
      </c>
      <c r="AA196" s="21">
        <f t="shared" si="23"/>
        <v>-5.0633669768825493</v>
      </c>
      <c r="AB196" s="21">
        <f t="shared" si="23"/>
        <v>-5.1440065537572011</v>
      </c>
      <c r="AC196" s="21">
        <f t="shared" si="23"/>
        <v>-5.2269487267836627</v>
      </c>
      <c r="AD196" s="21">
        <f t="shared" si="23"/>
        <v>-5.3122613100181812</v>
      </c>
      <c r="AE196" s="21">
        <f t="shared" si="23"/>
        <v>-5.4000140941782995</v>
      </c>
      <c r="AF196" s="21">
        <f t="shared" si="23"/>
        <v>-5.4902793853319656</v>
      </c>
      <c r="AG196" s="21">
        <f t="shared" si="23"/>
        <v>-5.58313178209358</v>
      </c>
      <c r="AH196" s="21">
        <f t="shared" si="23"/>
        <v>-5.6786481583604287</v>
      </c>
      <c r="AI196" s="21">
        <f t="shared" si="23"/>
        <v>-5.7769081252405847</v>
      </c>
      <c r="AJ196" s="21">
        <f t="shared" si="23"/>
        <v>-5.8904129313997826</v>
      </c>
      <c r="AK196" s="21">
        <f t="shared" si="23"/>
        <v>-6.0072942724951304</v>
      </c>
      <c r="AL196" s="21">
        <f t="shared" si="23"/>
        <v>-6.1276603024171381</v>
      </c>
      <c r="AM196" s="21">
        <f t="shared" si="23"/>
        <v>-6.2516227607776171</v>
      </c>
      <c r="AN196" s="21">
        <f t="shared" si="23"/>
        <v>-6.3792972336456026</v>
      </c>
      <c r="AO196" s="21">
        <f t="shared" si="23"/>
        <v>-6.5108034304884566</v>
      </c>
      <c r="AP196" s="21">
        <f t="shared" si="23"/>
        <v>-6.6462650304591655</v>
      </c>
      <c r="AQ196" s="21">
        <f t="shared" si="23"/>
        <v>-6.7858100573409326</v>
      </c>
      <c r="AR196" s="21">
        <f t="shared" si="23"/>
        <v>-6.929571058463301</v>
      </c>
      <c r="AS196" s="21">
        <f t="shared" si="23"/>
        <v>-7.0776850408641945</v>
      </c>
      <c r="AT196" s="21">
        <f t="shared" si="23"/>
        <v>-7.2302938386184312</v>
      </c>
      <c r="AU196" s="21">
        <f t="shared" si="23"/>
        <v>-7.3875442320352329</v>
      </c>
      <c r="AV196" s="21">
        <f t="shared" si="23"/>
        <v>-7.5495880357989007</v>
      </c>
      <c r="AW196" s="21">
        <f t="shared" si="23"/>
        <v>-7.7165824562207339</v>
      </c>
      <c r="AX196" s="21">
        <f t="shared" si="23"/>
        <v>-7.8886900996272065</v>
      </c>
      <c r="AY196" s="21">
        <f t="shared" si="23"/>
        <v>-8.0660792810777355</v>
      </c>
      <c r="AZ196" s="21">
        <f t="shared" si="23"/>
        <v>-8.2489242084519443</v>
      </c>
      <c r="BA196" s="21">
        <f t="shared" si="23"/>
        <v>-8.4374051481863646</v>
      </c>
      <c r="BB196" s="21">
        <f t="shared" si="23"/>
        <v>-8.6301902251660803</v>
      </c>
    </row>
    <row r="197" spans="1:54" outlineLevel="2">
      <c r="A197" s="467"/>
      <c r="B197" s="150" t="s">
        <v>295</v>
      </c>
      <c r="C197" s="19"/>
      <c r="D197" s="135" t="s">
        <v>399</v>
      </c>
      <c r="E197" s="21">
        <f>SUMIF($B$143:$B$154,"Financial",E$143:E$154)*E186</f>
        <v>-54.20190419459999</v>
      </c>
      <c r="F197" s="21">
        <f t="shared" ref="F197:BB197" si="24">SUMIF($B$143:$B$154,"Financial",F$143:F$154)*F186</f>
        <v>-51.836840869940104</v>
      </c>
      <c r="G197" s="21">
        <f t="shared" si="24"/>
        <v>-49.469341834662551</v>
      </c>
      <c r="H197" s="21">
        <f t="shared" si="24"/>
        <v>-47.098775152071582</v>
      </c>
      <c r="I197" s="21">
        <f t="shared" si="24"/>
        <v>-44.724515001337487</v>
      </c>
      <c r="J197" s="21">
        <f t="shared" si="24"/>
        <v>-42.345939731186419</v>
      </c>
      <c r="K197" s="21">
        <f t="shared" si="24"/>
        <v>-41.841210717955406</v>
      </c>
      <c r="L197" s="21">
        <f t="shared" si="24"/>
        <v>-41.349846938954038</v>
      </c>
      <c r="M197" s="21">
        <f t="shared" si="24"/>
        <v>-40.871503786777673</v>
      </c>
      <c r="N197" s="21">
        <f t="shared" si="24"/>
        <v>-40.405847105568668</v>
      </c>
      <c r="O197" s="21">
        <f t="shared" si="24"/>
        <v>-39.952553118817285</v>
      </c>
      <c r="P197" s="21">
        <f t="shared" si="24"/>
        <v>-39.511307925679858</v>
      </c>
      <c r="Q197" s="21">
        <f t="shared" si="24"/>
        <v>-39.081807366690569</v>
      </c>
      <c r="R197" s="21">
        <f t="shared" si="24"/>
        <v>-38.663756607521471</v>
      </c>
      <c r="S197" s="21">
        <f t="shared" si="24"/>
        <v>-38.256869909084593</v>
      </c>
      <c r="T197" s="21">
        <f t="shared" si="24"/>
        <v>-37.860870432010643</v>
      </c>
      <c r="U197" s="21">
        <f t="shared" si="24"/>
        <v>-37.47548977760318</v>
      </c>
      <c r="V197" s="21">
        <f t="shared" si="24"/>
        <v>-37.100467989321196</v>
      </c>
      <c r="W197" s="21">
        <f t="shared" si="24"/>
        <v>-36.735553114718016</v>
      </c>
      <c r="X197" s="21">
        <f t="shared" si="24"/>
        <v>-36.380501007129773</v>
      </c>
      <c r="Y197" s="21">
        <f t="shared" si="24"/>
        <v>-36.035075186439677</v>
      </c>
      <c r="Z197" s="21">
        <f t="shared" si="24"/>
        <v>-35.699046479457927</v>
      </c>
      <c r="AA197" s="21">
        <f t="shared" si="24"/>
        <v>-35.372192924991772</v>
      </c>
      <c r="AB197" s="21">
        <f t="shared" si="24"/>
        <v>-35.054299461771016</v>
      </c>
      <c r="AC197" s="21">
        <f t="shared" si="24"/>
        <v>-34.745157850497691</v>
      </c>
      <c r="AD197" s="21">
        <f t="shared" si="24"/>
        <v>-34.444566336630785</v>
      </c>
      <c r="AE197" s="21">
        <f t="shared" si="24"/>
        <v>-34.152329553529057</v>
      </c>
      <c r="AF197" s="21">
        <f t="shared" si="24"/>
        <v>-33.868258314220498</v>
      </c>
      <c r="AG197" s="21">
        <f t="shared" si="24"/>
        <v>-33.592169410728189</v>
      </c>
      <c r="AH197" s="21">
        <f t="shared" si="24"/>
        <v>-33.323885514971288</v>
      </c>
      <c r="AI197" s="21">
        <f t="shared" si="24"/>
        <v>-33.063234926271193</v>
      </c>
      <c r="AJ197" s="21">
        <f t="shared" si="24"/>
        <v>-32.969323525045155</v>
      </c>
      <c r="AK197" s="21">
        <f t="shared" si="24"/>
        <v>-32.881098595063911</v>
      </c>
      <c r="AL197" s="21">
        <f t="shared" si="24"/>
        <v>-32.798495394261877</v>
      </c>
      <c r="AM197" s="21">
        <f t="shared" si="24"/>
        <v>-32.721452177548265</v>
      </c>
      <c r="AN197" s="21">
        <f t="shared" si="24"/>
        <v>-32.649910389708531</v>
      </c>
      <c r="AO197" s="21">
        <f t="shared" si="24"/>
        <v>-32.583814090447774</v>
      </c>
      <c r="AP197" s="21">
        <f t="shared" si="24"/>
        <v>-32.523110491331934</v>
      </c>
      <c r="AQ197" s="21">
        <f t="shared" si="24"/>
        <v>-32.46774940349416</v>
      </c>
      <c r="AR197" s="21">
        <f t="shared" si="24"/>
        <v>-32.417683513046654</v>
      </c>
      <c r="AS197" s="21">
        <f t="shared" si="24"/>
        <v>-32.372868344804829</v>
      </c>
      <c r="AT197" s="21">
        <f t="shared" si="24"/>
        <v>-32.33326206781193</v>
      </c>
      <c r="AU197" s="21">
        <f t="shared" si="24"/>
        <v>-32.298825470094442</v>
      </c>
      <c r="AV197" s="21">
        <f t="shared" si="24"/>
        <v>-32.269522091042518</v>
      </c>
      <c r="AW197" s="21">
        <f t="shared" si="24"/>
        <v>-32.245317871854724</v>
      </c>
      <c r="AX197" s="21">
        <f t="shared" si="24"/>
        <v>-32.22618159021102</v>
      </c>
      <c r="AY197" s="21">
        <f t="shared" si="24"/>
        <v>-32.212084423956149</v>
      </c>
      <c r="AZ197" s="21">
        <f t="shared" si="24"/>
        <v>-32.202999964665118</v>
      </c>
      <c r="BA197" s="21">
        <f t="shared" si="24"/>
        <v>-32.198904428899269</v>
      </c>
      <c r="BB197" s="21">
        <f t="shared" si="24"/>
        <v>-32.194848705883452</v>
      </c>
    </row>
    <row r="198" spans="1:54" outlineLevel="2">
      <c r="A198" s="468"/>
      <c r="B198" s="150" t="s">
        <v>486</v>
      </c>
      <c r="C198" s="19"/>
      <c r="D198" s="135" t="s">
        <v>399</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66" t="s">
        <v>507</v>
      </c>
      <c r="B200" s="150" t="s">
        <v>508</v>
      </c>
      <c r="C200" s="19"/>
      <c r="D200" s="135" t="s">
        <v>399</v>
      </c>
      <c r="E200" s="21">
        <f>SUM(E190:E193,E196:E198)</f>
        <v>-120.97571261834507</v>
      </c>
      <c r="F200" s="21">
        <f t="shared" ref="F200:BB200" si="26">SUM(F190:F193,F196:F198)</f>
        <v>-120.38391913183284</v>
      </c>
      <c r="G200" s="21">
        <f t="shared" si="26"/>
        <v>-119.54635837557427</v>
      </c>
      <c r="H200" s="21">
        <f t="shared" si="26"/>
        <v>-118.7049166003291</v>
      </c>
      <c r="I200" s="21">
        <f t="shared" si="26"/>
        <v>-118.02330458653955</v>
      </c>
      <c r="J200" s="21">
        <f t="shared" si="26"/>
        <v>-116.46840416539149</v>
      </c>
      <c r="K200" s="21">
        <f t="shared" si="26"/>
        <v>-113.41408859744955</v>
      </c>
      <c r="L200" s="21">
        <f t="shared" si="26"/>
        <v>-110.65256514062827</v>
      </c>
      <c r="M200" s="21">
        <f t="shared" si="26"/>
        <v>-108.03774009735434</v>
      </c>
      <c r="N200" s="21">
        <f t="shared" si="26"/>
        <v>-105.43574637201945</v>
      </c>
      <c r="O200" s="21">
        <f t="shared" si="26"/>
        <v>-103.09413944231616</v>
      </c>
      <c r="P200" s="21">
        <f t="shared" si="26"/>
        <v>-100.87700451383495</v>
      </c>
      <c r="Q200" s="21">
        <f t="shared" si="26"/>
        <v>-98.777718128016758</v>
      </c>
      <c r="R200" s="21">
        <f t="shared" si="26"/>
        <v>-96.905388282344916</v>
      </c>
      <c r="S200" s="21">
        <f t="shared" si="26"/>
        <v>-95.020797476554677</v>
      </c>
      <c r="T200" s="21">
        <f t="shared" si="26"/>
        <v>-93.236279832650411</v>
      </c>
      <c r="U200" s="21">
        <f t="shared" si="26"/>
        <v>-91.546512577377712</v>
      </c>
      <c r="V200" s="21">
        <f t="shared" si="26"/>
        <v>-90.052140438071376</v>
      </c>
      <c r="W200" s="21">
        <f t="shared" si="26"/>
        <v>-88.534759081388458</v>
      </c>
      <c r="X200" s="21">
        <f t="shared" si="26"/>
        <v>-87.199056678957476</v>
      </c>
      <c r="Y200" s="21">
        <f t="shared" si="26"/>
        <v>-85.836252804737867</v>
      </c>
      <c r="Z200" s="21">
        <f t="shared" si="26"/>
        <v>-84.642610127272746</v>
      </c>
      <c r="AA200" s="21">
        <f t="shared" si="26"/>
        <v>-83.513306814266627</v>
      </c>
      <c r="AB200" s="21">
        <f t="shared" si="26"/>
        <v>-82.444903980712496</v>
      </c>
      <c r="AC200" s="21">
        <f t="shared" si="26"/>
        <v>-81.413397523721628</v>
      </c>
      <c r="AD200" s="21">
        <f t="shared" si="26"/>
        <v>-80.841547341251328</v>
      </c>
      <c r="AE200" s="21">
        <f t="shared" si="26"/>
        <v>-80.288471869080226</v>
      </c>
      <c r="AF200" s="21">
        <f t="shared" si="26"/>
        <v>-79.742658703083947</v>
      </c>
      <c r="AG200" s="21">
        <f t="shared" si="26"/>
        <v>-79.205448834691936</v>
      </c>
      <c r="AH200" s="21">
        <f t="shared" si="26"/>
        <v>-78.678358103091227</v>
      </c>
      <c r="AI200" s="21">
        <f t="shared" si="26"/>
        <v>-78.163323061131138</v>
      </c>
      <c r="AJ200" s="21">
        <f t="shared" si="26"/>
        <v>-78.020212725063928</v>
      </c>
      <c r="AK200" s="21">
        <f t="shared" si="26"/>
        <v>-77.883948689877059</v>
      </c>
      <c r="AL200" s="21">
        <f t="shared" si="26"/>
        <v>-77.755298509405009</v>
      </c>
      <c r="AM200" s="21">
        <f t="shared" si="26"/>
        <v>-77.634707546492848</v>
      </c>
      <c r="AN200" s="21">
        <f t="shared" si="26"/>
        <v>-77.522388233074309</v>
      </c>
      <c r="AO200" s="21">
        <f t="shared" si="26"/>
        <v>-77.418457857234301</v>
      </c>
      <c r="AP200" s="21">
        <f t="shared" si="26"/>
        <v>-77.323209450032138</v>
      </c>
      <c r="AQ200" s="21">
        <f t="shared" si="26"/>
        <v>-77.23697509675317</v>
      </c>
      <c r="AR200" s="21">
        <f t="shared" si="26"/>
        <v>-77.160016430729797</v>
      </c>
      <c r="AS200" s="21">
        <f t="shared" si="26"/>
        <v>-77.092586764710234</v>
      </c>
      <c r="AT200" s="21">
        <f t="shared" si="26"/>
        <v>-77.034958234083916</v>
      </c>
      <c r="AU200" s="21">
        <f t="shared" si="26"/>
        <v>-76.987418988423713</v>
      </c>
      <c r="AV200" s="21">
        <f t="shared" si="26"/>
        <v>-76.950252751693355</v>
      </c>
      <c r="AW200" s="21">
        <f t="shared" si="26"/>
        <v>-76.923740561329851</v>
      </c>
      <c r="AX200" s="21">
        <f t="shared" si="26"/>
        <v>-76.908170153076441</v>
      </c>
      <c r="AY200" s="21">
        <f t="shared" si="26"/>
        <v>-76.903835527225453</v>
      </c>
      <c r="AZ200" s="21">
        <f t="shared" si="26"/>
        <v>-76.911034452328195</v>
      </c>
      <c r="BA200" s="21">
        <f t="shared" si="26"/>
        <v>-76.930068499657636</v>
      </c>
      <c r="BB200" s="21">
        <f t="shared" si="26"/>
        <v>-76.950602064814888</v>
      </c>
    </row>
    <row r="201" spans="1:54" outlineLevel="2">
      <c r="A201" s="467"/>
      <c r="B201" s="150" t="s">
        <v>509</v>
      </c>
      <c r="C201" s="19"/>
      <c r="D201" s="135" t="s">
        <v>399</v>
      </c>
      <c r="E201" s="21">
        <f>SUM(E190:E192,E194,E196:E198)</f>
        <v>-94.36741954748581</v>
      </c>
      <c r="F201" s="21">
        <f t="shared" ref="F201:BB201" si="27">SUM(F190:F192,F194,F196:F198)</f>
        <v>-95.283833121797855</v>
      </c>
      <c r="G201" s="21">
        <f t="shared" si="27"/>
        <v>-96.129599801727295</v>
      </c>
      <c r="H201" s="21">
        <f t="shared" si="27"/>
        <v>-96.955838457781809</v>
      </c>
      <c r="I201" s="21">
        <f t="shared" si="27"/>
        <v>-97.777752711138362</v>
      </c>
      <c r="J201" s="21">
        <f t="shared" si="27"/>
        <v>-97.728094133021614</v>
      </c>
      <c r="K201" s="21">
        <f t="shared" si="27"/>
        <v>-94.900480705891184</v>
      </c>
      <c r="L201" s="21">
        <f t="shared" si="27"/>
        <v>-92.237528874776217</v>
      </c>
      <c r="M201" s="21">
        <f t="shared" si="27"/>
        <v>-89.730474426901466</v>
      </c>
      <c r="N201" s="21">
        <f t="shared" si="27"/>
        <v>-87.371001686835228</v>
      </c>
      <c r="O201" s="21">
        <f t="shared" si="27"/>
        <v>-85.151222690661058</v>
      </c>
      <c r="P201" s="21">
        <f t="shared" si="27"/>
        <v>-83.063656751365869</v>
      </c>
      <c r="Q201" s="21">
        <f t="shared" si="27"/>
        <v>-81.101211115585471</v>
      </c>
      <c r="R201" s="21">
        <f t="shared" si="27"/>
        <v>-79.257162401915878</v>
      </c>
      <c r="S201" s="21">
        <f t="shared" si="27"/>
        <v>-77.520238130624321</v>
      </c>
      <c r="T201" s="21">
        <f t="shared" si="27"/>
        <v>-75.889368344689203</v>
      </c>
      <c r="U201" s="21">
        <f t="shared" si="27"/>
        <v>-74.358833737539896</v>
      </c>
      <c r="V201" s="21">
        <f t="shared" si="27"/>
        <v>-72.923218942093797</v>
      </c>
      <c r="W201" s="21">
        <f t="shared" si="27"/>
        <v>-71.577397429421183</v>
      </c>
      <c r="X201" s="21">
        <f t="shared" si="27"/>
        <v>-70.316517893947989</v>
      </c>
      <c r="Y201" s="21">
        <f t="shared" si="27"/>
        <v>-69.135990871603383</v>
      </c>
      <c r="Z201" s="21">
        <f t="shared" si="27"/>
        <v>-68.031476123204229</v>
      </c>
      <c r="AA201" s="21">
        <f t="shared" si="27"/>
        <v>-66.998870705737033</v>
      </c>
      <c r="AB201" s="21">
        <f t="shared" si="27"/>
        <v>-66.034297173969321</v>
      </c>
      <c r="AC201" s="21">
        <f t="shared" si="27"/>
        <v>-65.120976383512897</v>
      </c>
      <c r="AD201" s="21">
        <f t="shared" si="27"/>
        <v>-64.666542637326444</v>
      </c>
      <c r="AE201" s="21">
        <f t="shared" si="27"/>
        <v>-64.22487134247578</v>
      </c>
      <c r="AF201" s="21">
        <f t="shared" si="27"/>
        <v>-63.7949843480326</v>
      </c>
      <c r="AG201" s="21">
        <f t="shared" si="27"/>
        <v>-63.376370068002807</v>
      </c>
      <c r="AH201" s="21">
        <f t="shared" si="27"/>
        <v>-62.969091525890121</v>
      </c>
      <c r="AI201" s="21">
        <f t="shared" si="27"/>
        <v>-62.573985202962682</v>
      </c>
      <c r="AJ201" s="21">
        <f t="shared" si="27"/>
        <v>-62.476456859129044</v>
      </c>
      <c r="AK201" s="21">
        <f t="shared" si="27"/>
        <v>-62.387810202760335</v>
      </c>
      <c r="AL201" s="21">
        <f t="shared" si="27"/>
        <v>-62.308231994962881</v>
      </c>
      <c r="AM201" s="21">
        <f t="shared" si="27"/>
        <v>-62.237940488852274</v>
      </c>
      <c r="AN201" s="21">
        <f t="shared" si="27"/>
        <v>-62.177107606978218</v>
      </c>
      <c r="AO201" s="21">
        <f t="shared" si="27"/>
        <v>-62.125845864525658</v>
      </c>
      <c r="AP201" s="21">
        <f t="shared" si="27"/>
        <v>-62.084327484164263</v>
      </c>
      <c r="AQ201" s="21">
        <f t="shared" si="27"/>
        <v>-62.052735062536428</v>
      </c>
      <c r="AR201" s="21">
        <f t="shared" si="27"/>
        <v>-62.031246442117016</v>
      </c>
      <c r="AS201" s="21">
        <f t="shared" si="27"/>
        <v>-62.02003768966258</v>
      </c>
      <c r="AT201" s="21">
        <f t="shared" si="27"/>
        <v>-62.019291839241134</v>
      </c>
      <c r="AU201" s="21">
        <f t="shared" si="27"/>
        <v>-62.029202315041616</v>
      </c>
      <c r="AV201" s="21">
        <f t="shared" si="27"/>
        <v>-62.049966403453809</v>
      </c>
      <c r="AW201" s="21">
        <f t="shared" si="27"/>
        <v>-62.081785673336498</v>
      </c>
      <c r="AX201" s="21">
        <f t="shared" si="27"/>
        <v>-62.124868131793455</v>
      </c>
      <c r="AY201" s="21">
        <f t="shared" si="27"/>
        <v>-62.179428594001095</v>
      </c>
      <c r="AZ201" s="21">
        <f t="shared" si="27"/>
        <v>-62.245688398580029</v>
      </c>
      <c r="BA201" s="21">
        <f t="shared" si="27"/>
        <v>-62.323875481719512</v>
      </c>
      <c r="BB201" s="21">
        <f t="shared" si="27"/>
        <v>-62.405149370668404</v>
      </c>
    </row>
    <row r="202" spans="1:54" outlineLevel="2">
      <c r="A202" s="468"/>
      <c r="B202" s="150" t="s">
        <v>510</v>
      </c>
      <c r="C202" s="19"/>
      <c r="D202" s="135" t="s">
        <v>399</v>
      </c>
      <c r="E202" s="21">
        <f>SUM(E190:E192,E195:E198)</f>
        <v>-147.75271760586244</v>
      </c>
      <c r="F202" s="21">
        <f t="shared" ref="F202:BB202" si="28">SUM(F190:F192,F195:F198)</f>
        <v>-147.22551342129793</v>
      </c>
      <c r="G202" s="21">
        <f t="shared" si="28"/>
        <v>-146.64637081440296</v>
      </c>
      <c r="H202" s="21">
        <f t="shared" si="28"/>
        <v>-146.06606854145468</v>
      </c>
      <c r="I202" s="21">
        <f t="shared" si="28"/>
        <v>-145.49947165312736</v>
      </c>
      <c r="J202" s="21">
        <f t="shared" si="28"/>
        <v>-144.07899463381244</v>
      </c>
      <c r="K202" s="21">
        <f t="shared" si="28"/>
        <v>-140.92337594523053</v>
      </c>
      <c r="L202" s="21">
        <f t="shared" si="28"/>
        <v>-137.93702473402524</v>
      </c>
      <c r="M202" s="21">
        <f t="shared" si="28"/>
        <v>-135.11116240553446</v>
      </c>
      <c r="N202" s="21">
        <f t="shared" si="28"/>
        <v>-132.43745965219705</v>
      </c>
      <c r="O202" s="21">
        <f t="shared" si="28"/>
        <v>-129.90801583482772</v>
      </c>
      <c r="P202" s="21">
        <f t="shared" si="28"/>
        <v>-127.51533842684016</v>
      </c>
      <c r="Q202" s="21">
        <f t="shared" si="28"/>
        <v>-125.25232370102565</v>
      </c>
      <c r="R202" s="21">
        <f t="shared" si="28"/>
        <v>-123.11223821774925</v>
      </c>
      <c r="S202" s="21">
        <f t="shared" si="28"/>
        <v>-121.07399856363992</v>
      </c>
      <c r="T202" s="21">
        <f t="shared" si="28"/>
        <v>-119.14645973113775</v>
      </c>
      <c r="U202" s="21">
        <f t="shared" si="28"/>
        <v>-117.32389205371319</v>
      </c>
      <c r="V202" s="21">
        <f t="shared" si="28"/>
        <v>-115.60087072563536</v>
      </c>
      <c r="W202" s="21">
        <f t="shared" si="28"/>
        <v>-113.97226080893937</v>
      </c>
      <c r="X202" s="21">
        <f t="shared" si="28"/>
        <v>-112.43320352222315</v>
      </c>
      <c r="Y202" s="21">
        <f t="shared" si="28"/>
        <v>-110.97910294724318</v>
      </c>
      <c r="Z202" s="21">
        <f t="shared" si="28"/>
        <v>-109.60561341107285</v>
      </c>
      <c r="AA202" s="21">
        <f t="shared" si="28"/>
        <v>-108.30862759129613</v>
      </c>
      <c r="AB202" s="21">
        <f t="shared" si="28"/>
        <v>-107.08426459793043</v>
      </c>
      <c r="AC202" s="21">
        <f t="shared" si="28"/>
        <v>-105.88950974338019</v>
      </c>
      <c r="AD202" s="21">
        <f t="shared" si="28"/>
        <v>-105.15526744674</v>
      </c>
      <c r="AE202" s="21">
        <f t="shared" si="28"/>
        <v>-104.43289667818702</v>
      </c>
      <c r="AF202" s="21">
        <f t="shared" si="28"/>
        <v>-103.71981118029662</v>
      </c>
      <c r="AG202" s="21">
        <f t="shared" si="28"/>
        <v>-103.01480505644901</v>
      </c>
      <c r="AH202" s="21">
        <f t="shared" si="28"/>
        <v>-102.31837720244746</v>
      </c>
      <c r="AI202" s="21">
        <f t="shared" si="28"/>
        <v>-101.63332748550167</v>
      </c>
      <c r="AJ202" s="21">
        <f t="shared" si="28"/>
        <v>-101.43277647172999</v>
      </c>
      <c r="AK202" s="21">
        <f t="shared" si="28"/>
        <v>-101.2379959866056</v>
      </c>
      <c r="AL202" s="21">
        <f t="shared" si="28"/>
        <v>-101.04950929636985</v>
      </c>
      <c r="AM202" s="21">
        <f t="shared" si="28"/>
        <v>-100.86791994047252</v>
      </c>
      <c r="AN202" s="21">
        <f t="shared" si="28"/>
        <v>-100.69367736643369</v>
      </c>
      <c r="AO202" s="21">
        <f t="shared" si="28"/>
        <v>-100.52703832014673</v>
      </c>
      <c r="AP202" s="21">
        <f t="shared" si="28"/>
        <v>-100.36842343774046</v>
      </c>
      <c r="AQ202" s="21">
        <f t="shared" si="28"/>
        <v>-100.21826961819028</v>
      </c>
      <c r="AR202" s="21">
        <f t="shared" si="28"/>
        <v>-100.07698376476858</v>
      </c>
      <c r="AS202" s="21">
        <f t="shared" si="28"/>
        <v>-99.94495189636379</v>
      </c>
      <c r="AT202" s="21">
        <f t="shared" si="28"/>
        <v>-99.822565098862512</v>
      </c>
      <c r="AU202" s="21">
        <f t="shared" si="28"/>
        <v>-99.710229586470945</v>
      </c>
      <c r="AV202" s="21">
        <f t="shared" si="28"/>
        <v>-99.608346696945915</v>
      </c>
      <c r="AW202" s="21">
        <f t="shared" si="28"/>
        <v>-99.517314174848963</v>
      </c>
      <c r="AX202" s="21">
        <f t="shared" si="28"/>
        <v>-99.437531743004115</v>
      </c>
      <c r="AY202" s="21">
        <f t="shared" si="28"/>
        <v>-99.369402492692927</v>
      </c>
      <c r="AZ202" s="21">
        <f t="shared" si="28"/>
        <v>-99.313331653009641</v>
      </c>
      <c r="BA202" s="21">
        <f t="shared" si="28"/>
        <v>-99.26972606279493</v>
      </c>
      <c r="BB202" s="21">
        <f t="shared" si="28"/>
        <v>-99.22543390664049</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66" t="s">
        <v>511</v>
      </c>
      <c r="B204" s="150" t="s">
        <v>512</v>
      </c>
      <c r="C204" s="19"/>
      <c r="D204" s="135" t="s">
        <v>399</v>
      </c>
      <c r="E204" s="21">
        <f>E200</f>
        <v>-120.97571261834507</v>
      </c>
      <c r="F204" s="21">
        <f>F200+E204</f>
        <v>-241.35963175017793</v>
      </c>
      <c r="G204" s="21">
        <f t="shared" ref="G204:BB206" si="29">G200+F204</f>
        <v>-360.90599012575217</v>
      </c>
      <c r="H204" s="21">
        <f t="shared" si="29"/>
        <v>-479.61090672608128</v>
      </c>
      <c r="I204" s="21">
        <f t="shared" si="29"/>
        <v>-597.63421131262089</v>
      </c>
      <c r="J204" s="21">
        <f t="shared" si="29"/>
        <v>-714.10261547801235</v>
      </c>
      <c r="K204" s="21">
        <f t="shared" si="29"/>
        <v>-827.51670407546192</v>
      </c>
      <c r="L204" s="21">
        <f t="shared" si="29"/>
        <v>-938.16926921609024</v>
      </c>
      <c r="M204" s="21">
        <f t="shared" si="29"/>
        <v>-1046.2070093134446</v>
      </c>
      <c r="N204" s="21">
        <f t="shared" si="29"/>
        <v>-1151.642755685464</v>
      </c>
      <c r="O204" s="21">
        <f t="shared" si="29"/>
        <v>-1254.7368951277801</v>
      </c>
      <c r="P204" s="21">
        <f t="shared" si="29"/>
        <v>-1355.613899641615</v>
      </c>
      <c r="Q204" s="21">
        <f t="shared" si="29"/>
        <v>-1454.3916177696317</v>
      </c>
      <c r="R204" s="21">
        <f t="shared" si="29"/>
        <v>-1551.2970060519765</v>
      </c>
      <c r="S204" s="21">
        <f t="shared" si="29"/>
        <v>-1646.3178035285312</v>
      </c>
      <c r="T204" s="21">
        <f t="shared" si="29"/>
        <v>-1739.5540833611815</v>
      </c>
      <c r="U204" s="21">
        <f t="shared" si="29"/>
        <v>-1831.1005959385593</v>
      </c>
      <c r="V204" s="21">
        <f t="shared" si="29"/>
        <v>-1921.1527363766306</v>
      </c>
      <c r="W204" s="21">
        <f t="shared" si="29"/>
        <v>-2009.6874954580192</v>
      </c>
      <c r="X204" s="21">
        <f t="shared" si="29"/>
        <v>-2096.8865521369767</v>
      </c>
      <c r="Y204" s="21">
        <f t="shared" si="29"/>
        <v>-2182.7228049417145</v>
      </c>
      <c r="Z204" s="21">
        <f t="shared" si="29"/>
        <v>-2267.3654150689872</v>
      </c>
      <c r="AA204" s="21">
        <f t="shared" si="29"/>
        <v>-2350.878721883254</v>
      </c>
      <c r="AB204" s="21">
        <f t="shared" si="29"/>
        <v>-2433.3236258639663</v>
      </c>
      <c r="AC204" s="21">
        <f t="shared" si="29"/>
        <v>-2514.7370233876877</v>
      </c>
      <c r="AD204" s="21">
        <f t="shared" si="29"/>
        <v>-2595.5785707289392</v>
      </c>
      <c r="AE204" s="21">
        <f t="shared" si="29"/>
        <v>-2675.8670425980195</v>
      </c>
      <c r="AF204" s="21">
        <f t="shared" si="29"/>
        <v>-2755.6097013011035</v>
      </c>
      <c r="AG204" s="21">
        <f t="shared" si="29"/>
        <v>-2834.8151501357956</v>
      </c>
      <c r="AH204" s="21">
        <f t="shared" si="29"/>
        <v>-2913.493508238887</v>
      </c>
      <c r="AI204" s="21">
        <f t="shared" si="29"/>
        <v>-2991.656831300018</v>
      </c>
      <c r="AJ204" s="21">
        <f t="shared" si="29"/>
        <v>-3069.6770440250821</v>
      </c>
      <c r="AK204" s="21">
        <f t="shared" si="29"/>
        <v>-3147.560992714959</v>
      </c>
      <c r="AL204" s="21">
        <f t="shared" si="29"/>
        <v>-3225.3162912243638</v>
      </c>
      <c r="AM204" s="21">
        <f t="shared" si="29"/>
        <v>-3302.9509987708566</v>
      </c>
      <c r="AN204" s="21">
        <f t="shared" si="29"/>
        <v>-3380.4733870039308</v>
      </c>
      <c r="AO204" s="21">
        <f t="shared" si="29"/>
        <v>-3457.8918448611653</v>
      </c>
      <c r="AP204" s="21">
        <f t="shared" si="29"/>
        <v>-3535.2150543111975</v>
      </c>
      <c r="AQ204" s="21">
        <f t="shared" si="29"/>
        <v>-3612.4520294079507</v>
      </c>
      <c r="AR204" s="21">
        <f t="shared" si="29"/>
        <v>-3689.6120458386804</v>
      </c>
      <c r="AS204" s="21">
        <f t="shared" si="29"/>
        <v>-3766.7046326033906</v>
      </c>
      <c r="AT204" s="21">
        <f t="shared" si="29"/>
        <v>-3843.7395908374747</v>
      </c>
      <c r="AU204" s="21">
        <f t="shared" si="29"/>
        <v>-3920.7270098258982</v>
      </c>
      <c r="AV204" s="21">
        <f t="shared" si="29"/>
        <v>-3997.6772625775916</v>
      </c>
      <c r="AW204" s="21">
        <f t="shared" si="29"/>
        <v>-4074.6010031389214</v>
      </c>
      <c r="AX204" s="21">
        <f t="shared" si="29"/>
        <v>-4151.5091732919982</v>
      </c>
      <c r="AY204" s="21">
        <f t="shared" si="29"/>
        <v>-4228.4130088192233</v>
      </c>
      <c r="AZ204" s="21">
        <f t="shared" si="29"/>
        <v>-4305.3240432715511</v>
      </c>
      <c r="BA204" s="21">
        <f t="shared" si="29"/>
        <v>-4382.254111771209</v>
      </c>
      <c r="BB204" s="21">
        <f t="shared" si="29"/>
        <v>-4459.204713836024</v>
      </c>
    </row>
    <row r="205" spans="1:54" outlineLevel="2">
      <c r="A205" s="467"/>
      <c r="B205" s="150" t="s">
        <v>513</v>
      </c>
      <c r="C205" s="19"/>
      <c r="D205" s="135" t="s">
        <v>399</v>
      </c>
      <c r="E205" s="21">
        <f>E201</f>
        <v>-94.36741954748581</v>
      </c>
      <c r="F205" s="21">
        <f t="shared" ref="F205:U206" si="30">F201+E205</f>
        <v>-189.65125266928368</v>
      </c>
      <c r="G205" s="21">
        <f t="shared" si="30"/>
        <v>-285.78085247101097</v>
      </c>
      <c r="H205" s="21">
        <f t="shared" si="30"/>
        <v>-382.73669092879277</v>
      </c>
      <c r="I205" s="21">
        <f t="shared" si="30"/>
        <v>-480.51444363993113</v>
      </c>
      <c r="J205" s="21">
        <f t="shared" si="30"/>
        <v>-578.2425377729528</v>
      </c>
      <c r="K205" s="21">
        <f t="shared" si="30"/>
        <v>-673.14301847884394</v>
      </c>
      <c r="L205" s="21">
        <f t="shared" si="30"/>
        <v>-765.38054735362016</v>
      </c>
      <c r="M205" s="21">
        <f t="shared" si="30"/>
        <v>-855.11102178052158</v>
      </c>
      <c r="N205" s="21">
        <f t="shared" si="30"/>
        <v>-942.48202346735684</v>
      </c>
      <c r="O205" s="21">
        <f t="shared" si="30"/>
        <v>-1027.633246158018</v>
      </c>
      <c r="P205" s="21">
        <f t="shared" si="30"/>
        <v>-1110.6969029093839</v>
      </c>
      <c r="Q205" s="21">
        <f t="shared" si="30"/>
        <v>-1191.7981140249694</v>
      </c>
      <c r="R205" s="21">
        <f t="shared" si="30"/>
        <v>-1271.0552764268853</v>
      </c>
      <c r="S205" s="21">
        <f t="shared" si="30"/>
        <v>-1348.5755145575097</v>
      </c>
      <c r="T205" s="21">
        <f t="shared" si="30"/>
        <v>-1424.464882902199</v>
      </c>
      <c r="U205" s="21">
        <f t="shared" si="30"/>
        <v>-1498.8237166397389</v>
      </c>
      <c r="V205" s="21">
        <f t="shared" si="29"/>
        <v>-1571.7469355818328</v>
      </c>
      <c r="W205" s="21">
        <f t="shared" si="29"/>
        <v>-1643.3243330112539</v>
      </c>
      <c r="X205" s="21">
        <f t="shared" si="29"/>
        <v>-1713.6408509052019</v>
      </c>
      <c r="Y205" s="21">
        <f t="shared" si="29"/>
        <v>-1782.7768417768052</v>
      </c>
      <c r="Z205" s="21">
        <f t="shared" si="29"/>
        <v>-1850.8083179000093</v>
      </c>
      <c r="AA205" s="21">
        <f t="shared" si="29"/>
        <v>-1917.8071886057464</v>
      </c>
      <c r="AB205" s="21">
        <f t="shared" si="29"/>
        <v>-1983.8414857797156</v>
      </c>
      <c r="AC205" s="21">
        <f t="shared" si="29"/>
        <v>-2048.9624621632283</v>
      </c>
      <c r="AD205" s="21">
        <f t="shared" si="29"/>
        <v>-2113.6290048005549</v>
      </c>
      <c r="AE205" s="21">
        <f t="shared" si="29"/>
        <v>-2177.8538761430304</v>
      </c>
      <c r="AF205" s="21">
        <f t="shared" si="29"/>
        <v>-2241.6488604910633</v>
      </c>
      <c r="AG205" s="21">
        <f t="shared" si="29"/>
        <v>-2305.0252305590661</v>
      </c>
      <c r="AH205" s="21">
        <f t="shared" si="29"/>
        <v>-2367.9943220849564</v>
      </c>
      <c r="AI205" s="21">
        <f t="shared" si="29"/>
        <v>-2430.5683072879192</v>
      </c>
      <c r="AJ205" s="21">
        <f t="shared" si="29"/>
        <v>-2493.0447641470482</v>
      </c>
      <c r="AK205" s="21">
        <f t="shared" si="29"/>
        <v>-2555.4325743498084</v>
      </c>
      <c r="AL205" s="21">
        <f t="shared" si="29"/>
        <v>-2617.7408063447715</v>
      </c>
      <c r="AM205" s="21">
        <f t="shared" si="29"/>
        <v>-2679.978746833624</v>
      </c>
      <c r="AN205" s="21">
        <f t="shared" si="29"/>
        <v>-2742.1558544406021</v>
      </c>
      <c r="AO205" s="21">
        <f t="shared" si="29"/>
        <v>-2804.2817003051277</v>
      </c>
      <c r="AP205" s="21">
        <f t="shared" si="29"/>
        <v>-2866.3660277892918</v>
      </c>
      <c r="AQ205" s="21">
        <f t="shared" si="29"/>
        <v>-2928.4187628518284</v>
      </c>
      <c r="AR205" s="21">
        <f t="shared" si="29"/>
        <v>-2990.4500092939456</v>
      </c>
      <c r="AS205" s="21">
        <f t="shared" si="29"/>
        <v>-3052.4700469836084</v>
      </c>
      <c r="AT205" s="21">
        <f t="shared" si="29"/>
        <v>-3114.4893388228497</v>
      </c>
      <c r="AU205" s="21">
        <f t="shared" si="29"/>
        <v>-3176.5185411378911</v>
      </c>
      <c r="AV205" s="21">
        <f t="shared" si="29"/>
        <v>-3238.5685075413448</v>
      </c>
      <c r="AW205" s="21">
        <f t="shared" si="29"/>
        <v>-3300.6502932146814</v>
      </c>
      <c r="AX205" s="21">
        <f t="shared" si="29"/>
        <v>-3362.7751613464748</v>
      </c>
      <c r="AY205" s="21">
        <f t="shared" si="29"/>
        <v>-3424.9545899404757</v>
      </c>
      <c r="AZ205" s="21">
        <f t="shared" si="29"/>
        <v>-3487.2002783390558</v>
      </c>
      <c r="BA205" s="21">
        <f t="shared" si="29"/>
        <v>-3549.5241538207752</v>
      </c>
      <c r="BB205" s="21">
        <f t="shared" si="29"/>
        <v>-3611.9293031914435</v>
      </c>
    </row>
    <row r="206" spans="1:54" outlineLevel="2">
      <c r="A206" s="468"/>
      <c r="B206" s="150" t="s">
        <v>514</v>
      </c>
      <c r="C206" s="19"/>
      <c r="D206" s="135" t="s">
        <v>399</v>
      </c>
      <c r="E206" s="21">
        <f>E202</f>
        <v>-147.75271760586244</v>
      </c>
      <c r="F206" s="21">
        <f t="shared" si="30"/>
        <v>-294.9782310271604</v>
      </c>
      <c r="G206" s="21">
        <f t="shared" si="29"/>
        <v>-441.62460184156339</v>
      </c>
      <c r="H206" s="21">
        <f t="shared" si="29"/>
        <v>-587.69067038301807</v>
      </c>
      <c r="I206" s="21">
        <f t="shared" si="29"/>
        <v>-733.1901420361454</v>
      </c>
      <c r="J206" s="21">
        <f t="shared" si="29"/>
        <v>-877.26913666995779</v>
      </c>
      <c r="K206" s="21">
        <f t="shared" si="29"/>
        <v>-1018.1925126151883</v>
      </c>
      <c r="L206" s="21">
        <f t="shared" si="29"/>
        <v>-1156.1295373492135</v>
      </c>
      <c r="M206" s="21">
        <f t="shared" si="29"/>
        <v>-1291.240699754748</v>
      </c>
      <c r="N206" s="21">
        <f t="shared" si="29"/>
        <v>-1423.678159406945</v>
      </c>
      <c r="O206" s="21">
        <f t="shared" si="29"/>
        <v>-1553.5861752417727</v>
      </c>
      <c r="P206" s="21">
        <f t="shared" si="29"/>
        <v>-1681.1015136686128</v>
      </c>
      <c r="Q206" s="21">
        <f t="shared" si="29"/>
        <v>-1806.3538373696385</v>
      </c>
      <c r="R206" s="21">
        <f t="shared" si="29"/>
        <v>-1929.4660755873879</v>
      </c>
      <c r="S206" s="21">
        <f t="shared" si="29"/>
        <v>-2050.540074151028</v>
      </c>
      <c r="T206" s="21">
        <f t="shared" si="29"/>
        <v>-2169.6865338821658</v>
      </c>
      <c r="U206" s="21">
        <f t="shared" si="29"/>
        <v>-2287.0104259358791</v>
      </c>
      <c r="V206" s="21">
        <f t="shared" si="29"/>
        <v>-2402.6112966615146</v>
      </c>
      <c r="W206" s="21">
        <f t="shared" si="29"/>
        <v>-2516.5835574704538</v>
      </c>
      <c r="X206" s="21">
        <f t="shared" si="29"/>
        <v>-2629.0167609926771</v>
      </c>
      <c r="Y206" s="21">
        <f t="shared" si="29"/>
        <v>-2739.9958639399201</v>
      </c>
      <c r="Z206" s="21">
        <f t="shared" si="29"/>
        <v>-2849.6014773509928</v>
      </c>
      <c r="AA206" s="21">
        <f t="shared" si="29"/>
        <v>-2957.9101049422889</v>
      </c>
      <c r="AB206" s="21">
        <f t="shared" si="29"/>
        <v>-3064.9943695402194</v>
      </c>
      <c r="AC206" s="21">
        <f t="shared" si="29"/>
        <v>-3170.8838792835995</v>
      </c>
      <c r="AD206" s="21">
        <f t="shared" si="29"/>
        <v>-3276.0391467303393</v>
      </c>
      <c r="AE206" s="21">
        <f t="shared" si="29"/>
        <v>-3380.4720434085261</v>
      </c>
      <c r="AF206" s="21">
        <f t="shared" si="29"/>
        <v>-3484.1918545888229</v>
      </c>
      <c r="AG206" s="21">
        <f t="shared" si="29"/>
        <v>-3587.2066596452719</v>
      </c>
      <c r="AH206" s="21">
        <f t="shared" si="29"/>
        <v>-3689.5250368477195</v>
      </c>
      <c r="AI206" s="21">
        <f t="shared" si="29"/>
        <v>-3791.158364333221</v>
      </c>
      <c r="AJ206" s="21">
        <f t="shared" si="29"/>
        <v>-3892.591140804951</v>
      </c>
      <c r="AK206" s="21">
        <f t="shared" si="29"/>
        <v>-3993.8291367915567</v>
      </c>
      <c r="AL206" s="21">
        <f t="shared" si="29"/>
        <v>-4094.8786460879264</v>
      </c>
      <c r="AM206" s="21">
        <f t="shared" si="29"/>
        <v>-4195.7465660283988</v>
      </c>
      <c r="AN206" s="21">
        <f t="shared" si="29"/>
        <v>-4296.4402433948326</v>
      </c>
      <c r="AO206" s="21">
        <f t="shared" si="29"/>
        <v>-4396.9672817149794</v>
      </c>
      <c r="AP206" s="21">
        <f t="shared" si="29"/>
        <v>-4497.33570515272</v>
      </c>
      <c r="AQ206" s="21">
        <f t="shared" si="29"/>
        <v>-4597.5539747709099</v>
      </c>
      <c r="AR206" s="21">
        <f t="shared" si="29"/>
        <v>-4697.6309585356785</v>
      </c>
      <c r="AS206" s="21">
        <f t="shared" si="29"/>
        <v>-4797.5759104320423</v>
      </c>
      <c r="AT206" s="21">
        <f t="shared" si="29"/>
        <v>-4897.3984755309048</v>
      </c>
      <c r="AU206" s="21">
        <f t="shared" si="29"/>
        <v>-4997.1087051173754</v>
      </c>
      <c r="AV206" s="21">
        <f t="shared" si="29"/>
        <v>-5096.7170518143212</v>
      </c>
      <c r="AW206" s="21">
        <f t="shared" si="29"/>
        <v>-5196.2343659891703</v>
      </c>
      <c r="AX206" s="21">
        <f t="shared" si="29"/>
        <v>-5295.6718977321743</v>
      </c>
      <c r="AY206" s="21">
        <f t="shared" si="29"/>
        <v>-5395.041300224867</v>
      </c>
      <c r="AZ206" s="21">
        <f t="shared" si="29"/>
        <v>-5494.3546318778763</v>
      </c>
      <c r="BA206" s="21">
        <f t="shared" si="29"/>
        <v>-5593.624357940671</v>
      </c>
      <c r="BB206" s="21">
        <f t="shared" si="29"/>
        <v>-5692.8497918473113</v>
      </c>
    </row>
    <row r="207" spans="1:54" outlineLevel="1">
      <c r="B207" s="150"/>
      <c r="C207" s="19"/>
      <c r="D207" s="19"/>
      <c r="E207" s="15"/>
    </row>
    <row r="208" spans="1:54" outlineLevel="1">
      <c r="A208" s="4" t="s">
        <v>575</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519" t="s">
        <v>501</v>
      </c>
      <c r="B210" s="150" t="s">
        <v>576</v>
      </c>
      <c r="C210" s="19"/>
      <c r="D210" s="135" t="s">
        <v>399</v>
      </c>
      <c r="E210" s="21">
        <f>E190-Baseline!E190</f>
        <v>-0.69995251545920989</v>
      </c>
      <c r="F210" s="21">
        <f>F190-Baseline!F190</f>
        <v>-5.0356535713243264</v>
      </c>
      <c r="G210" s="21">
        <f>G190-Baseline!G190</f>
        <v>-9.2840547767053927</v>
      </c>
      <c r="H210" s="21">
        <f>H190-Baseline!H190</f>
        <v>-13.499348898833663</v>
      </c>
      <c r="I210" s="21">
        <f>I190-Baseline!I190</f>
        <v>-17.699914906549516</v>
      </c>
      <c r="J210" s="21">
        <f>J190-Baseline!J190</f>
        <v>-21.021789581310227</v>
      </c>
      <c r="K210" s="21">
        <f>K190-Baseline!K190</f>
        <v>-18.970977683125646</v>
      </c>
      <c r="L210" s="21">
        <f>L190-Baseline!L190</f>
        <v>-17.063914439196061</v>
      </c>
      <c r="M210" s="21">
        <f>M190-Baseline!M190</f>
        <v>-15.292239345007861</v>
      </c>
      <c r="N210" s="21">
        <f>N190-Baseline!N190</f>
        <v>-13.648026218112522</v>
      </c>
      <c r="O210" s="21">
        <f>O190-Baseline!O190</f>
        <v>-12.1237622595734</v>
      </c>
      <c r="P210" s="21">
        <f>P190-Baseline!P190</f>
        <v>-10.712328072913069</v>
      </c>
      <c r="Q210" s="21">
        <f>Q190-Baseline!Q190</f>
        <v>-9.4069785984608814</v>
      </c>
      <c r="R210" s="21">
        <f>R190-Baseline!R190</f>
        <v>-8.2013249227961555</v>
      </c>
      <c r="S210" s="21">
        <f>S190-Baseline!S190</f>
        <v>-7.0893169247036472</v>
      </c>
      <c r="T210" s="21">
        <f>T190-Baseline!T190</f>
        <v>-6.0652267207072992</v>
      </c>
      <c r="U210" s="21">
        <f>U190-Baseline!U190</f>
        <v>-5.1236328748288296</v>
      </c>
      <c r="V210" s="21">
        <f>V190-Baseline!V190</f>
        <v>-4.2594053387323827</v>
      </c>
      <c r="W210" s="21">
        <f>W190-Baseline!W190</f>
        <v>-3.4676910898677189</v>
      </c>
      <c r="X210" s="21">
        <f>X190-Baseline!X190</f>
        <v>-2.7439004366150606</v>
      </c>
      <c r="Y210" s="21">
        <f>Y190-Baseline!Y190</f>
        <v>-2.0836939607670946</v>
      </c>
      <c r="Z210" s="21">
        <f>Z190-Baseline!Z190</f>
        <v>-1.4829700689601886</v>
      </c>
      <c r="AA210" s="21">
        <f>AA190-Baseline!AA190</f>
        <v>-0.93785312588999603</v>
      </c>
      <c r="AB210" s="21">
        <f>AB190-Baseline!AB190</f>
        <v>-0.44468214331824168</v>
      </c>
      <c r="AC210" s="21">
        <f>AC190-Baseline!AC190</f>
        <v>-2.7864089662241686E-16</v>
      </c>
      <c r="AD210" s="21">
        <f>AD190-Baseline!AD190</f>
        <v>-2.6921825760619989E-16</v>
      </c>
      <c r="AE210" s="21">
        <f>AE190-Baseline!AE190</f>
        <v>-2.6011425855671485E-16</v>
      </c>
      <c r="AF210" s="21">
        <f>AF190-Baseline!AF190</f>
        <v>-2.5131812420938635E-16</v>
      </c>
      <c r="AG210" s="21">
        <f>AG190-Baseline!AG190</f>
        <v>-2.4281944368056651E-16</v>
      </c>
      <c r="AH210" s="21">
        <f>AH190-Baseline!AH190</f>
        <v>-2.3460815814547495E-16</v>
      </c>
      <c r="AI210" s="21">
        <f>AI190-Baseline!AI190</f>
        <v>-2.2667454893282602E-16</v>
      </c>
      <c r="AJ210" s="21">
        <f>AJ190-Baseline!AJ190</f>
        <v>-2.2007237760468545E-16</v>
      </c>
      <c r="AK210" s="21">
        <f>AK190-Baseline!AK190</f>
        <v>-2.1366250252882083E-16</v>
      </c>
      <c r="AL210" s="21">
        <f>AL190-Baseline!AL190</f>
        <v>-2.0743932284351535E-16</v>
      </c>
      <c r="AM210" s="21">
        <f>AM190-Baseline!AM190</f>
        <v>-2.0139740081894693E-16</v>
      </c>
      <c r="AN210" s="21">
        <f>AN190-Baseline!AN190</f>
        <v>-1.9553145710577372E-16</v>
      </c>
      <c r="AO210" s="21">
        <f>AO190-Baseline!AO190</f>
        <v>-1.8983636612211042E-16</v>
      </c>
      <c r="AP210" s="21">
        <f>AP190-Baseline!AP190</f>
        <v>-1.8430715157486448E-16</v>
      </c>
      <c r="AQ210" s="21">
        <f>AQ190-Baseline!AQ190</f>
        <v>-1.7893898211151893E-16</v>
      </c>
      <c r="AR210" s="21">
        <f>AR190-Baseline!AR190</f>
        <v>-1.7372716709856205E-16</v>
      </c>
      <c r="AS210" s="21">
        <f>AS190-Baseline!AS190</f>
        <v>-1.6866715252287579E-16</v>
      </c>
      <c r="AT210" s="21">
        <f>AT190-Baseline!AT190</f>
        <v>-1.6375451701250077E-16</v>
      </c>
      <c r="AU210" s="21">
        <f>AU190-Baseline!AU190</f>
        <v>-1.5898496797330172E-16</v>
      </c>
      <c r="AV210" s="21">
        <f>AV190-Baseline!AV190</f>
        <v>-1.54354337838157E-16</v>
      </c>
      <c r="AW210" s="21">
        <f>AW190-Baseline!AW190</f>
        <v>-1.4985858042539516E-16</v>
      </c>
      <c r="AX210" s="21">
        <f>AX190-Baseline!AX190</f>
        <v>-1.4549376740329626E-16</v>
      </c>
      <c r="AY210" s="21">
        <f>AY190-Baseline!AY190</f>
        <v>-1.4125608485756916E-16</v>
      </c>
      <c r="AZ210" s="21">
        <f>AZ190-Baseline!AZ190</f>
        <v>-1.3714182995880503E-16</v>
      </c>
      <c r="BA210" s="21">
        <f>BA190-Baseline!BA190</f>
        <v>-1.3314740772699517E-16</v>
      </c>
      <c r="BB210" s="21">
        <f>BB190-Baseline!BB190</f>
        <v>-1.2926932789028657E-16</v>
      </c>
    </row>
    <row r="211" spans="1:54" outlineLevel="2">
      <c r="A211" s="520"/>
      <c r="B211" s="150" t="s">
        <v>503</v>
      </c>
      <c r="C211" s="19"/>
      <c r="D211" s="135" t="s">
        <v>399</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520"/>
      <c r="B212" s="150" t="s">
        <v>574</v>
      </c>
      <c r="C212" s="19"/>
      <c r="D212" s="135" t="s">
        <v>399</v>
      </c>
      <c r="E212" s="21">
        <f>E192-Baseline!E192</f>
        <v>0</v>
      </c>
      <c r="F212" s="21">
        <f>F77*F186-Baseline!F77*Baseline!F186</f>
        <v>0.17451742654541569</v>
      </c>
      <c r="G212" s="21">
        <f>G77*G186-Baseline!G77*Baseline!G186</f>
        <v>0.34160892467404125</v>
      </c>
      <c r="H212" s="21">
        <f>H77*H186-Baseline!H77*Baseline!H186</f>
        <v>0.50154218003303352</v>
      </c>
      <c r="I212" s="21">
        <f>I77*I186-Baseline!I77*Baseline!I186</f>
        <v>0.65457638418352193</v>
      </c>
      <c r="J212" s="21">
        <f>J77*J186-Baseline!J77*Baseline!J186</f>
        <v>0.80096249206796166</v>
      </c>
      <c r="K212" s="21">
        <f>K77*K186-Baseline!K77*Baseline!K186</f>
        <v>0.78411956457423226</v>
      </c>
      <c r="L212" s="21">
        <f>L77*L186-Baseline!L77*Baseline!L186</f>
        <v>0.76768184657297311</v>
      </c>
      <c r="M212" s="21">
        <f>M77*M186-Baseline!M77*Baseline!M186</f>
        <v>0.75163970515938061</v>
      </c>
      <c r="N212" s="21">
        <f>N77*N186-Baseline!N77*Baseline!N186</f>
        <v>0.73598375894088353</v>
      </c>
      <c r="O212" s="21">
        <f>O77*O186-Baseline!O77*Baseline!O186</f>
        <v>0.7207048423744391</v>
      </c>
      <c r="P212" s="21">
        <f>P77*P186-Baseline!P77*Baseline!P186</f>
        <v>0.70579400667368386</v>
      </c>
      <c r="Q212" s="21">
        <f>Q77*Q186-Baseline!Q77*Baseline!Q186</f>
        <v>0.69124253443006989</v>
      </c>
      <c r="R212" s="21">
        <f>R77*R186-Baseline!R77*Baseline!R186</f>
        <v>0.67704191174144501</v>
      </c>
      <c r="S212" s="21">
        <f>S77*S186-Baseline!S77*Baseline!S186</f>
        <v>0.66318381850606212</v>
      </c>
      <c r="T212" s="21">
        <f>T77*T186-Baseline!T77*Baseline!T186</f>
        <v>0.64966015554510381</v>
      </c>
      <c r="U212" s="21">
        <f>U77*U186-Baseline!U77*Baseline!U186</f>
        <v>0.63646300032185366</v>
      </c>
      <c r="V212" s="21">
        <f>V77*V186-Baseline!V77*Baseline!V186</f>
        <v>0.62358463300652112</v>
      </c>
      <c r="W212" s="21">
        <f>W77*W186-Baseline!W77*Baseline!W186</f>
        <v>0.61101752010042265</v>
      </c>
      <c r="X212" s="21">
        <f>X77*X186-Baseline!X77*Baseline!X186</f>
        <v>0.59875431186110273</v>
      </c>
      <c r="Y212" s="21">
        <f>Y77*Y186-Baseline!Y77*Baseline!Y186</f>
        <v>0.58678782411349051</v>
      </c>
      <c r="Z212" s="21">
        <f>Z77*Z186-Baseline!Z77*Baseline!Z186</f>
        <v>0.57511105918290628</v>
      </c>
      <c r="AA212" s="21">
        <f>AA77*AA186-Baseline!AA77*Baseline!AA186</f>
        <v>0.5637171830140062</v>
      </c>
      <c r="AB212" s="21">
        <f>AB77*AB186-Baseline!AB77*Baseline!AB186</f>
        <v>0.55259953297373254</v>
      </c>
      <c r="AC212" s="21">
        <f>AC77*AC186-Baseline!AC77*Baseline!AC186</f>
        <v>0.54175159687403873</v>
      </c>
      <c r="AD212" s="21">
        <f>AD77*AD186-Baseline!AD77*Baseline!AD186</f>
        <v>0.5311670301617637</v>
      </c>
      <c r="AE212" s="21">
        <f>AE77*AE186-Baseline!AE77*Baseline!AE186</f>
        <v>0.52083963814962075</v>
      </c>
      <c r="AF212" s="21">
        <f>AF77*AF186-Baseline!AF77*Baseline!AF186</f>
        <v>0.51076336966136626</v>
      </c>
      <c r="AG212" s="21">
        <f>AG77*AG186-Baseline!AG77*Baseline!AG186</f>
        <v>0.5009323340572065</v>
      </c>
      <c r="AH212" s="21">
        <f>AH77*AH186-Baseline!AH77*Baseline!AH186</f>
        <v>0.49134077246502095</v>
      </c>
      <c r="AI212" s="21">
        <f>AI77*AI186-Baseline!AI77*Baseline!AI186</f>
        <v>0.48198307387840522</v>
      </c>
      <c r="AJ212" s="21">
        <f>AJ77*AJ186-Baseline!AJ77*Baseline!AJ186</f>
        <v>0.47514916025560083</v>
      </c>
      <c r="AK212" s="21">
        <f>AK77*AK186-Baseline!AK77*Baseline!AK186</f>
        <v>0.46846274273362809</v>
      </c>
      <c r="AL212" s="21">
        <f>AL77*AL186-Baseline!AL77*Baseline!AL186</f>
        <v>0.46192121748272008</v>
      </c>
      <c r="AM212" s="21">
        <f>AM77*AM186-Baseline!AM77*Baseline!AM186</f>
        <v>0.45552203306309291</v>
      </c>
      <c r="AN212" s="21">
        <f>AN77*AN186-Baseline!AN77*Baseline!AN186</f>
        <v>0.44926268985464679</v>
      </c>
      <c r="AO212" s="21">
        <f>AO77*AO186-Baseline!AO77*Baseline!AO186</f>
        <v>0.44314074142105531</v>
      </c>
      <c r="AP212" s="21">
        <f>AP77*AP186-Baseline!AP77*Baseline!AP186</f>
        <v>0.43715379087093353</v>
      </c>
      <c r="AQ212" s="21">
        <f>AQ77*AQ186-Baseline!AQ77*Baseline!AQ186</f>
        <v>0.43129949586539063</v>
      </c>
      <c r="AR212" s="21">
        <f>AR77*AR186-Baseline!AR77*Baseline!AR186</f>
        <v>0.42557556413649378</v>
      </c>
      <c r="AS212" s="21">
        <f>AS77*AS186-Baseline!AS77*Baseline!AS186</f>
        <v>0.41997974532178128</v>
      </c>
      <c r="AT212" s="21">
        <f>AT77*AT186-Baseline!AT77*Baseline!AT186</f>
        <v>0.41450984505479926</v>
      </c>
      <c r="AU212" s="21">
        <f>AU77*AU186-Baseline!AU77*Baseline!AU186</f>
        <v>0.40916371371500482</v>
      </c>
      <c r="AV212" s="21">
        <f>AV77*AV186-Baseline!AV77*Baseline!AV186</f>
        <v>0.40393924207329635</v>
      </c>
      <c r="AW212" s="21">
        <f>AW77*AW186-Baseline!AW77*Baseline!AW186</f>
        <v>0.39883437675251665</v>
      </c>
      <c r="AX212" s="21">
        <f>AX77*AX186-Baseline!AX77*Baseline!AX186</f>
        <v>0.39384710169436055</v>
      </c>
      <c r="AY212" s="21">
        <f>AY77*AY186-Baseline!AY77*Baseline!AY186</f>
        <v>0.38897544564411035</v>
      </c>
      <c r="AZ212" s="21">
        <f>AZ77*AZ186-Baseline!AZ77*Baseline!AZ186</f>
        <v>0.38421748473434203</v>
      </c>
      <c r="BA212" s="21">
        <f>BA77*BA186-Baseline!BA77*Baseline!BA186</f>
        <v>0.37957133000914478</v>
      </c>
      <c r="BB212" s="21">
        <f>BB77*BB186-Baseline!BB77*Baseline!BB186</f>
        <v>0.37498024034163313</v>
      </c>
    </row>
    <row r="213" spans="1:54" outlineLevel="2">
      <c r="A213" s="520"/>
      <c r="B213" s="150" t="s">
        <v>504</v>
      </c>
      <c r="C213" s="19"/>
      <c r="D213" s="135" t="s">
        <v>399</v>
      </c>
      <c r="E213" s="21">
        <f>E193-Baseline!E193</f>
        <v>0</v>
      </c>
      <c r="F213" s="21">
        <f>F193-Baseline!F193</f>
        <v>1.9788051753223002</v>
      </c>
      <c r="G213" s="21">
        <f>G193-Baseline!G193</f>
        <v>3.9294771209764718</v>
      </c>
      <c r="H213" s="21">
        <f>H193-Baseline!H193</f>
        <v>5.85160194035236</v>
      </c>
      <c r="I213" s="21">
        <f>I193-Baseline!I193</f>
        <v>7.7708233411427656</v>
      </c>
      <c r="J213" s="21">
        <f>J193-Baseline!J193</f>
        <v>9.6725275219865594</v>
      </c>
      <c r="K213" s="21">
        <f>K193-Baseline!K193</f>
        <v>9.5986272954419505</v>
      </c>
      <c r="L213" s="21">
        <f>L193-Baseline!L193</f>
        <v>9.5549167092587481</v>
      </c>
      <c r="M213" s="21">
        <f>M193-Baseline!M193</f>
        <v>9.5096958395131281</v>
      </c>
      <c r="N213" s="21">
        <f>N193-Baseline!N193</f>
        <v>9.4337805130620538</v>
      </c>
      <c r="O213" s="21">
        <f>O193-Baseline!O193</f>
        <v>9.3864670184171359</v>
      </c>
      <c r="P213" s="21">
        <f>P193-Baseline!P193</f>
        <v>9.3379555988178069</v>
      </c>
      <c r="Q213" s="21">
        <f>Q193-Baseline!Q193</f>
        <v>9.2883472792142996</v>
      </c>
      <c r="R213" s="21">
        <f>R193-Baseline!R193</f>
        <v>9.2647499831798967</v>
      </c>
      <c r="S213" s="21">
        <f>S193-Baseline!S193</f>
        <v>9.2126973205500349</v>
      </c>
      <c r="T213" s="21">
        <f>T193-Baseline!T193</f>
        <v>9.15984059929648</v>
      </c>
      <c r="U213" s="21">
        <f>U193-Baseline!U193</f>
        <v>9.1062653236873885</v>
      </c>
      <c r="V213" s="21">
        <f>V193-Baseline!V193</f>
        <v>9.0769907826899043</v>
      </c>
      <c r="W213" s="21">
        <f>W193-Baseline!W193</f>
        <v>9.0217347936256118</v>
      </c>
      <c r="X213" s="21">
        <f>X193-Baseline!X193</f>
        <v>8.9899828244904256</v>
      </c>
      <c r="Y213" s="21">
        <f>Y193-Baseline!Y193</f>
        <v>8.9333966131353293</v>
      </c>
      <c r="Z213" s="21">
        <f>Z193-Baseline!Z193</f>
        <v>8.8995503409836729</v>
      </c>
      <c r="AA213" s="21">
        <f>AA193-Baseline!AA193</f>
        <v>8.864570727829836</v>
      </c>
      <c r="AB213" s="21">
        <f>AB193-Baseline!AB193</f>
        <v>8.8285537944989798</v>
      </c>
      <c r="AC213" s="21">
        <f>AC193-Baseline!AC193</f>
        <v>8.7866178440547031</v>
      </c>
      <c r="AD213" s="21">
        <f>AD193-Baseline!AD193</f>
        <v>8.7451466074842514</v>
      </c>
      <c r="AE213" s="21">
        <f>AE193-Baseline!AE193</f>
        <v>8.7051004389343944</v>
      </c>
      <c r="AF213" s="21">
        <f>AF193-Baseline!AF193</f>
        <v>8.6637521359972069</v>
      </c>
      <c r="AG213" s="21">
        <f>AG193-Baseline!AG193</f>
        <v>8.6214542444847524</v>
      </c>
      <c r="AH213" s="21">
        <f>AH193-Baseline!AH193</f>
        <v>8.5786024820919096</v>
      </c>
      <c r="AI213" s="21">
        <f>AI193-Baseline!AI193</f>
        <v>8.5356961956341593</v>
      </c>
      <c r="AJ213" s="21">
        <f>AJ193-Baseline!AJ193</f>
        <v>8.533746651847629</v>
      </c>
      <c r="AK213" s="21">
        <f>AK193-Baseline!AK193</f>
        <v>8.5311960330376237</v>
      </c>
      <c r="AL213" s="21">
        <f>AL193-Baseline!AL193</f>
        <v>8.5282241840880957</v>
      </c>
      <c r="AM213" s="21">
        <f>AM193-Baseline!AM193</f>
        <v>8.5249315770640308</v>
      </c>
      <c r="AN213" s="21">
        <f>AN193-Baseline!AN193</f>
        <v>8.5213605780159014</v>
      </c>
      <c r="AO213" s="21">
        <f>AO193-Baseline!AO193</f>
        <v>8.5175281138037917</v>
      </c>
      <c r="AP213" s="21">
        <f>AP193-Baseline!AP193</f>
        <v>8.5134930424951634</v>
      </c>
      <c r="AQ213" s="21">
        <f>AQ193-Baseline!AQ193</f>
        <v>8.5093223322943459</v>
      </c>
      <c r="AR213" s="21">
        <f>AR193-Baseline!AR193</f>
        <v>8.505064094562087</v>
      </c>
      <c r="AS213" s="21">
        <f>AS193-Baseline!AS193</f>
        <v>8.500762663915431</v>
      </c>
      <c r="AT213" s="21">
        <f>AT193-Baseline!AT193</f>
        <v>8.4964654507196826</v>
      </c>
      <c r="AU213" s="21">
        <f>AU193-Baseline!AU193</f>
        <v>8.4922223432360369</v>
      </c>
      <c r="AV213" s="21">
        <f>AV193-Baseline!AV193</f>
        <v>8.4880802656870458</v>
      </c>
      <c r="AW213" s="21">
        <f>AW193-Baseline!AW193</f>
        <v>8.4840838305995732</v>
      </c>
      <c r="AX213" s="21">
        <f>AX193-Baseline!AX193</f>
        <v>8.4802775665273131</v>
      </c>
      <c r="AY213" s="21">
        <f>AY193-Baseline!AY193</f>
        <v>8.4767056779071623</v>
      </c>
      <c r="AZ213" s="21">
        <f>AZ193-Baseline!AZ193</f>
        <v>8.473411643380885</v>
      </c>
      <c r="BA213" s="21">
        <f>BA193-Baseline!BA193</f>
        <v>8.4704377248273488</v>
      </c>
      <c r="BB213" s="21">
        <f>BB193-Baseline!BB193</f>
        <v>8.4664811308622063</v>
      </c>
    </row>
    <row r="214" spans="1:54" outlineLevel="2">
      <c r="A214" s="520"/>
      <c r="B214" s="150" t="s">
        <v>505</v>
      </c>
      <c r="C214" s="19"/>
      <c r="D214" s="135" t="s">
        <v>399</v>
      </c>
      <c r="E214" s="21">
        <f>E194-Baseline!E194</f>
        <v>0</v>
      </c>
      <c r="F214" s="21">
        <f>F194-Baseline!F194</f>
        <v>0.52904769646557526</v>
      </c>
      <c r="G214" s="21">
        <f>G194-Baseline!G194</f>
        <v>1.0513540821045524</v>
      </c>
      <c r="H214" s="21">
        <f>H194-Baseline!H194</f>
        <v>1.567079501735023</v>
      </c>
      <c r="I214" s="21">
        <f>I194-Baseline!I194</f>
        <v>2.0763839762175458</v>
      </c>
      <c r="J214" s="21">
        <f>J194-Baseline!J194</f>
        <v>2.579427256834208</v>
      </c>
      <c r="K214" s="21">
        <f>K194-Baseline!K194</f>
        <v>2.5636407432118524</v>
      </c>
      <c r="L214" s="21">
        <f>L194-Baseline!L194</f>
        <v>2.5481202276857005</v>
      </c>
      <c r="M214" s="21">
        <f>M194-Baseline!M194</f>
        <v>2.5328654942415909</v>
      </c>
      <c r="N214" s="21">
        <f>N194-Baseline!N194</f>
        <v>2.5178764412945114</v>
      </c>
      <c r="O214" s="21">
        <f>O194-Baseline!O194</f>
        <v>2.5031529841271158</v>
      </c>
      <c r="P214" s="21">
        <f>P194-Baseline!P194</f>
        <v>2.4886950763267279</v>
      </c>
      <c r="Q214" s="21">
        <f>Q194-Baseline!Q194</f>
        <v>2.4745027786914733</v>
      </c>
      <c r="R214" s="21">
        <f>R194-Baseline!R194</f>
        <v>2.4605761813800697</v>
      </c>
      <c r="S214" s="21">
        <f>S194-Baseline!S194</f>
        <v>2.4463648316631215</v>
      </c>
      <c r="T214" s="21">
        <f>T194-Baseline!T194</f>
        <v>2.4324256690840791</v>
      </c>
      <c r="U214" s="21">
        <f>U194-Baseline!U194</f>
        <v>2.418758730380226</v>
      </c>
      <c r="V214" s="21">
        <f>V194-Baseline!V194</f>
        <v>2.4053641556541265</v>
      </c>
      <c r="W214" s="21">
        <f>W194-Baseline!W194</f>
        <v>2.3922421378702516</v>
      </c>
      <c r="X214" s="21">
        <f>X194-Baseline!X194</f>
        <v>2.3793929415457598</v>
      </c>
      <c r="Y214" s="21">
        <f>Y194-Baseline!Y194</f>
        <v>2.3668168413132236</v>
      </c>
      <c r="Z214" s="21">
        <f>Z194-Baseline!Z194</f>
        <v>2.3545142245987982</v>
      </c>
      <c r="AA214" s="21">
        <f>AA194-Baseline!AA194</f>
        <v>2.3424855182862423</v>
      </c>
      <c r="AB214" s="21">
        <f>AB194-Baseline!AB194</f>
        <v>2.3307312411297403</v>
      </c>
      <c r="AC214" s="21">
        <f>AC194-Baseline!AC194</f>
        <v>2.317760520951289</v>
      </c>
      <c r="AD214" s="21">
        <f>AD194-Baseline!AD194</f>
        <v>2.3048928577539201</v>
      </c>
      <c r="AE214" s="21">
        <f>AE194-Baseline!AE194</f>
        <v>2.2919847300148497</v>
      </c>
      <c r="AF214" s="21">
        <f>AF194-Baseline!AF194</f>
        <v>2.2789436308392226</v>
      </c>
      <c r="AG214" s="21">
        <f>AG194-Baseline!AG194</f>
        <v>2.2657288010478993</v>
      </c>
      <c r="AH214" s="21">
        <f>AH194-Baseline!AH194</f>
        <v>2.2523638456377277</v>
      </c>
      <c r="AI214" s="21">
        <f>AI194-Baseline!AI194</f>
        <v>2.2389600475040687</v>
      </c>
      <c r="AJ214" s="21">
        <f>AJ194-Baseline!AJ194</f>
        <v>2.2362923184551988</v>
      </c>
      <c r="AK214" s="21">
        <f>AK194-Baseline!AK194</f>
        <v>2.2334824868171239</v>
      </c>
      <c r="AL214" s="21">
        <f>AL194-Baseline!AL194</f>
        <v>2.2305491872328247</v>
      </c>
      <c r="AM214" s="21">
        <f>AM194-Baseline!AM194</f>
        <v>2.2275139204717398</v>
      </c>
      <c r="AN214" s="21">
        <f>AN194-Baseline!AN194</f>
        <v>2.2243920364640353</v>
      </c>
      <c r="AO214" s="21">
        <f>AO194-Baseline!AO194</f>
        <v>2.2211912252886457</v>
      </c>
      <c r="AP214" s="21">
        <f>AP194-Baseline!AP194</f>
        <v>2.2179252015468798</v>
      </c>
      <c r="AQ214" s="21">
        <f>AQ194-Baseline!AQ194</f>
        <v>2.2146080795617209</v>
      </c>
      <c r="AR214" s="21">
        <f>AR194-Baseline!AR194</f>
        <v>2.2112525565048102</v>
      </c>
      <c r="AS214" s="21">
        <f>AS194-Baseline!AS194</f>
        <v>2.2078702088815341</v>
      </c>
      <c r="AT214" s="21">
        <f>AT194-Baseline!AT194</f>
        <v>2.2044725812538601</v>
      </c>
      <c r="AU214" s="21">
        <f>AU194-Baseline!AU194</f>
        <v>2.2010715104258125</v>
      </c>
      <c r="AV214" s="21">
        <f>AV194-Baseline!AV194</f>
        <v>2.1976783219197884</v>
      </c>
      <c r="AW214" s="21">
        <f>AW194-Baseline!AW194</f>
        <v>2.1943039724661979</v>
      </c>
      <c r="AX214" s="21">
        <f>AX194-Baseline!AX194</f>
        <v>2.1909591446415284</v>
      </c>
      <c r="AY214" s="21">
        <f>AY194-Baseline!AY194</f>
        <v>2.1876543534757396</v>
      </c>
      <c r="AZ214" s="21">
        <f>AZ194-Baseline!AZ194</f>
        <v>2.1843999108634975</v>
      </c>
      <c r="BA214" s="21">
        <f>BA194-Baseline!BA194</f>
        <v>2.1812058193138633</v>
      </c>
      <c r="BB214" s="21">
        <f>BB194-Baseline!BB194</f>
        <v>2.1777630535245578</v>
      </c>
    </row>
    <row r="215" spans="1:54" outlineLevel="2">
      <c r="A215" s="520"/>
      <c r="B215" s="150" t="s">
        <v>506</v>
      </c>
      <c r="C215" s="19"/>
      <c r="D215" s="135" t="s">
        <v>399</v>
      </c>
      <c r="E215" s="21">
        <f>E195-Baseline!E195</f>
        <v>0</v>
      </c>
      <c r="F215" s="21">
        <f>F195-Baseline!F195</f>
        <v>1.5871430890264122</v>
      </c>
      <c r="G215" s="21">
        <f>G195-Baseline!G195</f>
        <v>3.1540622463136572</v>
      </c>
      <c r="H215" s="21">
        <f>H195-Baseline!H195</f>
        <v>4.7012385052050689</v>
      </c>
      <c r="I215" s="21">
        <f>I195-Baseline!I195</f>
        <v>6.2291519286526551</v>
      </c>
      <c r="J215" s="21">
        <f>J195-Baseline!J195</f>
        <v>7.7382817688030485</v>
      </c>
      <c r="K215" s="21">
        <f>K195-Baseline!K195</f>
        <v>7.6909222296355466</v>
      </c>
      <c r="L215" s="21">
        <f>L195-Baseline!L195</f>
        <v>7.6443606830571156</v>
      </c>
      <c r="M215" s="21">
        <f>M195-Baseline!M195</f>
        <v>7.5985964811298601</v>
      </c>
      <c r="N215" s="21">
        <f>N195-Baseline!N195</f>
        <v>7.5536293223218394</v>
      </c>
      <c r="O215" s="21">
        <f>O195-Baseline!O195</f>
        <v>7.5094589523813369</v>
      </c>
      <c r="P215" s="21">
        <f>P195-Baseline!P195</f>
        <v>7.4660852304778302</v>
      </c>
      <c r="Q215" s="21">
        <f>Q195-Baseline!Q195</f>
        <v>7.4235083360744341</v>
      </c>
      <c r="R215" s="21">
        <f>R195-Baseline!R195</f>
        <v>7.3817285441402163</v>
      </c>
      <c r="S215" s="21">
        <f>S195-Baseline!S195</f>
        <v>7.3390944935821523</v>
      </c>
      <c r="T215" s="21">
        <f>T195-Baseline!T195</f>
        <v>7.2972770058737098</v>
      </c>
      <c r="U215" s="21">
        <f>U195-Baseline!U195</f>
        <v>7.2562761924911996</v>
      </c>
      <c r="V215" s="21">
        <f>V195-Baseline!V195</f>
        <v>7.2160924656391927</v>
      </c>
      <c r="W215" s="21">
        <f>W195-Baseline!W195</f>
        <v>7.1767264136107656</v>
      </c>
      <c r="X215" s="21">
        <f>X195-Baseline!X195</f>
        <v>7.1381788246372722</v>
      </c>
      <c r="Y215" s="21">
        <f>Y195-Baseline!Y195</f>
        <v>7.1004505239396849</v>
      </c>
      <c r="Z215" s="21">
        <f>Z195-Baseline!Z195</f>
        <v>7.0635426725760269</v>
      </c>
      <c r="AA215" s="21">
        <f>AA195-Baseline!AA195</f>
        <v>7.0274565560548865</v>
      </c>
      <c r="AB215" s="21">
        <f>AB195-Baseline!AB195</f>
        <v>6.9921937233892208</v>
      </c>
      <c r="AC215" s="21">
        <f>AC195-Baseline!AC195</f>
        <v>6.9532815629195497</v>
      </c>
      <c r="AD215" s="21">
        <f>AD195-Baseline!AD195</f>
        <v>6.9146785733997689</v>
      </c>
      <c r="AE215" s="21">
        <f>AE195-Baseline!AE195</f>
        <v>6.875954190267791</v>
      </c>
      <c r="AF215" s="21">
        <f>AF195-Baseline!AF195</f>
        <v>6.8368308928429258</v>
      </c>
      <c r="AG215" s="21">
        <f>AG195-Baseline!AG195</f>
        <v>6.7971864033767986</v>
      </c>
      <c r="AH215" s="21">
        <f>AH195-Baseline!AH195</f>
        <v>6.757091537198562</v>
      </c>
      <c r="AI215" s="21">
        <f>AI195-Baseline!AI195</f>
        <v>6.7168801428351657</v>
      </c>
      <c r="AJ215" s="21">
        <f>AJ195-Baseline!AJ195</f>
        <v>6.708876955715688</v>
      </c>
      <c r="AK215" s="21">
        <f>AK195-Baseline!AK195</f>
        <v>6.7004474608200582</v>
      </c>
      <c r="AL215" s="21">
        <f>AL195-Baseline!AL195</f>
        <v>6.6916475620838298</v>
      </c>
      <c r="AM215" s="21">
        <f>AM195-Baseline!AM195</f>
        <v>6.6825417618281548</v>
      </c>
      <c r="AN215" s="21">
        <f>AN195-Baseline!AN195</f>
        <v>6.6731761098272315</v>
      </c>
      <c r="AO215" s="21">
        <f>AO195-Baseline!AO195</f>
        <v>6.6635736763210929</v>
      </c>
      <c r="AP215" s="21">
        <f>AP195-Baseline!AP195</f>
        <v>6.6537756051154702</v>
      </c>
      <c r="AQ215" s="21">
        <f>AQ195-Baseline!AQ195</f>
        <v>6.6438242391799704</v>
      </c>
      <c r="AR215" s="21">
        <f>AR195-Baseline!AR195</f>
        <v>6.6337576700289418</v>
      </c>
      <c r="AS215" s="21">
        <f>AS195-Baseline!AS195</f>
        <v>6.6236106271776691</v>
      </c>
      <c r="AT215" s="21">
        <f>AT195-Baseline!AT195</f>
        <v>6.6134177443126987</v>
      </c>
      <c r="AU215" s="21">
        <f>AU195-Baseline!AU195</f>
        <v>6.6032145318462554</v>
      </c>
      <c r="AV215" s="21">
        <f>AV195-Baseline!AV195</f>
        <v>6.5930349663454706</v>
      </c>
      <c r="AW215" s="21">
        <f>AW195-Baseline!AW195</f>
        <v>6.5829119180014786</v>
      </c>
      <c r="AX215" s="21">
        <f>AX195-Baseline!AX195</f>
        <v>6.572877434543777</v>
      </c>
      <c r="AY215" s="21">
        <f>AY195-Baseline!AY195</f>
        <v>6.5629630610623337</v>
      </c>
      <c r="AZ215" s="21">
        <f>AZ195-Baseline!AZ195</f>
        <v>6.5531997332411436</v>
      </c>
      <c r="BA215" s="21">
        <f>BA195-Baseline!BA195</f>
        <v>6.543617458607379</v>
      </c>
      <c r="BB215" s="21">
        <f>BB195-Baseline!BB195</f>
        <v>6.5332891612541317</v>
      </c>
    </row>
    <row r="216" spans="1:54" outlineLevel="2">
      <c r="A216" s="520"/>
      <c r="B216" s="150" t="s">
        <v>292</v>
      </c>
      <c r="C216" s="19"/>
      <c r="D216" s="135" t="s">
        <v>399</v>
      </c>
      <c r="E216" s="21">
        <f>E196-Baseline!E196</f>
        <v>0</v>
      </c>
      <c r="F216" s="21">
        <f>F196-Baseline!F196</f>
        <v>4.9746852800969243E-3</v>
      </c>
      <c r="G216" s="21">
        <f>G196-Baseline!G196</f>
        <v>1.3686680878052915E-2</v>
      </c>
      <c r="H216" s="21">
        <f>H196-Baseline!H196</f>
        <v>2.8060495280219033E-2</v>
      </c>
      <c r="I216" s="21">
        <f>I196-Baseline!I196</f>
        <v>5.014124439245915E-2</v>
      </c>
      <c r="J216" s="21">
        <f>J196-Baseline!J196</f>
        <v>8.2100966455407764E-2</v>
      </c>
      <c r="K216" s="21">
        <f>K196-Baseline!K196</f>
        <v>8.3560787303522233E-2</v>
      </c>
      <c r="L216" s="21">
        <f>L196-Baseline!L196</f>
        <v>8.505615536796185E-2</v>
      </c>
      <c r="M216" s="21">
        <f>M196-Baseline!M196</f>
        <v>8.6587961542444525E-2</v>
      </c>
      <c r="N216" s="21">
        <f>N196-Baseline!N196</f>
        <v>8.815724172781092E-2</v>
      </c>
      <c r="O216" s="21">
        <f>O196-Baseline!O196</f>
        <v>8.9765013585041409E-2</v>
      </c>
      <c r="P216" s="21">
        <f>P196-Baseline!P196</f>
        <v>9.141227414585984E-2</v>
      </c>
      <c r="Q216" s="21">
        <f>Q196-Baseline!Q196</f>
        <v>9.3100077662357172E-2</v>
      </c>
      <c r="R216" s="21">
        <f>R196-Baseline!R196</f>
        <v>9.4829489561897518E-2</v>
      </c>
      <c r="S216" s="21">
        <f>S196-Baseline!S196</f>
        <v>9.6601661487853541E-2</v>
      </c>
      <c r="T216" s="21">
        <f>T196-Baseline!T196</f>
        <v>9.8417742208493308E-2</v>
      </c>
      <c r="U216" s="21">
        <f>U196-Baseline!U196</f>
        <v>0.10027897661211593</v>
      </c>
      <c r="V216" s="21">
        <f>V196-Baseline!V196</f>
        <v>0.10218652521625149</v>
      </c>
      <c r="W216" s="21">
        <f>W196-Baseline!W196</f>
        <v>0.10414163833624812</v>
      </c>
      <c r="X216" s="21">
        <f>X196-Baseline!X196</f>
        <v>0.10614561894569441</v>
      </c>
      <c r="Y216" s="21">
        <f>Y196-Baseline!Y196</f>
        <v>0.10819983170916991</v>
      </c>
      <c r="Z216" s="21">
        <f>Z196-Baseline!Z196</f>
        <v>0.11030566990973423</v>
      </c>
      <c r="AA216" s="21">
        <f>AA196-Baseline!AA196</f>
        <v>0.11246449006191828</v>
      </c>
      <c r="AB216" s="21">
        <f>AB196-Baseline!AB196</f>
        <v>0.11467781706999602</v>
      </c>
      <c r="AC216" s="21">
        <f>AC196-Baseline!AC196</f>
        <v>0.11694710382693696</v>
      </c>
      <c r="AD216" s="21">
        <f>AD196-Baseline!AD196</f>
        <v>0.11927383873552433</v>
      </c>
      <c r="AE216" s="21">
        <f>AE196-Baseline!AE196</f>
        <v>0.12165975975064924</v>
      </c>
      <c r="AF216" s="21">
        <f>AF196-Baseline!AF196</f>
        <v>0.12410638702164523</v>
      </c>
      <c r="AG216" s="21">
        <f>AG196-Baseline!AG196</f>
        <v>0.12661540059524246</v>
      </c>
      <c r="AH216" s="21">
        <f>AH196-Baseline!AH196</f>
        <v>0.1291886251212917</v>
      </c>
      <c r="AI216" s="21">
        <f>AI196-Baseline!AI196</f>
        <v>0.13182778091996905</v>
      </c>
      <c r="AJ216" s="21">
        <f>AJ196-Baseline!AJ196</f>
        <v>0.13481898284254612</v>
      </c>
      <c r="AK216" s="21">
        <f>AK196-Baseline!AK196</f>
        <v>0.13789227678295291</v>
      </c>
      <c r="AL216" s="21">
        <f>AL196-Baseline!AL196</f>
        <v>0.14105003854550624</v>
      </c>
      <c r="AM216" s="21">
        <f>AM196-Baseline!AM196</f>
        <v>0.14429481378867592</v>
      </c>
      <c r="AN216" s="21">
        <f>AN196-Baseline!AN196</f>
        <v>0.14762926124739018</v>
      </c>
      <c r="AO216" s="21">
        <f>AO196-Baseline!AO196</f>
        <v>0.151055970341476</v>
      </c>
      <c r="AP216" s="21">
        <f>AP196-Baseline!AP196</f>
        <v>0.15457781702946694</v>
      </c>
      <c r="AQ216" s="21">
        <f>AQ196-Baseline!AQ196</f>
        <v>0.15819766990156836</v>
      </c>
      <c r="AR216" s="21">
        <f>AR196-Baseline!AR196</f>
        <v>0.16191842253758715</v>
      </c>
      <c r="AS216" s="21">
        <f>AS196-Baseline!AS196</f>
        <v>0.16574317240121772</v>
      </c>
      <c r="AT216" s="21">
        <f>AT196-Baseline!AT196</f>
        <v>0.16967509175472539</v>
      </c>
      <c r="AU216" s="21">
        <f>AU196-Baseline!AU196</f>
        <v>0.17371738727141484</v>
      </c>
      <c r="AV216" s="21">
        <f>AV196-Baseline!AV196</f>
        <v>0.17787347220183047</v>
      </c>
      <c r="AW216" s="21">
        <f>AW196-Baseline!AW196</f>
        <v>0.18214678202707368</v>
      </c>
      <c r="AX216" s="21">
        <f>AX196-Baseline!AX196</f>
        <v>0.18654091733503719</v>
      </c>
      <c r="AY216" s="21">
        <f>AY196-Baseline!AY196</f>
        <v>0.19105957088642</v>
      </c>
      <c r="AZ216" s="21">
        <f>AZ196-Baseline!AZ196</f>
        <v>0.19570657404085878</v>
      </c>
      <c r="BA216" s="21">
        <f>BA196-Baseline!BA196</f>
        <v>0.20048586471365404</v>
      </c>
      <c r="BB216" s="21">
        <f>BB196-Baseline!BB196</f>
        <v>0.20538388962234144</v>
      </c>
    </row>
    <row r="217" spans="1:54" outlineLevel="2">
      <c r="A217" s="520"/>
      <c r="B217" s="150" t="s">
        <v>295</v>
      </c>
      <c r="C217" s="19"/>
      <c r="D217" s="135"/>
      <c r="E217" s="21">
        <f>E197-Baseline!E197</f>
        <v>0</v>
      </c>
      <c r="F217" s="21">
        <f>F197-Baseline!F197</f>
        <v>1.7454942977893637</v>
      </c>
      <c r="G217" s="21">
        <f>G197-Baseline!G197</f>
        <v>3.5093809470126445</v>
      </c>
      <c r="H217" s="21">
        <f>H197-Baseline!H197</f>
        <v>5.2918849792084472</v>
      </c>
      <c r="I217" s="21">
        <f>I197-Baseline!I197</f>
        <v>7.0932378408398975</v>
      </c>
      <c r="J217" s="21">
        <f>J197-Baseline!J197</f>
        <v>8.9136788757162364</v>
      </c>
      <c r="K217" s="21">
        <f>K197-Baseline!K197</f>
        <v>8.8746761632437696</v>
      </c>
      <c r="L217" s="21">
        <f>L197-Baseline!L197</f>
        <v>8.8363515941857784</v>
      </c>
      <c r="M217" s="21">
        <f>M197-Baseline!M197</f>
        <v>8.7987016666481352</v>
      </c>
      <c r="N217" s="21">
        <f>N197-Baseline!N197</f>
        <v>8.7617231767091681</v>
      </c>
      <c r="O217" s="21">
        <f>O197-Baseline!O197</f>
        <v>8.7254129236773892</v>
      </c>
      <c r="P217" s="21">
        <f>P197-Baseline!P197</f>
        <v>8.6897679569056407</v>
      </c>
      <c r="Q217" s="21">
        <f>Q197-Baseline!Q197</f>
        <v>8.6547853795819378</v>
      </c>
      <c r="R217" s="21">
        <f>R197-Baseline!R197</f>
        <v>8.6204624721922229</v>
      </c>
      <c r="S217" s="21">
        <f>S197-Baseline!S197</f>
        <v>8.5867966632161057</v>
      </c>
      <c r="T217" s="21">
        <f>T197-Baseline!T197</f>
        <v>8.553785432158719</v>
      </c>
      <c r="U217" s="21">
        <f>U197-Baseline!U197</f>
        <v>8.5214265277836816</v>
      </c>
      <c r="V217" s="21">
        <f>V197-Baseline!V197</f>
        <v>8.4897176995443218</v>
      </c>
      <c r="W217" s="21">
        <f>W197-Baseline!W197</f>
        <v>8.4586568880555788</v>
      </c>
      <c r="X217" s="21">
        <f>X197-Baseline!X197</f>
        <v>8.4282421808182875</v>
      </c>
      <c r="Y217" s="21">
        <f>Y197-Baseline!Y197</f>
        <v>8.3984717437608936</v>
      </c>
      <c r="Z217" s="21">
        <f>Z197-Baseline!Z197</f>
        <v>8.3693439338989037</v>
      </c>
      <c r="AA217" s="21">
        <f>AA197-Baseline!AA197</f>
        <v>8.3408571729715604</v>
      </c>
      <c r="AB217" s="21">
        <f>AB197-Baseline!AB197</f>
        <v>8.313010094454178</v>
      </c>
      <c r="AC217" s="21">
        <f>AC197-Baseline!AC197</f>
        <v>8.2858013562791584</v>
      </c>
      <c r="AD217" s="21">
        <f>AD197-Baseline!AD197</f>
        <v>8.2592298211341202</v>
      </c>
      <c r="AE217" s="21">
        <f>AE197-Baseline!AE197</f>
        <v>8.2332944671848409</v>
      </c>
      <c r="AF217" s="21">
        <f>AF197-Baseline!AF197</f>
        <v>8.2079943713069596</v>
      </c>
      <c r="AG217" s="21">
        <f>AG197-Baseline!AG197</f>
        <v>8.1833287877869338</v>
      </c>
      <c r="AH217" s="21">
        <f>AH197-Baseline!AH197</f>
        <v>8.1592970256621982</v>
      </c>
      <c r="AI217" s="21">
        <f>AI197-Baseline!AI197</f>
        <v>8.1358985666021297</v>
      </c>
      <c r="AJ217" s="21">
        <f>AJ197-Baseline!AJ197</f>
        <v>8.1525171622877295</v>
      </c>
      <c r="AK217" s="21">
        <f>AK197-Baseline!AK197</f>
        <v>8.1697441599913461</v>
      </c>
      <c r="AL217" s="21">
        <f>AL197-Baseline!AL197</f>
        <v>8.1875880608590208</v>
      </c>
      <c r="AM217" s="21">
        <f>AM197-Baseline!AM197</f>
        <v>8.2060575975632517</v>
      </c>
      <c r="AN217" s="21">
        <f>AN197-Baseline!AN197</f>
        <v>8.2251615133090112</v>
      </c>
      <c r="AO217" s="21">
        <f>AO197-Baseline!AO197</f>
        <v>8.2449090369225218</v>
      </c>
      <c r="AP217" s="21">
        <f>AP197-Baseline!AP197</f>
        <v>8.2653093737284848</v>
      </c>
      <c r="AQ217" s="21">
        <f>AQ197-Baseline!AQ197</f>
        <v>8.2863721985821499</v>
      </c>
      <c r="AR217" s="21">
        <f>AR197-Baseline!AR197</f>
        <v>8.3081072885495786</v>
      </c>
      <c r="AS217" s="21">
        <f>AS197-Baseline!AS197</f>
        <v>8.3305246234709927</v>
      </c>
      <c r="AT217" s="21">
        <f>AT197-Baseline!AT197</f>
        <v>8.3536344398661129</v>
      </c>
      <c r="AU217" s="21">
        <f>AU197-Baseline!AU197</f>
        <v>8.3774472609860027</v>
      </c>
      <c r="AV217" s="21">
        <f>AV197-Baseline!AV197</f>
        <v>8.4019737719699279</v>
      </c>
      <c r="AW217" s="21">
        <f>AW197-Baseline!AW197</f>
        <v>8.427225100455928</v>
      </c>
      <c r="AX217" s="21">
        <f>AX197-Baseline!AX197</f>
        <v>8.4532123650075377</v>
      </c>
      <c r="AY217" s="21">
        <f>AY197-Baseline!AY197</f>
        <v>8.4799470728891038</v>
      </c>
      <c r="AZ217" s="21">
        <f>AZ197-Baseline!AZ197</f>
        <v>8.5074411138822299</v>
      </c>
      <c r="BA217" s="21">
        <f>BA197-Baseline!BA197</f>
        <v>8.5357064832730174</v>
      </c>
      <c r="BB217" s="21">
        <f>BB197-Baseline!BB197</f>
        <v>8.5640168328227446</v>
      </c>
    </row>
    <row r="218" spans="1:54" outlineLevel="2">
      <c r="A218" s="521"/>
      <c r="B218" s="150" t="s">
        <v>486</v>
      </c>
      <c r="C218" s="19"/>
      <c r="D218" s="135" t="s">
        <v>399</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519" t="s">
        <v>507</v>
      </c>
      <c r="B220" s="150" t="s">
        <v>508</v>
      </c>
      <c r="C220" s="19"/>
      <c r="D220" s="135" t="s">
        <v>399</v>
      </c>
      <c r="E220" s="21">
        <f>E200-Baseline!E200</f>
        <v>-0.69995251545921633</v>
      </c>
      <c r="F220" s="21">
        <f>F200-Baseline!F200</f>
        <v>-1.1318619863871504</v>
      </c>
      <c r="G220" s="21">
        <f>G200-Baseline!G200</f>
        <v>-1.4899011031641862</v>
      </c>
      <c r="H220" s="21">
        <f>H200-Baseline!H200</f>
        <v>-1.8262593039596027</v>
      </c>
      <c r="I220" s="21">
        <f>I200-Baseline!I200</f>
        <v>-2.1311360959908683</v>
      </c>
      <c r="J220" s="21">
        <f>J200-Baseline!J200</f>
        <v>-1.5525197250840677</v>
      </c>
      <c r="K220" s="21">
        <f>K200-Baseline!K200</f>
        <v>0.37000612743783279</v>
      </c>
      <c r="L220" s="21">
        <f>L200-Baseline!L200</f>
        <v>2.1800918661894002</v>
      </c>
      <c r="M220" s="21">
        <f>M200-Baseline!M200</f>
        <v>3.854385827855225</v>
      </c>
      <c r="N220" s="21">
        <f>N200-Baseline!N200</f>
        <v>5.3716184723273983</v>
      </c>
      <c r="O220" s="21">
        <f>O200-Baseline!O200</f>
        <v>6.7985875384805894</v>
      </c>
      <c r="P220" s="21">
        <f>P200-Baseline!P200</f>
        <v>8.1126017636299252</v>
      </c>
      <c r="Q220" s="21">
        <f>Q200-Baseline!Q200</f>
        <v>9.3204966724277796</v>
      </c>
      <c r="R220" s="21">
        <f>R200-Baseline!R200</f>
        <v>10.455758933879309</v>
      </c>
      <c r="S220" s="21">
        <f>S200-Baseline!S200</f>
        <v>11.469962539056411</v>
      </c>
      <c r="T220" s="21">
        <f>T200-Baseline!T200</f>
        <v>12.396477208501494</v>
      </c>
      <c r="U220" s="21">
        <f>U200-Baseline!U200</f>
        <v>13.240800953576212</v>
      </c>
      <c r="V220" s="21">
        <f>V200-Baseline!V200</f>
        <v>14.033074301724611</v>
      </c>
      <c r="W220" s="21">
        <f>W200-Baseline!W200</f>
        <v>14.727859750250147</v>
      </c>
      <c r="X220" s="21">
        <f>X200-Baseline!X200</f>
        <v>15.379224499500452</v>
      </c>
      <c r="Y220" s="21">
        <f>Y200-Baseline!Y200</f>
        <v>15.943162051951788</v>
      </c>
      <c r="Z220" s="21">
        <f>Z200-Baseline!Z200</f>
        <v>16.471340935015036</v>
      </c>
      <c r="AA220" s="21">
        <f>AA200-Baseline!AA200</f>
        <v>16.94375644798734</v>
      </c>
      <c r="AB220" s="21">
        <f>AB200-Baseline!AB200</f>
        <v>17.364159095678644</v>
      </c>
      <c r="AC220" s="21">
        <f>AC200-Baseline!AC200</f>
        <v>17.731117901034835</v>
      </c>
      <c r="AD220" s="21">
        <f>AD200-Baseline!AD200</f>
        <v>17.654817297515649</v>
      </c>
      <c r="AE220" s="21">
        <f>AE200-Baseline!AE200</f>
        <v>17.580894304019509</v>
      </c>
      <c r="AF220" s="21">
        <f>AF200-Baseline!AF200</f>
        <v>17.506616263987183</v>
      </c>
      <c r="AG220" s="21">
        <f>AG200-Baseline!AG200</f>
        <v>17.432330766924139</v>
      </c>
      <c r="AH220" s="21">
        <f>AH200-Baseline!AH200</f>
        <v>17.358428905340418</v>
      </c>
      <c r="AI220" s="21">
        <f>AI200-Baseline!AI200</f>
        <v>17.285405617034655</v>
      </c>
      <c r="AJ220" s="21">
        <f>AJ200-Baseline!AJ200</f>
        <v>17.296231957233502</v>
      </c>
      <c r="AK220" s="21">
        <f>AK200-Baseline!AK200</f>
        <v>17.307295212545554</v>
      </c>
      <c r="AL220" s="21">
        <f>AL200-Baseline!AL200</f>
        <v>17.318783500975343</v>
      </c>
      <c r="AM220" s="21">
        <f>AM200-Baseline!AM200</f>
        <v>17.330806021479049</v>
      </c>
      <c r="AN220" s="21">
        <f>AN200-Baseline!AN200</f>
        <v>17.343414042426957</v>
      </c>
      <c r="AO220" s="21">
        <f>AO200-Baseline!AO200</f>
        <v>17.356633862488835</v>
      </c>
      <c r="AP220" s="21">
        <f>AP200-Baseline!AP200</f>
        <v>17.370534024124041</v>
      </c>
      <c r="AQ220" s="21">
        <f>AQ200-Baseline!AQ200</f>
        <v>17.38519169664346</v>
      </c>
      <c r="AR220" s="21">
        <f>AR200-Baseline!AR200</f>
        <v>17.400665369785742</v>
      </c>
      <c r="AS220" s="21">
        <f>AS200-Baseline!AS200</f>
        <v>17.41701020510942</v>
      </c>
      <c r="AT220" s="21">
        <f>AT200-Baseline!AT200</f>
        <v>17.434284827395317</v>
      </c>
      <c r="AU220" s="21">
        <f>AU200-Baseline!AU200</f>
        <v>17.452550705208466</v>
      </c>
      <c r="AV220" s="21">
        <f>AV200-Baseline!AV200</f>
        <v>17.471866751932097</v>
      </c>
      <c r="AW220" s="21">
        <f>AW200-Baseline!AW200</f>
        <v>17.49229008983508</v>
      </c>
      <c r="AX220" s="21">
        <f>AX200-Baseline!AX200</f>
        <v>17.51387795056425</v>
      </c>
      <c r="AY220" s="21">
        <f>AY200-Baseline!AY200</f>
        <v>17.536687767326782</v>
      </c>
      <c r="AZ220" s="21">
        <f>AZ200-Baseline!AZ200</f>
        <v>17.560776816038313</v>
      </c>
      <c r="BA220" s="21">
        <f>BA200-Baseline!BA200</f>
        <v>17.586201402823178</v>
      </c>
      <c r="BB220" s="21">
        <f>BB200-Baseline!BB200</f>
        <v>17.610862093648933</v>
      </c>
    </row>
    <row r="221" spans="1:54" outlineLevel="2">
      <c r="A221" s="520"/>
      <c r="B221" s="150" t="s">
        <v>509</v>
      </c>
      <c r="C221" s="19"/>
      <c r="D221" s="135" t="s">
        <v>399</v>
      </c>
      <c r="E221" s="21">
        <f>E201-Baseline!E201</f>
        <v>-0.69995251545920212</v>
      </c>
      <c r="F221" s="21">
        <f>F201-Baseline!F201</f>
        <v>-2.5816194652438753</v>
      </c>
      <c r="G221" s="21">
        <f>G201-Baseline!G201</f>
        <v>-4.3680241420361057</v>
      </c>
      <c r="H221" s="21">
        <f>H201-Baseline!H201</f>
        <v>-6.1107817425769326</v>
      </c>
      <c r="I221" s="21">
        <f>I201-Baseline!I201</f>
        <v>-7.8255754609160846</v>
      </c>
      <c r="J221" s="21">
        <f>J201-Baseline!J201</f>
        <v>-8.6456199902364119</v>
      </c>
      <c r="K221" s="21">
        <f>K201-Baseline!K201</f>
        <v>-6.6649804247922617</v>
      </c>
      <c r="L221" s="21">
        <f>L201-Baseline!L201</f>
        <v>-4.8267046153836475</v>
      </c>
      <c r="M221" s="21">
        <f>M201-Baseline!M201</f>
        <v>-3.1224445174163122</v>
      </c>
      <c r="N221" s="21">
        <f>N201-Baseline!N201</f>
        <v>-1.5442855994401441</v>
      </c>
      <c r="O221" s="21">
        <f>O201-Baseline!O201</f>
        <v>-8.4726495809420044E-2</v>
      </c>
      <c r="P221" s="21">
        <f>P201-Baseline!P201</f>
        <v>1.2633412411388463</v>
      </c>
      <c r="Q221" s="21">
        <f>Q201-Baseline!Q201</f>
        <v>2.5066521719049604</v>
      </c>
      <c r="R221" s="21">
        <f>R201-Baseline!R201</f>
        <v>3.6515851320794752</v>
      </c>
      <c r="S221" s="21">
        <f>S201-Baseline!S201</f>
        <v>4.7036300501694939</v>
      </c>
      <c r="T221" s="21">
        <f>T201-Baseline!T201</f>
        <v>5.669062278289104</v>
      </c>
      <c r="U221" s="21">
        <f>U201-Baseline!U201</f>
        <v>6.5532943602690636</v>
      </c>
      <c r="V221" s="21">
        <f>V201-Baseline!V201</f>
        <v>7.3614476746888329</v>
      </c>
      <c r="W221" s="21">
        <f>W201-Baseline!W201</f>
        <v>8.0983670944947903</v>
      </c>
      <c r="X221" s="21">
        <f>X201-Baseline!X201</f>
        <v>8.7686346165557865</v>
      </c>
      <c r="Y221" s="21">
        <f>Y201-Baseline!Y201</f>
        <v>9.3765822801296963</v>
      </c>
      <c r="Z221" s="21">
        <f>Z201-Baseline!Z201</f>
        <v>9.9263048186301575</v>
      </c>
      <c r="AA221" s="21">
        <f>AA201-Baseline!AA201</f>
        <v>10.421671238443736</v>
      </c>
      <c r="AB221" s="21">
        <f>AB201-Baseline!AB201</f>
        <v>10.866336542309398</v>
      </c>
      <c r="AC221" s="21">
        <f>AC201-Baseline!AC201</f>
        <v>11.262260577931414</v>
      </c>
      <c r="AD221" s="21">
        <f>AD201-Baseline!AD201</f>
        <v>11.214563547785318</v>
      </c>
      <c r="AE221" s="21">
        <f>AE201-Baseline!AE201</f>
        <v>11.167778595099975</v>
      </c>
      <c r="AF221" s="21">
        <f>AF201-Baseline!AF201</f>
        <v>11.121807758829206</v>
      </c>
      <c r="AG221" s="21">
        <f>AG201-Baseline!AG201</f>
        <v>11.076605323487279</v>
      </c>
      <c r="AH221" s="21">
        <f>AH201-Baseline!AH201</f>
        <v>11.032190268886239</v>
      </c>
      <c r="AI221" s="21">
        <f>AI201-Baseline!AI201</f>
        <v>10.988669468904568</v>
      </c>
      <c r="AJ221" s="21">
        <f>AJ201-Baseline!AJ201</f>
        <v>10.998777623841065</v>
      </c>
      <c r="AK221" s="21">
        <f>AK201-Baseline!AK201</f>
        <v>11.009581666325047</v>
      </c>
      <c r="AL221" s="21">
        <f>AL201-Baseline!AL201</f>
        <v>11.021108504120065</v>
      </c>
      <c r="AM221" s="21">
        <f>AM201-Baseline!AM201</f>
        <v>11.033388364886761</v>
      </c>
      <c r="AN221" s="21">
        <f>AN201-Baseline!AN201</f>
        <v>11.046445500875073</v>
      </c>
      <c r="AO221" s="21">
        <f>AO201-Baseline!AO201</f>
        <v>11.060296973973706</v>
      </c>
      <c r="AP221" s="21">
        <f>AP201-Baseline!AP201</f>
        <v>11.074966183175761</v>
      </c>
      <c r="AQ221" s="21">
        <f>AQ201-Baseline!AQ201</f>
        <v>11.090477443910828</v>
      </c>
      <c r="AR221" s="21">
        <f>AR201-Baseline!AR201</f>
        <v>11.106853831728465</v>
      </c>
      <c r="AS221" s="21">
        <f>AS201-Baseline!AS201</f>
        <v>11.12411775007552</v>
      </c>
      <c r="AT221" s="21">
        <f>AT201-Baseline!AT201</f>
        <v>11.142291957929501</v>
      </c>
      <c r="AU221" s="21">
        <f>AU201-Baseline!AU201</f>
        <v>11.161399872398235</v>
      </c>
      <c r="AV221" s="21">
        <f>AV201-Baseline!AV201</f>
        <v>11.181464808164847</v>
      </c>
      <c r="AW221" s="21">
        <f>AW201-Baseline!AW201</f>
        <v>11.202510231701723</v>
      </c>
      <c r="AX221" s="21">
        <f>AX201-Baseline!AX201</f>
        <v>11.224559528678462</v>
      </c>
      <c r="AY221" s="21">
        <f>AY201-Baseline!AY201</f>
        <v>11.24763644289537</v>
      </c>
      <c r="AZ221" s="21">
        <f>AZ201-Baseline!AZ201</f>
        <v>11.271765083520933</v>
      </c>
      <c r="BA221" s="21">
        <f>BA201-Baseline!BA201</f>
        <v>11.296969497309675</v>
      </c>
      <c r="BB221" s="21">
        <f>BB201-Baseline!BB201</f>
        <v>11.322144016311277</v>
      </c>
    </row>
    <row r="222" spans="1:54" outlineLevel="2">
      <c r="A222" s="521"/>
      <c r="B222" s="150" t="s">
        <v>510</v>
      </c>
      <c r="C222" s="19"/>
      <c r="D222" s="135" t="s">
        <v>399</v>
      </c>
      <c r="E222" s="21">
        <f>E202-Baseline!E202</f>
        <v>-0.69995251545921633</v>
      </c>
      <c r="F222" s="21">
        <f>F202-Baseline!F202</f>
        <v>-1.523524072683017</v>
      </c>
      <c r="G222" s="21">
        <f>G202-Baseline!G202</f>
        <v>-2.2653159778269867</v>
      </c>
      <c r="H222" s="21">
        <f>H202-Baseline!H202</f>
        <v>-2.9766227391068867</v>
      </c>
      <c r="I222" s="21">
        <f>I202-Baseline!I202</f>
        <v>-3.6728075084809859</v>
      </c>
      <c r="J222" s="21">
        <f>J202-Baseline!J202</f>
        <v>-3.4867654782675572</v>
      </c>
      <c r="K222" s="21">
        <f>K202-Baseline!K202</f>
        <v>-1.5376989383685782</v>
      </c>
      <c r="L222" s="21">
        <f>L202-Baseline!L202</f>
        <v>0.26953583998775343</v>
      </c>
      <c r="M222" s="21">
        <f>M202-Baseline!M202</f>
        <v>1.9432864694719569</v>
      </c>
      <c r="N222" s="21">
        <f>N202-Baseline!N202</f>
        <v>3.4914672815871768</v>
      </c>
      <c r="O222" s="21">
        <f>O202-Baseline!O202</f>
        <v>4.9215794724448187</v>
      </c>
      <c r="P222" s="21">
        <f>P202-Baseline!P202</f>
        <v>6.2407313952899273</v>
      </c>
      <c r="Q222" s="21">
        <f>Q202-Baseline!Q202</f>
        <v>7.4556577292879211</v>
      </c>
      <c r="R222" s="21">
        <f>R202-Baseline!R202</f>
        <v>8.5727374948396289</v>
      </c>
      <c r="S222" s="21">
        <f>S202-Baseline!S202</f>
        <v>9.5963597120885424</v>
      </c>
      <c r="T222" s="21">
        <f>T202-Baseline!T202</f>
        <v>10.533913615078717</v>
      </c>
      <c r="U222" s="21">
        <f>U202-Baseline!U202</f>
        <v>11.390811822380016</v>
      </c>
      <c r="V222" s="21">
        <f>V202-Baseline!V202</f>
        <v>12.172175984673899</v>
      </c>
      <c r="W222" s="21">
        <f>W202-Baseline!W202</f>
        <v>12.882851370235286</v>
      </c>
      <c r="X222" s="21">
        <f>X202-Baseline!X202</f>
        <v>13.527420499647292</v>
      </c>
      <c r="Y222" s="21">
        <f>Y202-Baseline!Y202</f>
        <v>14.110215962756143</v>
      </c>
      <c r="Z222" s="21">
        <f>Z202-Baseline!Z202</f>
        <v>14.635333266607375</v>
      </c>
      <c r="AA222" s="21">
        <f>AA202-Baseline!AA202</f>
        <v>15.106642276212384</v>
      </c>
      <c r="AB222" s="21">
        <f>AB202-Baseline!AB202</f>
        <v>15.527799024568864</v>
      </c>
      <c r="AC222" s="21">
        <f>AC202-Baseline!AC202</f>
        <v>15.897781619899689</v>
      </c>
      <c r="AD222" s="21">
        <f>AD202-Baseline!AD202</f>
        <v>15.824349263431174</v>
      </c>
      <c r="AE222" s="21">
        <f>AE202-Baseline!AE202</f>
        <v>15.751748055352905</v>
      </c>
      <c r="AF222" s="21">
        <f>AF202-Baseline!AF202</f>
        <v>15.679695020832909</v>
      </c>
      <c r="AG222" s="21">
        <f>AG202-Baseline!AG202</f>
        <v>15.608062925816199</v>
      </c>
      <c r="AH222" s="21">
        <f>AH202-Baseline!AH202</f>
        <v>15.536917960447056</v>
      </c>
      <c r="AI222" s="21">
        <f>AI202-Baseline!AI202</f>
        <v>15.466589564235676</v>
      </c>
      <c r="AJ222" s="21">
        <f>AJ202-Baseline!AJ202</f>
        <v>15.471362261101547</v>
      </c>
      <c r="AK222" s="21">
        <f>AK202-Baseline!AK202</f>
        <v>15.476546640327967</v>
      </c>
      <c r="AL222" s="21">
        <f>AL202-Baseline!AL202</f>
        <v>15.482206878971084</v>
      </c>
      <c r="AM222" s="21">
        <f>AM202-Baseline!AM202</f>
        <v>15.488416206243173</v>
      </c>
      <c r="AN222" s="21">
        <f>AN202-Baseline!AN202</f>
        <v>15.495229574238266</v>
      </c>
      <c r="AO222" s="21">
        <f>AO202-Baseline!AO202</f>
        <v>15.50267942500615</v>
      </c>
      <c r="AP222" s="21">
        <f>AP202-Baseline!AP202</f>
        <v>15.510816586744369</v>
      </c>
      <c r="AQ222" s="21">
        <f>AQ202-Baseline!AQ202</f>
        <v>15.519693603529063</v>
      </c>
      <c r="AR222" s="21">
        <f>AR202-Baseline!AR202</f>
        <v>15.529358945252611</v>
      </c>
      <c r="AS222" s="21">
        <f>AS202-Baseline!AS202</f>
        <v>15.53985816837168</v>
      </c>
      <c r="AT222" s="21">
        <f>AT202-Baseline!AT202</f>
        <v>15.551237120988333</v>
      </c>
      <c r="AU222" s="21">
        <f>AU202-Baseline!AU202</f>
        <v>15.563542893818678</v>
      </c>
      <c r="AV222" s="21">
        <f>AV202-Baseline!AV202</f>
        <v>15.576821452590508</v>
      </c>
      <c r="AW222" s="21">
        <f>AW202-Baseline!AW202</f>
        <v>15.591118177236993</v>
      </c>
      <c r="AX222" s="21">
        <f>AX202-Baseline!AX202</f>
        <v>15.606477818580728</v>
      </c>
      <c r="AY222" s="21">
        <f>AY202-Baseline!AY202</f>
        <v>15.622945150481968</v>
      </c>
      <c r="AZ222" s="21">
        <f>AZ202-Baseline!AZ202</f>
        <v>15.640564905898586</v>
      </c>
      <c r="BA222" s="21">
        <f>BA202-Baseline!BA202</f>
        <v>15.659381136603187</v>
      </c>
      <c r="BB222" s="21">
        <f>BB202-Baseline!BB202</f>
        <v>15.677670124040844</v>
      </c>
    </row>
    <row r="223" spans="1:54" outlineLevel="2">
      <c r="B223" s="19"/>
      <c r="C223" s="19"/>
      <c r="D223" s="19"/>
      <c r="E223" s="15"/>
    </row>
    <row r="224" spans="1:54" outlineLevel="2">
      <c r="A224" s="519" t="s">
        <v>511</v>
      </c>
      <c r="B224" s="150" t="s">
        <v>508</v>
      </c>
      <c r="C224" s="19"/>
      <c r="D224" s="135" t="s">
        <v>399</v>
      </c>
      <c r="E224" s="21">
        <f>E204-Baseline!E204</f>
        <v>-0.69995251545921633</v>
      </c>
      <c r="F224" s="21">
        <f>F204-Baseline!F204</f>
        <v>-1.8318145018463952</v>
      </c>
      <c r="G224" s="21">
        <f>G204-Baseline!G204</f>
        <v>-3.3217156050105814</v>
      </c>
      <c r="H224" s="21">
        <f>H204-Baseline!H204</f>
        <v>-5.1479749089701841</v>
      </c>
      <c r="I224" s="21">
        <f>I204-Baseline!I204</f>
        <v>-7.2791110049611234</v>
      </c>
      <c r="J224" s="21">
        <f>J204-Baseline!J204</f>
        <v>-8.8316307300451626</v>
      </c>
      <c r="K224" s="21">
        <f>K204-Baseline!K204</f>
        <v>-8.4616246026073441</v>
      </c>
      <c r="L224" s="21">
        <f>L204-Baseline!L204</f>
        <v>-6.2815327364180575</v>
      </c>
      <c r="M224" s="21">
        <f>M204-Baseline!M204</f>
        <v>-2.4271469085629178</v>
      </c>
      <c r="N224" s="21">
        <f>N204-Baseline!N204</f>
        <v>2.9444715637646368</v>
      </c>
      <c r="O224" s="21">
        <f>O204-Baseline!O204</f>
        <v>9.7430591022452973</v>
      </c>
      <c r="P224" s="21">
        <f>P204-Baseline!P204</f>
        <v>17.855660865875279</v>
      </c>
      <c r="Q224" s="21">
        <f>Q204-Baseline!Q204</f>
        <v>27.176157538303187</v>
      </c>
      <c r="R224" s="21">
        <f>R204-Baseline!R204</f>
        <v>37.631916472182638</v>
      </c>
      <c r="S224" s="21">
        <f>S204-Baseline!S204</f>
        <v>49.101879011239134</v>
      </c>
      <c r="T224" s="21">
        <f>T204-Baseline!T204</f>
        <v>61.498356219740799</v>
      </c>
      <c r="U224" s="21">
        <f>U204-Baseline!U204</f>
        <v>74.739157173316926</v>
      </c>
      <c r="V224" s="21">
        <f>V204-Baseline!V204</f>
        <v>88.772231475041508</v>
      </c>
      <c r="W224" s="21">
        <f>W204-Baseline!W204</f>
        <v>103.5000912252915</v>
      </c>
      <c r="X224" s="21">
        <f>X204-Baseline!X204</f>
        <v>118.87931572479192</v>
      </c>
      <c r="Y224" s="21">
        <f>Y204-Baseline!Y204</f>
        <v>134.82247777674365</v>
      </c>
      <c r="Z224" s="21">
        <f>Z204-Baseline!Z204</f>
        <v>151.29381871175883</v>
      </c>
      <c r="AA224" s="21">
        <f>AA204-Baseline!AA204</f>
        <v>168.23757515974603</v>
      </c>
      <c r="AB224" s="21">
        <f>AB204-Baseline!AB204</f>
        <v>185.60173425542507</v>
      </c>
      <c r="AC224" s="21">
        <f>AC204-Baseline!AC204</f>
        <v>203.33285215645992</v>
      </c>
      <c r="AD224" s="21">
        <f>AD204-Baseline!AD204</f>
        <v>220.98766945397529</v>
      </c>
      <c r="AE224" s="21">
        <f>AE204-Baseline!AE204</f>
        <v>238.56856375799498</v>
      </c>
      <c r="AF224" s="21">
        <f>AF204-Baseline!AF204</f>
        <v>256.07518002198185</v>
      </c>
      <c r="AG224" s="21">
        <f>AG204-Baseline!AG204</f>
        <v>273.50751078890562</v>
      </c>
      <c r="AH224" s="21">
        <f>AH204-Baseline!AH204</f>
        <v>290.86593969424575</v>
      </c>
      <c r="AI224" s="21">
        <f>AI204-Baseline!AI204</f>
        <v>308.15134531128069</v>
      </c>
      <c r="AJ224" s="21">
        <f>AJ204-Baseline!AJ204</f>
        <v>325.44757726851412</v>
      </c>
      <c r="AK224" s="21">
        <f>AK204-Baseline!AK204</f>
        <v>342.75487248105992</v>
      </c>
      <c r="AL224" s="21">
        <f>AL204-Baseline!AL204</f>
        <v>360.07365598203523</v>
      </c>
      <c r="AM224" s="21">
        <f>AM204-Baseline!AM204</f>
        <v>377.40446200351425</v>
      </c>
      <c r="AN224" s="21">
        <f>AN204-Baseline!AN204</f>
        <v>394.74787604594121</v>
      </c>
      <c r="AO224" s="21">
        <f>AO204-Baseline!AO204</f>
        <v>412.10450990842992</v>
      </c>
      <c r="AP224" s="21">
        <f>AP204-Baseline!AP204</f>
        <v>429.47504393255394</v>
      </c>
      <c r="AQ224" s="21">
        <f>AQ204-Baseline!AQ204</f>
        <v>446.86023562919718</v>
      </c>
      <c r="AR224" s="21">
        <f>AR204-Baseline!AR204</f>
        <v>464.26090099898283</v>
      </c>
      <c r="AS224" s="21">
        <f>AS204-Baseline!AS204</f>
        <v>481.6779112040922</v>
      </c>
      <c r="AT224" s="21">
        <f>AT204-Baseline!AT204</f>
        <v>499.11219603148766</v>
      </c>
      <c r="AU224" s="21">
        <f>AU204-Baseline!AU204</f>
        <v>516.56474673669663</v>
      </c>
      <c r="AV224" s="21">
        <f>AV204-Baseline!AV204</f>
        <v>534.03661348862852</v>
      </c>
      <c r="AW224" s="21">
        <f>AW204-Baseline!AW204</f>
        <v>551.52890357846354</v>
      </c>
      <c r="AX224" s="21">
        <f>AX204-Baseline!AX204</f>
        <v>569.04278152902771</v>
      </c>
      <c r="AY224" s="21">
        <f>AY204-Baseline!AY204</f>
        <v>586.57946929635455</v>
      </c>
      <c r="AZ224" s="21">
        <f>AZ204-Baseline!AZ204</f>
        <v>604.14024611239347</v>
      </c>
      <c r="BA224" s="21">
        <f>BA204-Baseline!BA204</f>
        <v>621.72644751521602</v>
      </c>
      <c r="BB224" s="21">
        <f>BB204-Baseline!BB204</f>
        <v>639.33730960886442</v>
      </c>
    </row>
    <row r="225" spans="1:54" outlineLevel="2">
      <c r="A225" s="520"/>
      <c r="B225" s="150" t="s">
        <v>509</v>
      </c>
      <c r="C225" s="19"/>
      <c r="D225" s="135" t="s">
        <v>399</v>
      </c>
      <c r="E225" s="21">
        <f>E205-Baseline!E205</f>
        <v>-0.69995251545920212</v>
      </c>
      <c r="F225" s="21">
        <f>F205-Baseline!F205</f>
        <v>-3.2815719807030916</v>
      </c>
      <c r="G225" s="21">
        <f>G205-Baseline!G205</f>
        <v>-7.6495961227391831</v>
      </c>
      <c r="H225" s="21">
        <f>H205-Baseline!H205</f>
        <v>-13.760377865316116</v>
      </c>
      <c r="I225" s="21">
        <f>I205-Baseline!I205</f>
        <v>-21.585953326232186</v>
      </c>
      <c r="J225" s="21">
        <f>J205-Baseline!J205</f>
        <v>-30.231573316468712</v>
      </c>
      <c r="K225" s="21">
        <f>K205-Baseline!K205</f>
        <v>-36.896553741260959</v>
      </c>
      <c r="L225" s="21">
        <f>L205-Baseline!L205</f>
        <v>-41.723258356644578</v>
      </c>
      <c r="M225" s="21">
        <f>M205-Baseline!M205</f>
        <v>-44.845702874060862</v>
      </c>
      <c r="N225" s="21">
        <f>N205-Baseline!N205</f>
        <v>-46.389988473501035</v>
      </c>
      <c r="O225" s="21">
        <f>O205-Baseline!O205</f>
        <v>-46.474714969310526</v>
      </c>
      <c r="P225" s="21">
        <f>P205-Baseline!P205</f>
        <v>-45.211373728171793</v>
      </c>
      <c r="Q225" s="21">
        <f>Q205-Baseline!Q205</f>
        <v>-42.704721556267032</v>
      </c>
      <c r="R225" s="21">
        <f>R205-Baseline!R205</f>
        <v>-39.053136424187414</v>
      </c>
      <c r="S225" s="21">
        <f>S205-Baseline!S205</f>
        <v>-34.349506374018119</v>
      </c>
      <c r="T225" s="21">
        <f>T205-Baseline!T205</f>
        <v>-28.680444095729172</v>
      </c>
      <c r="U225" s="21">
        <f>U205-Baseline!U205</f>
        <v>-22.12714973546008</v>
      </c>
      <c r="V225" s="21">
        <f>V205-Baseline!V205</f>
        <v>-14.765702060771218</v>
      </c>
      <c r="W225" s="21">
        <f>W205-Baseline!W205</f>
        <v>-6.6673349662762575</v>
      </c>
      <c r="X225" s="21">
        <f>X205-Baseline!X205</f>
        <v>2.1012996502795431</v>
      </c>
      <c r="Y225" s="21">
        <f>Y205-Baseline!Y205</f>
        <v>11.477881930409239</v>
      </c>
      <c r="Z225" s="21">
        <f>Z205-Baseline!Z205</f>
        <v>21.404186749039582</v>
      </c>
      <c r="AA225" s="21">
        <f>AA205-Baseline!AA205</f>
        <v>31.825857987483232</v>
      </c>
      <c r="AB225" s="21">
        <f>AB205-Baseline!AB205</f>
        <v>42.692194529792687</v>
      </c>
      <c r="AC225" s="21">
        <f>AC205-Baseline!AC205</f>
        <v>53.954455107724243</v>
      </c>
      <c r="AD225" s="21">
        <f>AD205-Baseline!AD205</f>
        <v>65.169018655509262</v>
      </c>
      <c r="AE225" s="21">
        <f>AE205-Baseline!AE205</f>
        <v>76.336797250609379</v>
      </c>
      <c r="AF225" s="21">
        <f>AF205-Baseline!AF205</f>
        <v>87.458605009438543</v>
      </c>
      <c r="AG225" s="21">
        <f>AG205-Baseline!AG205</f>
        <v>98.535210332925544</v>
      </c>
      <c r="AH225" s="21">
        <f>AH205-Baseline!AH205</f>
        <v>109.56740060181164</v>
      </c>
      <c r="AI225" s="21">
        <f>AI205-Baseline!AI205</f>
        <v>120.55607007071603</v>
      </c>
      <c r="AJ225" s="21">
        <f>AJ205-Baseline!AJ205</f>
        <v>131.55484769455688</v>
      </c>
      <c r="AK225" s="21">
        <f>AK205-Baseline!AK205</f>
        <v>142.56442936088206</v>
      </c>
      <c r="AL225" s="21">
        <f>AL205-Baseline!AL205</f>
        <v>153.5855378650017</v>
      </c>
      <c r="AM225" s="21">
        <f>AM205-Baseline!AM205</f>
        <v>164.61892622988807</v>
      </c>
      <c r="AN225" s="21">
        <f>AN205-Baseline!AN205</f>
        <v>175.66537173076313</v>
      </c>
      <c r="AO225" s="21">
        <f>AO205-Baseline!AO205</f>
        <v>186.72566870473702</v>
      </c>
      <c r="AP225" s="21">
        <f>AP205-Baseline!AP205</f>
        <v>197.80063488791302</v>
      </c>
      <c r="AQ225" s="21">
        <f>AQ205-Baseline!AQ205</f>
        <v>208.89111233182348</v>
      </c>
      <c r="AR225" s="21">
        <f>AR205-Baseline!AR205</f>
        <v>219.99796616355161</v>
      </c>
      <c r="AS225" s="21">
        <f>AS205-Baseline!AS205</f>
        <v>231.12208391362674</v>
      </c>
      <c r="AT225" s="21">
        <f>AT205-Baseline!AT205</f>
        <v>242.26437587155624</v>
      </c>
      <c r="AU225" s="21">
        <f>AU205-Baseline!AU205</f>
        <v>253.42577574395455</v>
      </c>
      <c r="AV225" s="21">
        <f>AV205-Baseline!AV205</f>
        <v>264.60724055211949</v>
      </c>
      <c r="AW225" s="21">
        <f>AW205-Baseline!AW205</f>
        <v>275.80975078382107</v>
      </c>
      <c r="AX225" s="21">
        <f>AX205-Baseline!AX205</f>
        <v>287.03431031249966</v>
      </c>
      <c r="AY225" s="21">
        <f>AY205-Baseline!AY205</f>
        <v>298.28194675539544</v>
      </c>
      <c r="AZ225" s="21">
        <f>AZ205-Baseline!AZ205</f>
        <v>309.55371183891612</v>
      </c>
      <c r="BA225" s="21">
        <f>BA205-Baseline!BA205</f>
        <v>320.85068133622599</v>
      </c>
      <c r="BB225" s="21">
        <f>BB205-Baseline!BB205</f>
        <v>332.17282535253753</v>
      </c>
    </row>
    <row r="226" spans="1:54" outlineLevel="2">
      <c r="A226" s="521"/>
      <c r="B226" s="150" t="s">
        <v>510</v>
      </c>
      <c r="C226" s="19"/>
      <c r="D226" s="135" t="s">
        <v>399</v>
      </c>
      <c r="E226" s="21">
        <f>E206-Baseline!E206</f>
        <v>-0.69995251545921633</v>
      </c>
      <c r="F226" s="21">
        <f>F206-Baseline!F206</f>
        <v>-2.2234765881422618</v>
      </c>
      <c r="G226" s="21">
        <f>G206-Baseline!G206</f>
        <v>-4.4887925659692769</v>
      </c>
      <c r="H226" s="21">
        <f>H206-Baseline!H206</f>
        <v>-7.4654153050761352</v>
      </c>
      <c r="I226" s="21">
        <f>I206-Baseline!I206</f>
        <v>-11.138222813557036</v>
      </c>
      <c r="J226" s="21">
        <f>J206-Baseline!J206</f>
        <v>-14.624988291824593</v>
      </c>
      <c r="K226" s="21">
        <f>K206-Baseline!K206</f>
        <v>-16.162687230193228</v>
      </c>
      <c r="L226" s="21">
        <f>L206-Baseline!L206</f>
        <v>-15.893151390205276</v>
      </c>
      <c r="M226" s="21">
        <f>M206-Baseline!M206</f>
        <v>-13.949864920733262</v>
      </c>
      <c r="N226" s="21">
        <f>N206-Baseline!N206</f>
        <v>-10.458397639146142</v>
      </c>
      <c r="O226" s="21">
        <f>O206-Baseline!O206</f>
        <v>-5.5368181667013232</v>
      </c>
      <c r="P226" s="21">
        <f>P206-Baseline!P206</f>
        <v>0.70391322858858985</v>
      </c>
      <c r="Q226" s="21">
        <f>Q206-Baseline!Q206</f>
        <v>8.1595709578764399</v>
      </c>
      <c r="R226" s="21">
        <f>R206-Baseline!R206</f>
        <v>16.732308452716097</v>
      </c>
      <c r="S226" s="21">
        <f>S206-Baseline!S206</f>
        <v>26.32866816480464</v>
      </c>
      <c r="T226" s="21">
        <f>T206-Baseline!T206</f>
        <v>36.862581779883385</v>
      </c>
      <c r="U226" s="21">
        <f>U206-Baseline!U206</f>
        <v>48.253393602263259</v>
      </c>
      <c r="V226" s="21">
        <f>V206-Baseline!V206</f>
        <v>60.425569586936945</v>
      </c>
      <c r="W226" s="21">
        <f>W206-Baseline!W206</f>
        <v>73.30842095717253</v>
      </c>
      <c r="X226" s="21">
        <f>X206-Baseline!X206</f>
        <v>86.835841456819708</v>
      </c>
      <c r="Y226" s="21">
        <f>Y206-Baseline!Y206</f>
        <v>100.94605741957594</v>
      </c>
      <c r="Z226" s="21">
        <f>Z206-Baseline!Z206</f>
        <v>115.58139068618357</v>
      </c>
      <c r="AA226" s="21">
        <f>AA206-Baseline!AA206</f>
        <v>130.68803296239594</v>
      </c>
      <c r="AB226" s="21">
        <f>AB206-Baseline!AB206</f>
        <v>146.21583198696453</v>
      </c>
      <c r="AC226" s="21">
        <f>AC206-Baseline!AC206</f>
        <v>162.11361360686442</v>
      </c>
      <c r="AD226" s="21">
        <f>AD206-Baseline!AD206</f>
        <v>177.93796287029591</v>
      </c>
      <c r="AE226" s="21">
        <f>AE206-Baseline!AE206</f>
        <v>193.68971092564925</v>
      </c>
      <c r="AF226" s="21">
        <f>AF206-Baseline!AF206</f>
        <v>209.36940594648195</v>
      </c>
      <c r="AG226" s="21">
        <f>AG206-Baseline!AG206</f>
        <v>224.97746887229823</v>
      </c>
      <c r="AH226" s="21">
        <f>AH206-Baseline!AH206</f>
        <v>240.514386832745</v>
      </c>
      <c r="AI226" s="21">
        <f>AI206-Baseline!AI206</f>
        <v>255.98097639698108</v>
      </c>
      <c r="AJ226" s="21">
        <f>AJ206-Baseline!AJ206</f>
        <v>271.45233865808268</v>
      </c>
      <c r="AK226" s="21">
        <f>AK206-Baseline!AK206</f>
        <v>286.92888529841048</v>
      </c>
      <c r="AL226" s="21">
        <f>AL206-Baseline!AL206</f>
        <v>302.41109217738176</v>
      </c>
      <c r="AM226" s="21">
        <f>AM206-Baseline!AM206</f>
        <v>317.89950838362529</v>
      </c>
      <c r="AN226" s="21">
        <f>AN206-Baseline!AN206</f>
        <v>333.39473795786307</v>
      </c>
      <c r="AO226" s="21">
        <f>AO206-Baseline!AO206</f>
        <v>348.89741738286921</v>
      </c>
      <c r="AP226" s="21">
        <f>AP206-Baseline!AP206</f>
        <v>364.40823396961332</v>
      </c>
      <c r="AQ226" s="21">
        <f>AQ206-Baseline!AQ206</f>
        <v>379.92792757314237</v>
      </c>
      <c r="AR226" s="21">
        <f>AR206-Baseline!AR206</f>
        <v>395.45728651839545</v>
      </c>
      <c r="AS226" s="21">
        <f>AS206-Baseline!AS206</f>
        <v>410.99714468676666</v>
      </c>
      <c r="AT226" s="21">
        <f>AT206-Baseline!AT206</f>
        <v>426.54838180775459</v>
      </c>
      <c r="AU226" s="21">
        <f>AU206-Baseline!AU206</f>
        <v>442.11192470157403</v>
      </c>
      <c r="AV226" s="21">
        <f>AV206-Baseline!AV206</f>
        <v>457.68874615416462</v>
      </c>
      <c r="AW226" s="21">
        <f>AW206-Baseline!AW206</f>
        <v>473.27986433140177</v>
      </c>
      <c r="AX226" s="21">
        <f>AX206-Baseline!AX206</f>
        <v>488.88634214998274</v>
      </c>
      <c r="AY226" s="21">
        <f>AY206-Baseline!AY206</f>
        <v>504.50928730046508</v>
      </c>
      <c r="AZ226" s="21">
        <f>AZ206-Baseline!AZ206</f>
        <v>520.1498522063639</v>
      </c>
      <c r="BA226" s="21">
        <f>BA206-Baseline!BA206</f>
        <v>535.80923334296767</v>
      </c>
      <c r="BB226" s="21">
        <f>BB206-Baseline!BB206</f>
        <v>551.48690346700823</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515</v>
      </c>
      <c r="C229" s="57"/>
      <c r="D229" s="56" t="s">
        <v>399</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A66:A71"/>
    <mergeCell ref="A75:A77"/>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 ref="AI51:AM51"/>
    <mergeCell ref="AN51:AR51"/>
    <mergeCell ref="AS51:AW51"/>
    <mergeCell ref="AX51:BB51"/>
    <mergeCell ref="A54:A64"/>
    <mergeCell ref="J51:N51"/>
    <mergeCell ref="O51:S51"/>
    <mergeCell ref="T51:X51"/>
    <mergeCell ref="Y51:AC51"/>
    <mergeCell ref="AD51:AH51"/>
    <mergeCell ref="E51:I51"/>
    <mergeCell ref="A143:A154"/>
    <mergeCell ref="A158:A169"/>
    <mergeCell ref="A172:A174"/>
    <mergeCell ref="A176:A178"/>
    <mergeCell ref="A186:A187"/>
    <mergeCell ref="A204:A206"/>
    <mergeCell ref="A210:A218"/>
    <mergeCell ref="A220:A222"/>
    <mergeCell ref="A224:A226"/>
    <mergeCell ref="A190:A198"/>
    <mergeCell ref="A200:A202"/>
    <mergeCell ref="D37:G37"/>
    <mergeCell ref="D38:G38"/>
    <mergeCell ref="D39:G39"/>
    <mergeCell ref="D40:G40"/>
    <mergeCell ref="D32:G32"/>
    <mergeCell ref="D33:G33"/>
    <mergeCell ref="D34:G34"/>
    <mergeCell ref="D35:G35"/>
    <mergeCell ref="D36:G36"/>
  </mergeCells>
  <dataValidations count="1">
    <dataValidation type="list" allowBlank="1" showInputMessage="1" showErrorMessage="1" sqref="B7" xr:uid="{B6D7AD5B-3A31-4BD4-8A69-5BE649F6F1D0}">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4A81205E-F481-4342-8984-8F9F2E1A31DC}">
          <x14:formula1>
            <xm:f>'Fixed Data'!$E$55:$E$58</xm:f>
          </x14:formula1>
          <xm:sqref>B143:B154 B158:B169</xm:sqref>
        </x14:dataValidation>
        <x14:dataValidation type="list" allowBlank="1" showInputMessage="1" showErrorMessage="1" xr:uid="{ABC265C7-EAF2-4D3B-85CC-7574538D3412}">
          <x14:formula1>
            <xm:f>'Fixed Data'!$C$64:$C$65</xm:f>
          </x14:formula1>
          <xm:sqref>B66:B70</xm:sqref>
        </x14:dataValidation>
        <x14:dataValidation type="list" allowBlank="1" showInputMessage="1" showErrorMessage="1" xr:uid="{CF2147B3-4D2E-4562-9C4E-511240D5416D}">
          <x14:formula1>
            <xm:f>'Fixed Data'!$C$55:$C$61</xm:f>
          </x14:formula1>
          <xm:sqref>C60:C63</xm:sqref>
        </x14:dataValidation>
        <x14:dataValidation type="list" allowBlank="1" showInputMessage="1" showErrorMessage="1" xr:uid="{DA5739E6-469C-4F19-957F-09F85BFD0526}">
          <x14:formula1>
            <xm:f>'Fixed Data'!$A$55:$A$78</xm:f>
          </x14:formula1>
          <xm:sqref>B60:B63</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F3FB2D-D7D9-4E5C-829C-23F22B45BCEE}">
  <sheetPr>
    <tabColor theme="9" tint="0.59999389629810485"/>
  </sheetPr>
  <dimension ref="A1:X66"/>
  <sheetViews>
    <sheetView topLeftCell="A36" zoomScale="85" zoomScaleNormal="85" workbookViewId="0">
      <selection activeCell="A49" sqref="A49"/>
    </sheetView>
  </sheetViews>
  <sheetFormatPr defaultRowHeight="13.5"/>
  <cols>
    <col min="1" max="1" width="22" customWidth="1"/>
  </cols>
  <sheetData>
    <row r="1" spans="1:22">
      <c r="A1" s="4" t="s">
        <v>516</v>
      </c>
    </row>
    <row r="2" spans="1:22">
      <c r="A2" s="514" t="s">
        <v>517</v>
      </c>
      <c r="B2" s="514"/>
      <c r="C2" s="514"/>
      <c r="D2" s="514"/>
      <c r="E2" s="514"/>
      <c r="F2" s="514"/>
      <c r="G2" s="514"/>
      <c r="H2" s="514"/>
      <c r="I2" s="514"/>
      <c r="J2" s="514"/>
      <c r="K2" s="514"/>
      <c r="L2" s="514"/>
      <c r="M2" s="514"/>
      <c r="N2" s="514"/>
      <c r="O2" s="514"/>
      <c r="P2" s="514"/>
      <c r="Q2" s="514"/>
      <c r="R2" s="514"/>
      <c r="S2" s="514"/>
    </row>
    <row r="3" spans="1:22">
      <c r="A3" s="514"/>
      <c r="B3" s="514"/>
      <c r="C3" s="514"/>
      <c r="D3" s="514"/>
      <c r="E3" s="514"/>
      <c r="F3" s="514"/>
      <c r="G3" s="514"/>
      <c r="H3" s="514"/>
      <c r="I3" s="514"/>
      <c r="J3" s="514"/>
      <c r="K3" s="514"/>
      <c r="L3" s="514"/>
      <c r="M3" s="514"/>
      <c r="N3" s="514"/>
      <c r="O3" s="514"/>
      <c r="P3" s="514"/>
      <c r="Q3" s="514"/>
      <c r="R3" s="514"/>
      <c r="S3" s="514"/>
    </row>
    <row r="4" spans="1:22">
      <c r="A4" s="514"/>
      <c r="B4" s="514"/>
      <c r="C4" s="514"/>
      <c r="D4" s="514"/>
      <c r="E4" s="514"/>
      <c r="F4" s="514"/>
      <c r="G4" s="514"/>
      <c r="H4" s="514"/>
      <c r="I4" s="514"/>
      <c r="J4" s="514"/>
      <c r="K4" s="514"/>
      <c r="L4" s="514"/>
      <c r="M4" s="514"/>
      <c r="N4" s="514"/>
      <c r="O4" s="514"/>
      <c r="P4" s="514"/>
      <c r="Q4" s="514"/>
      <c r="R4" s="514"/>
      <c r="S4" s="514"/>
    </row>
    <row r="5" spans="1:22" ht="14" thickBot="1"/>
    <row r="6" spans="1:22" ht="16" thickBot="1">
      <c r="D6" s="317">
        <v>2027</v>
      </c>
      <c r="E6" s="318">
        <v>2028</v>
      </c>
      <c r="F6" s="318">
        <v>2029</v>
      </c>
      <c r="G6" s="318">
        <v>2030</v>
      </c>
      <c r="H6" s="319">
        <v>2031</v>
      </c>
      <c r="I6" s="320" t="s">
        <v>577</v>
      </c>
      <c r="Q6" s="4" t="s">
        <v>588</v>
      </c>
      <c r="R6" s="527" t="s">
        <v>589</v>
      </c>
      <c r="S6" s="527"/>
      <c r="T6" s="527"/>
      <c r="U6" s="527"/>
      <c r="V6" s="527"/>
    </row>
    <row r="7" spans="1:22" ht="14.5">
      <c r="A7" s="348" t="s">
        <v>578</v>
      </c>
      <c r="B7" s="348" t="s">
        <v>579</v>
      </c>
      <c r="C7" s="348" t="s">
        <v>580</v>
      </c>
      <c r="D7" s="349">
        <v>10.081588200937594</v>
      </c>
      <c r="E7" s="350">
        <v>10.865754292287573</v>
      </c>
      <c r="F7" s="350">
        <v>11.769153275554228</v>
      </c>
      <c r="G7" s="350">
        <v>12.688319366904203</v>
      </c>
      <c r="H7" s="351">
        <v>13.494667725980324</v>
      </c>
      <c r="I7" s="352">
        <f>SUM(D7:H7)</f>
        <v>58.899482861663927</v>
      </c>
      <c r="R7" s="337">
        <v>2027</v>
      </c>
      <c r="S7" s="338">
        <v>2028</v>
      </c>
      <c r="T7" s="338">
        <v>2029</v>
      </c>
      <c r="U7" s="338">
        <v>2030</v>
      </c>
      <c r="V7" s="339">
        <v>2031</v>
      </c>
    </row>
    <row r="8" spans="1:22" ht="14.5">
      <c r="A8" s="348" t="s">
        <v>308</v>
      </c>
      <c r="B8" s="348" t="s">
        <v>579</v>
      </c>
      <c r="C8" s="348" t="s">
        <v>580</v>
      </c>
      <c r="D8" s="353">
        <v>0.45170480080322017</v>
      </c>
      <c r="E8" s="354">
        <v>0.49967346792709283</v>
      </c>
      <c r="F8" s="354">
        <v>0.55324653489572473</v>
      </c>
      <c r="G8" s="354">
        <v>0.6069534775023474</v>
      </c>
      <c r="H8" s="355">
        <v>0.65757370015280536</v>
      </c>
      <c r="I8" s="352">
        <f t="shared" ref="I8:I18" si="0">SUM(D8:H8)</f>
        <v>2.7691519812811904</v>
      </c>
      <c r="M8" s="340" t="s">
        <v>578</v>
      </c>
      <c r="N8" s="340" t="s">
        <v>590</v>
      </c>
      <c r="O8" s="340" t="s">
        <v>591</v>
      </c>
      <c r="P8" s="340" t="s">
        <v>592</v>
      </c>
      <c r="Q8" s="340" t="s">
        <v>399</v>
      </c>
      <c r="R8" s="343">
        <v>11.089747021031357</v>
      </c>
      <c r="S8" s="343">
        <v>11.952329721516332</v>
      </c>
      <c r="T8" s="343">
        <v>12.946068603109651</v>
      </c>
      <c r="U8" s="343">
        <v>13.957151303594626</v>
      </c>
      <c r="V8" s="343">
        <v>14.844134498578359</v>
      </c>
    </row>
    <row r="9" spans="1:22" ht="14.5">
      <c r="A9" s="348" t="s">
        <v>578</v>
      </c>
      <c r="B9" s="348" t="s">
        <v>583</v>
      </c>
      <c r="C9" s="348" t="s">
        <v>580</v>
      </c>
      <c r="D9" s="353">
        <v>9.607569918337191</v>
      </c>
      <c r="E9" s="354">
        <v>10.128289462466707</v>
      </c>
      <c r="F9" s="354">
        <v>10.728497601207346</v>
      </c>
      <c r="G9" s="354">
        <v>11.339217145336862</v>
      </c>
      <c r="H9" s="355">
        <v>11.874724867950476</v>
      </c>
      <c r="I9" s="352">
        <f t="shared" si="0"/>
        <v>53.678298995298583</v>
      </c>
      <c r="M9" s="340" t="s">
        <v>308</v>
      </c>
      <c r="N9" s="340" t="s">
        <v>590</v>
      </c>
      <c r="O9" s="340" t="s">
        <v>591</v>
      </c>
      <c r="P9" s="340" t="s">
        <v>592</v>
      </c>
      <c r="Q9" s="340" t="s">
        <v>399</v>
      </c>
      <c r="R9" s="343">
        <v>0.49691006662412113</v>
      </c>
      <c r="S9" s="343">
        <v>0.54967929452253683</v>
      </c>
      <c r="T9" s="343">
        <v>0.60861379384444825</v>
      </c>
      <c r="U9" s="343">
        <v>0.66769556667789853</v>
      </c>
      <c r="V9" s="343">
        <v>0.72338170985157846</v>
      </c>
    </row>
    <row r="10" spans="1:22" ht="14.5">
      <c r="A10" s="348" t="s">
        <v>308</v>
      </c>
      <c r="B10" s="348" t="s">
        <v>583</v>
      </c>
      <c r="C10" s="348" t="s">
        <v>580</v>
      </c>
      <c r="D10" s="353">
        <v>1.9944298632769777E-2</v>
      </c>
      <c r="E10" s="354">
        <v>2.2062277942339285E-2</v>
      </c>
      <c r="F10" s="354">
        <v>2.4427710508908893E-2</v>
      </c>
      <c r="G10" s="354">
        <v>2.6799054138852172E-2</v>
      </c>
      <c r="H10" s="355">
        <v>2.9034108616030153E-2</v>
      </c>
      <c r="I10" s="352">
        <f t="shared" si="0"/>
        <v>0.12226744983890028</v>
      </c>
      <c r="M10" s="340" t="s">
        <v>578</v>
      </c>
      <c r="N10" s="340" t="s">
        <v>590</v>
      </c>
      <c r="O10" s="340" t="s">
        <v>593</v>
      </c>
      <c r="P10" s="340"/>
      <c r="Q10" s="340" t="s">
        <v>594</v>
      </c>
      <c r="R10" s="344">
        <v>23.980000000000022</v>
      </c>
      <c r="S10" s="344">
        <v>23.980000000000022</v>
      </c>
      <c r="T10" s="344">
        <v>23.980000000000022</v>
      </c>
      <c r="U10" s="344">
        <v>23.980000000000022</v>
      </c>
      <c r="V10" s="344">
        <v>23.980000000000022</v>
      </c>
    </row>
    <row r="11" spans="1:22" ht="14.5">
      <c r="A11" s="348" t="s">
        <v>578</v>
      </c>
      <c r="B11" s="348" t="s">
        <v>584</v>
      </c>
      <c r="C11" s="348" t="s">
        <v>580</v>
      </c>
      <c r="D11" s="353">
        <v>7.0648080714430241</v>
      </c>
      <c r="E11" s="354">
        <v>7.4682257211738978</v>
      </c>
      <c r="F11" s="354">
        <v>7.9298661016839249</v>
      </c>
      <c r="G11" s="354">
        <v>8.3992057342572366</v>
      </c>
      <c r="H11" s="355">
        <v>8.8134552289692181</v>
      </c>
      <c r="I11" s="352">
        <f t="shared" si="0"/>
        <v>39.675560857527302</v>
      </c>
      <c r="M11" s="340" t="s">
        <v>308</v>
      </c>
      <c r="N11" s="340" t="s">
        <v>590</v>
      </c>
      <c r="O11" s="340" t="s">
        <v>593</v>
      </c>
      <c r="P11" s="340"/>
      <c r="Q11" s="340" t="s">
        <v>594</v>
      </c>
      <c r="R11" s="344">
        <v>1040.4000000000001</v>
      </c>
      <c r="S11" s="344">
        <v>1040.4000000000001</v>
      </c>
      <c r="T11" s="344">
        <v>1040.4000000000001</v>
      </c>
      <c r="U11" s="344">
        <v>1040.4000000000001</v>
      </c>
      <c r="V11" s="344">
        <v>1040.4000000000001</v>
      </c>
    </row>
    <row r="12" spans="1:22" ht="15" thickBot="1">
      <c r="A12" s="348" t="s">
        <v>308</v>
      </c>
      <c r="B12" s="348" t="s">
        <v>584</v>
      </c>
      <c r="C12" s="348" t="s">
        <v>580</v>
      </c>
      <c r="D12" s="353">
        <v>0.69812729934012863</v>
      </c>
      <c r="E12" s="354">
        <v>0.77226473594161138</v>
      </c>
      <c r="F12" s="354">
        <v>0.85506398999796218</v>
      </c>
      <c r="G12" s="354">
        <v>0.93807015404825478</v>
      </c>
      <c r="H12" s="355">
        <v>1.0163056726172841</v>
      </c>
      <c r="I12" s="352">
        <f t="shared" si="0"/>
        <v>4.2798318519452412</v>
      </c>
    </row>
    <row r="13" spans="1:22" ht="16" thickBot="1">
      <c r="A13" s="348" t="s">
        <v>578</v>
      </c>
      <c r="B13" s="356" t="s">
        <v>585</v>
      </c>
      <c r="C13" s="348" t="s">
        <v>580</v>
      </c>
      <c r="D13" s="353">
        <v>2.7018766667800058</v>
      </c>
      <c r="E13" s="354">
        <v>2.8183646587983544</v>
      </c>
      <c r="F13" s="354">
        <v>2.9429446435490232</v>
      </c>
      <c r="G13" s="354">
        <v>3.0707482609702996</v>
      </c>
      <c r="H13" s="355">
        <v>3.1957099154525128</v>
      </c>
      <c r="I13" s="352">
        <f t="shared" si="0"/>
        <v>14.729644145550196</v>
      </c>
      <c r="Q13" s="4" t="s">
        <v>588</v>
      </c>
      <c r="R13" s="527" t="s">
        <v>589</v>
      </c>
      <c r="S13" s="527"/>
      <c r="T13" s="527"/>
      <c r="U13" s="527"/>
      <c r="V13" s="527"/>
    </row>
    <row r="14" spans="1:22" ht="14.5">
      <c r="A14" s="348" t="s">
        <v>308</v>
      </c>
      <c r="B14" s="356" t="s">
        <v>585</v>
      </c>
      <c r="C14" s="348" t="s">
        <v>580</v>
      </c>
      <c r="D14" s="353">
        <v>0</v>
      </c>
      <c r="E14" s="354">
        <v>0</v>
      </c>
      <c r="F14" s="354">
        <v>0</v>
      </c>
      <c r="G14" s="354">
        <v>0</v>
      </c>
      <c r="H14" s="355">
        <v>0</v>
      </c>
      <c r="I14" s="352">
        <f t="shared" si="0"/>
        <v>0</v>
      </c>
      <c r="R14" s="337">
        <v>2027</v>
      </c>
      <c r="S14" s="338">
        <v>2028</v>
      </c>
      <c r="T14" s="338">
        <v>2029</v>
      </c>
      <c r="U14" s="338">
        <v>2030</v>
      </c>
      <c r="V14" s="339">
        <v>2031</v>
      </c>
    </row>
    <row r="15" spans="1:22" ht="14.5">
      <c r="A15" s="336" t="s">
        <v>578</v>
      </c>
      <c r="B15" s="336" t="s">
        <v>586</v>
      </c>
      <c r="C15" s="336" t="s">
        <v>580</v>
      </c>
      <c r="D15" s="330">
        <v>1.5010795161213277</v>
      </c>
      <c r="E15" s="331">
        <v>1.5657966591511159</v>
      </c>
      <c r="F15" s="331">
        <v>1.6350094642828907</v>
      </c>
      <c r="G15" s="331">
        <v>1.7060132205076033</v>
      </c>
      <c r="H15" s="332">
        <v>1.7754380695949705</v>
      </c>
      <c r="I15" s="321">
        <f t="shared" si="0"/>
        <v>8.1833369296579086</v>
      </c>
      <c r="M15" s="340" t="s">
        <v>578</v>
      </c>
      <c r="N15" s="340" t="s">
        <v>595</v>
      </c>
      <c r="O15" s="340" t="s">
        <v>591</v>
      </c>
      <c r="P15" s="340" t="s">
        <v>592</v>
      </c>
      <c r="Q15" s="340" t="s">
        <v>399</v>
      </c>
      <c r="R15" s="343">
        <v>10.568326910170908</v>
      </c>
      <c r="S15" s="343">
        <v>11.141118408713378</v>
      </c>
      <c r="T15" s="343">
        <v>11.801347361328084</v>
      </c>
      <c r="U15" s="343">
        <v>12.47313885987055</v>
      </c>
      <c r="V15" s="343">
        <v>13.062197354745523</v>
      </c>
    </row>
    <row r="16" spans="1:22" ht="14.5">
      <c r="A16" s="336" t="s">
        <v>308</v>
      </c>
      <c r="B16" s="336" t="s">
        <v>586</v>
      </c>
      <c r="C16" s="336" t="s">
        <v>580</v>
      </c>
      <c r="D16" s="330">
        <v>1.8626963281757718E-2</v>
      </c>
      <c r="E16" s="331">
        <v>2.0605048525931313E-2</v>
      </c>
      <c r="F16" s="331">
        <v>2.2814242560489702E-2</v>
      </c>
      <c r="G16" s="331">
        <v>2.5028957228410267E-2</v>
      </c>
      <c r="H16" s="332">
        <v>2.7116384740687775E-2</v>
      </c>
      <c r="I16" s="321">
        <f t="shared" si="0"/>
        <v>0.11419159633727677</v>
      </c>
      <c r="M16" s="340" t="s">
        <v>308</v>
      </c>
      <c r="N16" s="340" t="s">
        <v>595</v>
      </c>
      <c r="O16" s="340" t="s">
        <v>591</v>
      </c>
      <c r="P16" s="340" t="s">
        <v>592</v>
      </c>
      <c r="Q16" s="340" t="s">
        <v>399</v>
      </c>
      <c r="R16" s="343">
        <v>2.197026438361166E-2</v>
      </c>
      <c r="S16" s="343">
        <v>2.4303390569047182E-2</v>
      </c>
      <c r="T16" s="343">
        <v>2.6909106609808359E-2</v>
      </c>
      <c r="U16" s="343">
        <v>2.952133416684288E-2</v>
      </c>
      <c r="V16" s="343">
        <v>3.1983428155683016E-2</v>
      </c>
    </row>
    <row r="17" spans="1:22" ht="14.5">
      <c r="A17" s="336" t="s">
        <v>578</v>
      </c>
      <c r="B17" s="336" t="s">
        <v>383</v>
      </c>
      <c r="C17" s="336" t="s">
        <v>580</v>
      </c>
      <c r="D17" s="330">
        <v>1.7379541926639046</v>
      </c>
      <c r="E17" s="331">
        <v>2.1760012037716323</v>
      </c>
      <c r="F17" s="331">
        <v>2.8502176563062549</v>
      </c>
      <c r="G17" s="331">
        <v>3.771665534962688</v>
      </c>
      <c r="H17" s="332">
        <v>4.9193060250748122</v>
      </c>
      <c r="I17" s="321">
        <f t="shared" si="0"/>
        <v>15.455144612779291</v>
      </c>
      <c r="M17" s="340" t="s">
        <v>578</v>
      </c>
      <c r="N17" s="340" t="s">
        <v>595</v>
      </c>
      <c r="O17" s="340" t="s">
        <v>593</v>
      </c>
      <c r="P17" s="340"/>
      <c r="Q17" s="340" t="s">
        <v>594</v>
      </c>
      <c r="R17" s="344">
        <v>6.4022970000000043</v>
      </c>
      <c r="S17" s="344">
        <v>6.4022970000000043</v>
      </c>
      <c r="T17" s="344">
        <v>6.4022970000000043</v>
      </c>
      <c r="U17" s="344">
        <v>6.4022970000000043</v>
      </c>
      <c r="V17" s="344">
        <v>6.4022970000000043</v>
      </c>
    </row>
    <row r="18" spans="1:22" ht="15" thickBot="1">
      <c r="A18" s="336" t="s">
        <v>308</v>
      </c>
      <c r="B18" s="336" t="s">
        <v>383</v>
      </c>
      <c r="C18" s="336" t="s">
        <v>580</v>
      </c>
      <c r="D18" s="333">
        <v>0.16589141657770548</v>
      </c>
      <c r="E18" s="334">
        <v>0.18350820994889255</v>
      </c>
      <c r="F18" s="334">
        <v>0.20318325425666897</v>
      </c>
      <c r="G18" s="334">
        <v>0.22290746523079916</v>
      </c>
      <c r="H18" s="335">
        <v>0.24149805897262108</v>
      </c>
      <c r="I18" s="321">
        <f t="shared" si="0"/>
        <v>1.0169884049866873</v>
      </c>
      <c r="M18" s="340" t="s">
        <v>308</v>
      </c>
      <c r="N18" s="340" t="s">
        <v>595</v>
      </c>
      <c r="O18" s="340" t="s">
        <v>593</v>
      </c>
      <c r="P18" s="340"/>
      <c r="Q18" s="340" t="s">
        <v>594</v>
      </c>
      <c r="R18" s="344">
        <v>46</v>
      </c>
      <c r="S18" s="344">
        <v>46</v>
      </c>
      <c r="T18" s="344">
        <v>46</v>
      </c>
      <c r="U18" s="344">
        <v>46</v>
      </c>
      <c r="V18" s="344">
        <v>46</v>
      </c>
    </row>
    <row r="19" spans="1:22" ht="15" thickBot="1">
      <c r="A19" s="336"/>
      <c r="B19" s="323"/>
      <c r="C19" s="336"/>
      <c r="D19" s="324">
        <f t="shared" ref="D19:I19" si="1">SUM(D7:D18)</f>
        <v>34.049171344918634</v>
      </c>
      <c r="E19" s="324">
        <f t="shared" si="1"/>
        <v>36.520545737935144</v>
      </c>
      <c r="F19" s="324">
        <f t="shared" si="1"/>
        <v>39.514424474803427</v>
      </c>
      <c r="G19" s="324">
        <f t="shared" si="1"/>
        <v>42.794928371087543</v>
      </c>
      <c r="H19" s="324">
        <f t="shared" si="1"/>
        <v>46.044829758121743</v>
      </c>
      <c r="I19" s="324">
        <f t="shared" si="1"/>
        <v>198.92389968686646</v>
      </c>
    </row>
    <row r="20" spans="1:22" ht="16" thickBot="1">
      <c r="Q20" s="4" t="s">
        <v>588</v>
      </c>
      <c r="R20" s="527" t="s">
        <v>589</v>
      </c>
      <c r="S20" s="527"/>
      <c r="T20" s="527"/>
      <c r="U20" s="527"/>
      <c r="V20" s="527"/>
    </row>
    <row r="21" spans="1:22" ht="15" thickBot="1">
      <c r="R21" s="337">
        <v>2027</v>
      </c>
      <c r="S21" s="338">
        <v>2028</v>
      </c>
      <c r="T21" s="338">
        <v>2029</v>
      </c>
      <c r="U21" s="338">
        <v>2030</v>
      </c>
      <c r="V21" s="339">
        <v>2031</v>
      </c>
    </row>
    <row r="22" spans="1:22" ht="15" thickBot="1">
      <c r="D22" s="317">
        <v>2027</v>
      </c>
      <c r="E22" s="318">
        <v>2028</v>
      </c>
      <c r="F22" s="318">
        <v>2029</v>
      </c>
      <c r="G22" s="318">
        <v>2030</v>
      </c>
      <c r="H22" s="319">
        <v>2031</v>
      </c>
      <c r="I22" s="320" t="s">
        <v>577</v>
      </c>
      <c r="M22" s="340" t="s">
        <v>578</v>
      </c>
      <c r="N22" s="340" t="s">
        <v>584</v>
      </c>
      <c r="O22" s="340" t="s">
        <v>591</v>
      </c>
      <c r="P22" s="340" t="s">
        <v>592</v>
      </c>
      <c r="Q22" s="340" t="s">
        <v>399</v>
      </c>
      <c r="R22" s="343">
        <v>7.7712888785873222</v>
      </c>
      <c r="S22" s="343">
        <v>8.2150482932912841</v>
      </c>
      <c r="T22" s="343">
        <v>8.7228527118523136</v>
      </c>
      <c r="U22" s="343">
        <v>9.2391263076829535</v>
      </c>
      <c r="V22" s="343">
        <v>9.6948007518661345</v>
      </c>
    </row>
    <row r="23" spans="1:22" ht="14.5">
      <c r="A23" s="348" t="s">
        <v>578</v>
      </c>
      <c r="B23" s="348" t="s">
        <v>579</v>
      </c>
      <c r="C23" s="348" t="s">
        <v>596</v>
      </c>
      <c r="D23" s="349">
        <v>21.800000000000011</v>
      </c>
      <c r="E23" s="350">
        <v>21.800000000000015</v>
      </c>
      <c r="F23" s="350">
        <v>21.800000000000015</v>
      </c>
      <c r="G23" s="350">
        <v>21.800000000000015</v>
      </c>
      <c r="H23" s="351">
        <v>21.800000000000015</v>
      </c>
      <c r="I23" s="352">
        <f>SUM(D23:H23)</f>
        <v>109.00000000000006</v>
      </c>
      <c r="M23" s="340" t="s">
        <v>308</v>
      </c>
      <c r="N23" s="340" t="s">
        <v>584</v>
      </c>
      <c r="O23" s="340" t="s">
        <v>591</v>
      </c>
      <c r="P23" s="340" t="s">
        <v>592</v>
      </c>
      <c r="Q23" s="340" t="s">
        <v>399</v>
      </c>
      <c r="R23" s="343">
        <v>0.76790850165153968</v>
      </c>
      <c r="S23" s="343">
        <v>0.84945633384595776</v>
      </c>
      <c r="T23" s="343">
        <v>0.94053177407064925</v>
      </c>
      <c r="U23" s="343">
        <v>1.0318348059445643</v>
      </c>
      <c r="V23" s="343">
        <v>1.1178903432327638</v>
      </c>
    </row>
    <row r="24" spans="1:22" ht="14.5">
      <c r="A24" s="348" t="s">
        <v>308</v>
      </c>
      <c r="B24" s="348" t="s">
        <v>579</v>
      </c>
      <c r="C24" s="348" t="s">
        <v>596</v>
      </c>
      <c r="D24" s="353">
        <v>945.75197067029535</v>
      </c>
      <c r="E24" s="354">
        <v>945.75197067029637</v>
      </c>
      <c r="F24" s="354">
        <v>945.7519706702958</v>
      </c>
      <c r="G24" s="354">
        <v>945.75197067029558</v>
      </c>
      <c r="H24" s="355">
        <v>945.75197067029626</v>
      </c>
      <c r="I24" s="352">
        <f t="shared" ref="I24:I34" si="2">SUM(D24:H24)</f>
        <v>4728.7598533514793</v>
      </c>
      <c r="M24" s="340" t="s">
        <v>578</v>
      </c>
      <c r="N24" s="340" t="s">
        <v>584</v>
      </c>
      <c r="O24" s="340" t="s">
        <v>593</v>
      </c>
      <c r="P24" s="340"/>
      <c r="Q24" s="340" t="s">
        <v>594</v>
      </c>
      <c r="R24" s="344">
        <v>30.667999999999978</v>
      </c>
      <c r="S24" s="344">
        <v>30.667999999999978</v>
      </c>
      <c r="T24" s="344">
        <v>30.667999999999978</v>
      </c>
      <c r="U24" s="344">
        <v>30.667999999999978</v>
      </c>
      <c r="V24" s="344">
        <v>30.667999999999978</v>
      </c>
    </row>
    <row r="25" spans="1:22" ht="14.5">
      <c r="A25" s="348" t="s">
        <v>578</v>
      </c>
      <c r="B25" s="348" t="s">
        <v>583</v>
      </c>
      <c r="C25" s="348" t="s">
        <v>596</v>
      </c>
      <c r="D25" s="353">
        <v>5.8202700000000052</v>
      </c>
      <c r="E25" s="354">
        <v>5.8202700000000043</v>
      </c>
      <c r="F25" s="354">
        <v>5.8202700000000025</v>
      </c>
      <c r="G25" s="354">
        <v>5.8202700000000025</v>
      </c>
      <c r="H25" s="355">
        <v>5.8202700000000043</v>
      </c>
      <c r="I25" s="352">
        <f t="shared" si="2"/>
        <v>29.101350000000014</v>
      </c>
      <c r="M25" s="340" t="s">
        <v>308</v>
      </c>
      <c r="N25" s="340" t="s">
        <v>584</v>
      </c>
      <c r="O25" s="340" t="s">
        <v>593</v>
      </c>
      <c r="P25" s="340"/>
      <c r="Q25" s="340" t="s">
        <v>594</v>
      </c>
      <c r="R25" s="344">
        <v>1607.8</v>
      </c>
      <c r="S25" s="344">
        <v>1607.8</v>
      </c>
      <c r="T25" s="344">
        <v>1607.8</v>
      </c>
      <c r="U25" s="344">
        <v>1607.8</v>
      </c>
      <c r="V25" s="344">
        <v>1607.8</v>
      </c>
    </row>
    <row r="26" spans="1:22" ht="15" thickBot="1">
      <c r="A26" s="348" t="s">
        <v>308</v>
      </c>
      <c r="B26" s="348" t="s">
        <v>583</v>
      </c>
      <c r="C26" s="348" t="s">
        <v>596</v>
      </c>
      <c r="D26" s="353">
        <v>41.758156437651095</v>
      </c>
      <c r="E26" s="354">
        <v>41.758156437651117</v>
      </c>
      <c r="F26" s="354">
        <v>41.758156437651117</v>
      </c>
      <c r="G26" s="354">
        <v>41.758156437651117</v>
      </c>
      <c r="H26" s="355">
        <v>41.758156437651131</v>
      </c>
      <c r="I26" s="352">
        <f t="shared" si="2"/>
        <v>208.79078218825558</v>
      </c>
    </row>
    <row r="27" spans="1:22" ht="16" thickBot="1">
      <c r="A27" s="348" t="s">
        <v>578</v>
      </c>
      <c r="B27" s="348" t="s">
        <v>584</v>
      </c>
      <c r="C27" s="348" t="s">
        <v>596</v>
      </c>
      <c r="D27" s="353">
        <v>27.879999999999995</v>
      </c>
      <c r="E27" s="354">
        <v>27.879999999999992</v>
      </c>
      <c r="F27" s="354">
        <v>27.879999999999995</v>
      </c>
      <c r="G27" s="354">
        <v>27.879999999999995</v>
      </c>
      <c r="H27" s="355">
        <v>27.879999999999995</v>
      </c>
      <c r="I27" s="352">
        <f t="shared" si="2"/>
        <v>139.39999999999998</v>
      </c>
      <c r="Q27" s="4" t="s">
        <v>588</v>
      </c>
      <c r="R27" s="527" t="s">
        <v>589</v>
      </c>
      <c r="S27" s="527"/>
      <c r="T27" s="527"/>
      <c r="U27" s="527"/>
      <c r="V27" s="527"/>
    </row>
    <row r="28" spans="1:22" ht="14.5">
      <c r="A28" s="348" t="s">
        <v>308</v>
      </c>
      <c r="B28" s="348" t="s">
        <v>584</v>
      </c>
      <c r="C28" s="348" t="s">
        <v>596</v>
      </c>
      <c r="D28" s="353">
        <v>1461.6963732853708</v>
      </c>
      <c r="E28" s="354">
        <v>1461.6963732853696</v>
      </c>
      <c r="F28" s="354">
        <v>1461.6963732853706</v>
      </c>
      <c r="G28" s="354">
        <v>1461.6963732853706</v>
      </c>
      <c r="H28" s="355">
        <v>1461.6963732853708</v>
      </c>
      <c r="I28" s="352">
        <f t="shared" si="2"/>
        <v>7308.4818664268532</v>
      </c>
      <c r="R28" s="337">
        <v>2027</v>
      </c>
      <c r="S28" s="338">
        <v>2028</v>
      </c>
      <c r="T28" s="338">
        <v>2029</v>
      </c>
      <c r="U28" s="338">
        <v>2030</v>
      </c>
      <c r="V28" s="339">
        <v>2031</v>
      </c>
    </row>
    <row r="29" spans="1:22" ht="14.5">
      <c r="A29" s="348" t="s">
        <v>578</v>
      </c>
      <c r="B29" s="356" t="s">
        <v>585</v>
      </c>
      <c r="C29" s="348" t="s">
        <v>596</v>
      </c>
      <c r="D29" s="353">
        <v>6.9999999999999991</v>
      </c>
      <c r="E29" s="354">
        <v>6.9999999999999991</v>
      </c>
      <c r="F29" s="354">
        <v>6.9999999999999991</v>
      </c>
      <c r="G29" s="354">
        <v>6.9999999999999991</v>
      </c>
      <c r="H29" s="355">
        <v>6.9999999999999991</v>
      </c>
      <c r="I29" s="352">
        <f t="shared" si="2"/>
        <v>34.999999999999993</v>
      </c>
      <c r="M29" s="340" t="s">
        <v>578</v>
      </c>
      <c r="N29" s="340" t="s">
        <v>597</v>
      </c>
      <c r="O29" s="340" t="s">
        <v>591</v>
      </c>
      <c r="P29" s="340" t="s">
        <v>592</v>
      </c>
      <c r="Q29" s="340" t="s">
        <v>399</v>
      </c>
      <c r="R29" s="343">
        <v>2.9720643334580066</v>
      </c>
      <c r="S29" s="343">
        <v>3.1002011246781898</v>
      </c>
      <c r="T29" s="343">
        <v>3.2372391079039256</v>
      </c>
      <c r="U29" s="343">
        <v>3.3778230870673296</v>
      </c>
      <c r="V29" s="343">
        <v>3.5152809069977642</v>
      </c>
    </row>
    <row r="30" spans="1:22" ht="14.5">
      <c r="A30" s="348" t="s">
        <v>308</v>
      </c>
      <c r="B30" s="356" t="s">
        <v>585</v>
      </c>
      <c r="C30" s="348" t="s">
        <v>596</v>
      </c>
      <c r="D30" s="353">
        <v>0</v>
      </c>
      <c r="E30" s="354">
        <v>0</v>
      </c>
      <c r="F30" s="354">
        <v>0</v>
      </c>
      <c r="G30" s="354">
        <v>0</v>
      </c>
      <c r="H30" s="355">
        <v>0</v>
      </c>
      <c r="I30" s="352">
        <f t="shared" si="2"/>
        <v>0</v>
      </c>
      <c r="M30" s="340" t="s">
        <v>308</v>
      </c>
      <c r="N30" s="340" t="s">
        <v>597</v>
      </c>
      <c r="O30" s="340" t="s">
        <v>591</v>
      </c>
      <c r="P30" s="340" t="s">
        <v>592</v>
      </c>
      <c r="Q30" s="340" t="s">
        <v>399</v>
      </c>
      <c r="R30" s="343">
        <v>0</v>
      </c>
      <c r="S30" s="343">
        <v>0</v>
      </c>
      <c r="T30" s="343">
        <v>0</v>
      </c>
      <c r="U30" s="343">
        <v>0</v>
      </c>
      <c r="V30" s="343">
        <v>0</v>
      </c>
    </row>
    <row r="31" spans="1:22" ht="14.5">
      <c r="A31" s="336" t="s">
        <v>578</v>
      </c>
      <c r="B31" s="336" t="s">
        <v>586</v>
      </c>
      <c r="C31" s="336" t="s">
        <v>596</v>
      </c>
      <c r="D31" s="330">
        <v>3.2</v>
      </c>
      <c r="E31" s="331">
        <v>3.2</v>
      </c>
      <c r="F31" s="331">
        <v>3.2</v>
      </c>
      <c r="G31" s="331">
        <v>3.2</v>
      </c>
      <c r="H31" s="332">
        <v>3.2</v>
      </c>
      <c r="I31" s="321">
        <f t="shared" si="2"/>
        <v>16</v>
      </c>
      <c r="M31" s="340" t="s">
        <v>578</v>
      </c>
      <c r="N31" s="340" t="s">
        <v>597</v>
      </c>
      <c r="O31" s="340" t="s">
        <v>593</v>
      </c>
      <c r="P31" s="340"/>
      <c r="Q31" s="340" t="s">
        <v>594</v>
      </c>
      <c r="R31" s="344">
        <v>7.6999999999999993</v>
      </c>
      <c r="S31" s="344">
        <v>7.6999999999999993</v>
      </c>
      <c r="T31" s="344">
        <v>7.6999999999999993</v>
      </c>
      <c r="U31" s="344">
        <v>7.6999999999999993</v>
      </c>
      <c r="V31" s="344">
        <v>7.6999999999999993</v>
      </c>
    </row>
    <row r="32" spans="1:22" ht="14.5">
      <c r="A32" s="336" t="s">
        <v>308</v>
      </c>
      <c r="B32" s="336" t="s">
        <v>586</v>
      </c>
      <c r="C32" s="336" t="s">
        <v>596</v>
      </c>
      <c r="D32" s="330">
        <v>39.000000000000014</v>
      </c>
      <c r="E32" s="331">
        <v>39.000000000000014</v>
      </c>
      <c r="F32" s="331">
        <v>39.000000000000014</v>
      </c>
      <c r="G32" s="331">
        <v>39.000000000000014</v>
      </c>
      <c r="H32" s="332">
        <v>39.000000000000014</v>
      </c>
      <c r="I32" s="321">
        <f t="shared" si="2"/>
        <v>195.00000000000006</v>
      </c>
      <c r="M32" s="340" t="s">
        <v>308</v>
      </c>
      <c r="N32" s="340" t="s">
        <v>597</v>
      </c>
      <c r="O32" s="340" t="s">
        <v>593</v>
      </c>
      <c r="P32" s="340"/>
      <c r="Q32" s="340" t="s">
        <v>594</v>
      </c>
      <c r="R32" s="344">
        <v>0</v>
      </c>
      <c r="S32" s="344">
        <v>0</v>
      </c>
      <c r="T32" s="344">
        <v>0</v>
      </c>
      <c r="U32" s="344">
        <v>0</v>
      </c>
      <c r="V32" s="344">
        <v>0</v>
      </c>
    </row>
    <row r="33" spans="1:24" ht="15" thickBot="1">
      <c r="A33" s="336" t="s">
        <v>578</v>
      </c>
      <c r="B33" s="336" t="s">
        <v>383</v>
      </c>
      <c r="C33" s="336" t="s">
        <v>596</v>
      </c>
      <c r="D33" s="330">
        <v>13.290000000000001</v>
      </c>
      <c r="E33" s="331">
        <v>13.290000000000001</v>
      </c>
      <c r="F33" s="331">
        <v>13.290000000000001</v>
      </c>
      <c r="G33" s="331">
        <v>13.290000000000001</v>
      </c>
      <c r="H33" s="332">
        <v>13.290000000000001</v>
      </c>
      <c r="I33" s="321">
        <f t="shared" si="2"/>
        <v>66.45</v>
      </c>
    </row>
    <row r="34" spans="1:24" ht="16" thickBot="1">
      <c r="A34" s="336" t="s">
        <v>308</v>
      </c>
      <c r="B34" s="336" t="s">
        <v>383</v>
      </c>
      <c r="C34" s="336" t="s">
        <v>596</v>
      </c>
      <c r="D34" s="330">
        <v>347.33333333333343</v>
      </c>
      <c r="E34" s="331">
        <v>347.33333333333343</v>
      </c>
      <c r="F34" s="331">
        <v>347.33333333333343</v>
      </c>
      <c r="G34" s="331">
        <v>347.33333333333343</v>
      </c>
      <c r="H34" s="332">
        <v>347.33333333333343</v>
      </c>
      <c r="I34" s="321">
        <f t="shared" si="2"/>
        <v>1736.6666666666672</v>
      </c>
      <c r="Q34" s="4" t="s">
        <v>588</v>
      </c>
      <c r="R34" s="527" t="s">
        <v>589</v>
      </c>
      <c r="S34" s="527"/>
      <c r="T34" s="527"/>
      <c r="U34" s="527"/>
      <c r="V34" s="527"/>
    </row>
    <row r="35" spans="1:24" ht="15" thickBot="1">
      <c r="A35" s="336"/>
      <c r="B35" s="323"/>
      <c r="C35" s="336"/>
      <c r="D35" s="324">
        <f t="shared" ref="D35:I35" si="3">SUM(D23:D34)</f>
        <v>2914.5301037266504</v>
      </c>
      <c r="E35" s="324">
        <f t="shared" si="3"/>
        <v>2914.5301037266504</v>
      </c>
      <c r="F35" s="324">
        <f t="shared" si="3"/>
        <v>2914.5301037266509</v>
      </c>
      <c r="G35" s="324">
        <f t="shared" si="3"/>
        <v>2914.5301037266504</v>
      </c>
      <c r="H35" s="324">
        <f t="shared" si="3"/>
        <v>2914.5301037266513</v>
      </c>
      <c r="I35" s="324">
        <f t="shared" si="3"/>
        <v>14572.650518633256</v>
      </c>
      <c r="R35" s="337">
        <v>2027</v>
      </c>
      <c r="S35" s="338">
        <v>2028</v>
      </c>
      <c r="T35" s="338">
        <v>2029</v>
      </c>
      <c r="U35" s="338">
        <v>2030</v>
      </c>
      <c r="V35" s="339">
        <v>2031</v>
      </c>
      <c r="W35" s="339" t="s">
        <v>598</v>
      </c>
      <c r="X35" t="s">
        <v>599</v>
      </c>
    </row>
    <row r="36" spans="1:24">
      <c r="A36" s="315"/>
      <c r="B36" s="315"/>
      <c r="C36" s="315"/>
      <c r="D36" s="315"/>
      <c r="E36" s="315"/>
      <c r="F36" s="315"/>
      <c r="G36" s="315"/>
      <c r="H36" s="315"/>
      <c r="I36" s="315"/>
      <c r="J36" s="315"/>
      <c r="K36" s="315"/>
      <c r="L36" s="315"/>
      <c r="M36" s="340" t="s">
        <v>578</v>
      </c>
      <c r="N36" s="340" t="s">
        <v>598</v>
      </c>
      <c r="O36" s="340" t="s">
        <v>591</v>
      </c>
      <c r="P36" s="340" t="s">
        <v>592</v>
      </c>
      <c r="Q36" s="340" t="s">
        <v>399</v>
      </c>
      <c r="R36" s="357">
        <f t="shared" ref="R36:V37" si="4">R8+D15+D17+R15+R22+R29</f>
        <v>35.640460852032824</v>
      </c>
      <c r="S36" s="357">
        <f t="shared" si="4"/>
        <v>38.150495411121938</v>
      </c>
      <c r="T36" s="357">
        <f t="shared" si="4"/>
        <v>41.192734904783123</v>
      </c>
      <c r="U36" s="357">
        <f t="shared" si="4"/>
        <v>44.524918313685745</v>
      </c>
      <c r="V36" s="357">
        <f t="shared" si="4"/>
        <v>47.811157606857563</v>
      </c>
      <c r="W36" s="525">
        <f>SUM(R36:V37)</f>
        <v>216.33953680395624</v>
      </c>
      <c r="X36" s="359">
        <f>W36+(SUM(Option_2!E64:I64))</f>
        <v>0</v>
      </c>
    </row>
    <row r="37" spans="1:24">
      <c r="M37" s="340" t="s">
        <v>308</v>
      </c>
      <c r="N37" s="340" t="s">
        <v>598</v>
      </c>
      <c r="O37" s="340" t="s">
        <v>591</v>
      </c>
      <c r="P37" s="340" t="s">
        <v>592</v>
      </c>
      <c r="Q37" s="340" t="s">
        <v>399</v>
      </c>
      <c r="R37" s="357">
        <f t="shared" si="4"/>
        <v>1.4713072125187356</v>
      </c>
      <c r="S37" s="357">
        <f t="shared" si="4"/>
        <v>1.6275522774123656</v>
      </c>
      <c r="T37" s="357">
        <f t="shared" si="4"/>
        <v>1.8020521713420645</v>
      </c>
      <c r="U37" s="357">
        <f t="shared" si="4"/>
        <v>1.9769881292485152</v>
      </c>
      <c r="V37" s="357">
        <f t="shared" si="4"/>
        <v>2.1418699249533342</v>
      </c>
      <c r="W37" s="526"/>
    </row>
    <row r="38" spans="1:24">
      <c r="M38" s="340" t="s">
        <v>578</v>
      </c>
      <c r="N38" s="340" t="s">
        <v>598</v>
      </c>
      <c r="O38" s="340" t="s">
        <v>593</v>
      </c>
      <c r="P38" s="340"/>
      <c r="Q38" s="340" t="s">
        <v>594</v>
      </c>
      <c r="R38" s="358">
        <f t="shared" ref="R38:V39" si="5">R10+R17+R24+R31+D31+D33</f>
        <v>85.240297000000012</v>
      </c>
      <c r="S38" s="358">
        <f t="shared" si="5"/>
        <v>85.240297000000012</v>
      </c>
      <c r="T38" s="358">
        <f t="shared" si="5"/>
        <v>85.240297000000012</v>
      </c>
      <c r="U38" s="358">
        <f t="shared" si="5"/>
        <v>85.240297000000012</v>
      </c>
      <c r="V38" s="358">
        <f t="shared" si="5"/>
        <v>85.240297000000012</v>
      </c>
      <c r="W38" s="358">
        <f>SUM(R38:V38)</f>
        <v>426.20148500000005</v>
      </c>
    </row>
    <row r="39" spans="1:24">
      <c r="M39" s="340" t="s">
        <v>308</v>
      </c>
      <c r="N39" s="340" t="s">
        <v>598</v>
      </c>
      <c r="O39" s="340" t="s">
        <v>593</v>
      </c>
      <c r="P39" s="340"/>
      <c r="Q39" s="340" t="s">
        <v>594</v>
      </c>
      <c r="R39" s="358">
        <f t="shared" si="5"/>
        <v>3080.5333333333333</v>
      </c>
      <c r="S39" s="358">
        <f t="shared" si="5"/>
        <v>3080.5333333333333</v>
      </c>
      <c r="T39" s="358">
        <f t="shared" si="5"/>
        <v>3080.5333333333333</v>
      </c>
      <c r="U39" s="358">
        <f t="shared" si="5"/>
        <v>3080.5333333333333</v>
      </c>
      <c r="V39" s="358">
        <f t="shared" si="5"/>
        <v>3080.5333333333333</v>
      </c>
      <c r="W39" s="358">
        <f>SUM(R39:V39)</f>
        <v>15402.666666666666</v>
      </c>
    </row>
    <row r="49" spans="1:19">
      <c r="A49" s="4" t="s">
        <v>518</v>
      </c>
    </row>
    <row r="51" spans="1:19">
      <c r="A51" s="4" t="s">
        <v>519</v>
      </c>
    </row>
    <row r="52" spans="1:19">
      <c r="A52" s="514" t="s">
        <v>520</v>
      </c>
      <c r="B52" s="514"/>
      <c r="C52" s="514"/>
      <c r="D52" s="514"/>
      <c r="E52" s="514"/>
      <c r="F52" s="514"/>
      <c r="G52" s="514"/>
      <c r="H52" s="514"/>
      <c r="I52" s="514"/>
      <c r="J52" s="514"/>
      <c r="K52" s="514"/>
      <c r="L52" s="514"/>
      <c r="M52" s="514"/>
      <c r="N52" s="514"/>
      <c r="O52" s="514"/>
      <c r="P52" s="514"/>
      <c r="Q52" s="514"/>
      <c r="R52" s="514"/>
      <c r="S52" s="514"/>
    </row>
    <row r="53" spans="1:19" ht="25.5" customHeight="1">
      <c r="A53" s="514"/>
      <c r="B53" s="514"/>
      <c r="C53" s="514"/>
      <c r="D53" s="514"/>
      <c r="E53" s="514"/>
      <c r="F53" s="514"/>
      <c r="G53" s="514"/>
      <c r="H53" s="514"/>
      <c r="I53" s="514"/>
      <c r="J53" s="514"/>
      <c r="K53" s="514"/>
      <c r="L53" s="514"/>
      <c r="M53" s="514"/>
      <c r="N53" s="514"/>
      <c r="O53" s="514"/>
      <c r="P53" s="514"/>
      <c r="Q53" s="514"/>
      <c r="R53" s="514"/>
      <c r="S53" s="514"/>
    </row>
    <row r="55" spans="1:19">
      <c r="A55" s="158" t="s">
        <v>502</v>
      </c>
      <c r="B55" s="515" t="s">
        <v>521</v>
      </c>
      <c r="C55" s="515"/>
      <c r="D55" s="515"/>
      <c r="E55" s="515"/>
      <c r="F55" s="515"/>
      <c r="G55" s="515"/>
      <c r="H55" s="515"/>
      <c r="I55" s="515"/>
      <c r="J55" s="515"/>
      <c r="K55" s="515"/>
      <c r="L55" s="515"/>
      <c r="M55" s="515"/>
      <c r="N55" s="515"/>
      <c r="O55" s="515"/>
      <c r="P55" s="515"/>
      <c r="Q55" s="515"/>
      <c r="R55" s="515"/>
      <c r="S55" s="515"/>
    </row>
    <row r="56" spans="1:19">
      <c r="A56" s="158" t="s">
        <v>503</v>
      </c>
      <c r="B56" s="515" t="s">
        <v>522</v>
      </c>
      <c r="C56" s="515"/>
      <c r="D56" s="515"/>
      <c r="E56" s="515"/>
      <c r="F56" s="515"/>
      <c r="G56" s="515"/>
      <c r="H56" s="515"/>
      <c r="I56" s="515"/>
      <c r="J56" s="515"/>
      <c r="K56" s="515"/>
      <c r="L56" s="515"/>
      <c r="M56" s="515"/>
      <c r="N56" s="515"/>
      <c r="O56" s="515"/>
      <c r="P56" s="515"/>
      <c r="Q56" s="515"/>
      <c r="R56" s="515"/>
      <c r="S56" s="515"/>
    </row>
    <row r="57" spans="1:19">
      <c r="A57" s="159" t="s">
        <v>405</v>
      </c>
      <c r="B57" s="515" t="s">
        <v>523</v>
      </c>
      <c r="C57" s="515"/>
      <c r="D57" s="515"/>
      <c r="E57" s="515"/>
      <c r="F57" s="515"/>
      <c r="G57" s="515"/>
      <c r="H57" s="515"/>
      <c r="I57" s="515"/>
      <c r="J57" s="515"/>
      <c r="K57" s="515"/>
      <c r="L57" s="515"/>
      <c r="M57" s="515"/>
      <c r="N57" s="515"/>
      <c r="O57" s="515"/>
      <c r="P57" s="515"/>
      <c r="Q57" s="515"/>
      <c r="R57" s="515"/>
      <c r="S57" s="515"/>
    </row>
    <row r="58" spans="1:19">
      <c r="A58" s="159" t="s">
        <v>481</v>
      </c>
      <c r="B58" s="515" t="s">
        <v>523</v>
      </c>
      <c r="C58" s="515"/>
      <c r="D58" s="515"/>
      <c r="E58" s="515"/>
      <c r="F58" s="515"/>
      <c r="G58" s="515"/>
      <c r="H58" s="515"/>
      <c r="I58" s="515"/>
      <c r="J58" s="515"/>
      <c r="K58" s="515"/>
      <c r="L58" s="515"/>
      <c r="M58" s="515"/>
      <c r="N58" s="515"/>
      <c r="O58" s="515"/>
      <c r="P58" s="515"/>
      <c r="Q58" s="515"/>
      <c r="R58" s="515"/>
      <c r="S58" s="515"/>
    </row>
    <row r="59" spans="1:19">
      <c r="A59" s="159" t="s">
        <v>482</v>
      </c>
      <c r="B59" s="515" t="s">
        <v>523</v>
      </c>
      <c r="C59" s="515"/>
      <c r="D59" s="515"/>
      <c r="E59" s="515"/>
      <c r="F59" s="515"/>
      <c r="G59" s="515"/>
      <c r="H59" s="515"/>
      <c r="I59" s="515"/>
      <c r="J59" s="515"/>
      <c r="K59" s="515"/>
      <c r="L59" s="515"/>
      <c r="M59" s="515"/>
      <c r="N59" s="515"/>
      <c r="O59" s="515"/>
      <c r="P59" s="515"/>
      <c r="Q59" s="515"/>
      <c r="R59" s="515"/>
      <c r="S59" s="515"/>
    </row>
    <row r="63" spans="1:19">
      <c r="A63" s="4" t="s">
        <v>524</v>
      </c>
    </row>
    <row r="64" spans="1:19">
      <c r="A64" t="s">
        <v>525</v>
      </c>
    </row>
    <row r="66" spans="1:1">
      <c r="A66" s="4" t="s">
        <v>526</v>
      </c>
    </row>
  </sheetData>
  <mergeCells count="13">
    <mergeCell ref="W36:W37"/>
    <mergeCell ref="B58:S58"/>
    <mergeCell ref="B59:S59"/>
    <mergeCell ref="A2:S4"/>
    <mergeCell ref="A52:S53"/>
    <mergeCell ref="B55:S55"/>
    <mergeCell ref="B56:S56"/>
    <mergeCell ref="B57:S57"/>
    <mergeCell ref="R6:V6"/>
    <mergeCell ref="R13:V13"/>
    <mergeCell ref="R20:V20"/>
    <mergeCell ref="R27:V27"/>
    <mergeCell ref="R34:V34"/>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9">
    <tabColor rgb="FF92D050"/>
    <pageSetUpPr autoPageBreaks="0"/>
  </sheetPr>
  <dimension ref="A1:BB358"/>
  <sheetViews>
    <sheetView zoomScale="70" zoomScaleNormal="70" workbookViewId="0">
      <selection activeCell="F8" sqref="F8"/>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s>
  <sheetData>
    <row r="1" spans="1:21" ht="56.9" customHeight="1" thickBot="1"/>
    <row r="2" spans="1:21" ht="15" customHeight="1" thickBot="1">
      <c r="A2" s="12" t="s">
        <v>80</v>
      </c>
      <c r="F2" s="24"/>
      <c r="G2" s="10"/>
      <c r="I2" s="479" t="s">
        <v>344</v>
      </c>
      <c r="J2" s="480"/>
      <c r="K2" s="480"/>
      <c r="L2" s="480"/>
      <c r="M2" s="480"/>
      <c r="N2" s="480"/>
      <c r="O2" s="480"/>
      <c r="P2" s="480"/>
      <c r="Q2" s="480"/>
      <c r="R2" s="480"/>
      <c r="S2" s="480"/>
      <c r="T2" s="480"/>
      <c r="U2" s="481"/>
    </row>
    <row r="3" spans="1:21" ht="13.5" customHeight="1" outlineLevel="1" thickBot="1">
      <c r="A3" s="3"/>
      <c r="B3" s="7"/>
      <c r="F3" s="24"/>
      <c r="G3" s="10"/>
      <c r="I3" s="482" t="s">
        <v>345</v>
      </c>
      <c r="J3" s="483"/>
      <c r="K3" s="483"/>
      <c r="L3" s="483"/>
      <c r="M3" s="483"/>
      <c r="N3" s="484"/>
      <c r="O3" s="1"/>
      <c r="P3" s="488" t="s">
        <v>346</v>
      </c>
      <c r="Q3" s="489"/>
      <c r="R3" s="489"/>
      <c r="S3" s="489"/>
      <c r="T3" s="489"/>
      <c r="U3" s="490"/>
    </row>
    <row r="4" spans="1:21" ht="56.25" customHeight="1" outlineLevel="1">
      <c r="A4" s="31" t="s">
        <v>163</v>
      </c>
      <c r="B4" s="326" t="s">
        <v>176</v>
      </c>
      <c r="E4" s="53" t="s">
        <v>347</v>
      </c>
      <c r="F4" s="91">
        <v>45632</v>
      </c>
      <c r="G4" s="28"/>
      <c r="H4" s="10"/>
      <c r="I4" s="485"/>
      <c r="J4" s="486"/>
      <c r="K4" s="486"/>
      <c r="L4" s="486"/>
      <c r="M4" s="486"/>
      <c r="N4" s="487"/>
      <c r="P4" s="491"/>
      <c r="Q4" s="492"/>
      <c r="R4" s="492"/>
      <c r="S4" s="492"/>
      <c r="T4" s="492"/>
      <c r="U4" s="493"/>
    </row>
    <row r="5" spans="1:21" outlineLevel="1">
      <c r="A5" s="13" t="s">
        <v>348</v>
      </c>
      <c r="B5" s="88" t="s">
        <v>349</v>
      </c>
      <c r="E5" s="14"/>
      <c r="H5" s="10"/>
      <c r="I5" s="494" t="s">
        <v>177</v>
      </c>
      <c r="J5" s="495"/>
      <c r="K5" s="495"/>
      <c r="L5" s="495"/>
      <c r="M5" s="495"/>
      <c r="N5" s="496"/>
      <c r="P5" s="494" t="s">
        <v>587</v>
      </c>
      <c r="Q5" s="506"/>
      <c r="R5" s="506"/>
      <c r="S5" s="506"/>
      <c r="T5" s="506"/>
      <c r="U5" s="507"/>
    </row>
    <row r="6" spans="1:21" outlineLevel="1">
      <c r="A6" s="13" t="s">
        <v>351</v>
      </c>
      <c r="B6" s="88" t="s">
        <v>352</v>
      </c>
      <c r="E6" s="53" t="s">
        <v>353</v>
      </c>
      <c r="F6" s="90" t="s">
        <v>354</v>
      </c>
      <c r="H6" s="10"/>
      <c r="I6" s="497"/>
      <c r="J6" s="498"/>
      <c r="K6" s="498"/>
      <c r="L6" s="498"/>
      <c r="M6" s="498"/>
      <c r="N6" s="499"/>
      <c r="P6" s="508"/>
      <c r="Q6" s="509"/>
      <c r="R6" s="509"/>
      <c r="S6" s="509"/>
      <c r="T6" s="509"/>
      <c r="U6" s="510"/>
    </row>
    <row r="7" spans="1:21" outlineLevel="1">
      <c r="A7" s="13" t="s">
        <v>355</v>
      </c>
      <c r="B7" s="88" t="s">
        <v>356</v>
      </c>
      <c r="E7" s="14"/>
      <c r="H7" s="10"/>
      <c r="I7" s="497"/>
      <c r="J7" s="498"/>
      <c r="K7" s="498"/>
      <c r="L7" s="498"/>
      <c r="M7" s="498"/>
      <c r="N7" s="499"/>
      <c r="P7" s="508"/>
      <c r="Q7" s="509"/>
      <c r="R7" s="509"/>
      <c r="S7" s="509"/>
      <c r="T7" s="509"/>
      <c r="U7" s="510"/>
    </row>
    <row r="8" spans="1:21" ht="41" outlineLevel="1" thickBot="1">
      <c r="A8" s="34" t="s">
        <v>357</v>
      </c>
      <c r="B8" s="89" t="s">
        <v>358</v>
      </c>
      <c r="E8" s="14"/>
      <c r="H8" s="10"/>
      <c r="I8" s="497"/>
      <c r="J8" s="498"/>
      <c r="K8" s="498"/>
      <c r="L8" s="498"/>
      <c r="M8" s="498"/>
      <c r="N8" s="499"/>
      <c r="P8" s="508"/>
      <c r="Q8" s="509"/>
      <c r="R8" s="509"/>
      <c r="S8" s="509"/>
      <c r="T8" s="509"/>
      <c r="U8" s="510"/>
    </row>
    <row r="9" spans="1:21" outlineLevel="1">
      <c r="E9" s="14"/>
      <c r="H9" s="10"/>
      <c r="I9" s="497"/>
      <c r="J9" s="498"/>
      <c r="K9" s="498"/>
      <c r="L9" s="498"/>
      <c r="M9" s="498"/>
      <c r="N9" s="499"/>
      <c r="P9" s="508"/>
      <c r="Q9" s="509"/>
      <c r="R9" s="509"/>
      <c r="S9" s="509"/>
      <c r="T9" s="509"/>
      <c r="U9" s="510"/>
    </row>
    <row r="10" spans="1:21" ht="14" outlineLevel="1" thickBot="1">
      <c r="A10" s="32" t="s">
        <v>359</v>
      </c>
      <c r="B10" s="35"/>
      <c r="E10" s="14"/>
      <c r="H10" s="10"/>
      <c r="I10" s="497"/>
      <c r="J10" s="498"/>
      <c r="K10" s="498"/>
      <c r="L10" s="498"/>
      <c r="M10" s="498"/>
      <c r="N10" s="499"/>
      <c r="P10" s="508"/>
      <c r="Q10" s="509"/>
      <c r="R10" s="509"/>
      <c r="S10" s="509"/>
      <c r="T10" s="509"/>
      <c r="U10" s="510"/>
    </row>
    <row r="11" spans="1:21" outlineLevel="1">
      <c r="A11" s="16"/>
      <c r="H11" s="10"/>
      <c r="I11" s="497"/>
      <c r="J11" s="498"/>
      <c r="K11" s="498"/>
      <c r="L11" s="498"/>
      <c r="M11" s="498"/>
      <c r="N11" s="499"/>
      <c r="P11" s="508"/>
      <c r="Q11" s="509"/>
      <c r="R11" s="509"/>
      <c r="S11" s="509"/>
      <c r="T11" s="509"/>
      <c r="U11" s="510"/>
    </row>
    <row r="12" spans="1:21" ht="40.5" outlineLevel="1">
      <c r="A12" s="26" t="s">
        <v>360</v>
      </c>
      <c r="B12" s="26" t="s">
        <v>361</v>
      </c>
      <c r="C12" s="26" t="s">
        <v>362</v>
      </c>
      <c r="D12" s="26" t="s">
        <v>363</v>
      </c>
      <c r="E12" s="26" t="s">
        <v>364</v>
      </c>
      <c r="F12" s="26" t="s">
        <v>365</v>
      </c>
      <c r="G12" s="26" t="s">
        <v>366</v>
      </c>
      <c r="I12" s="497"/>
      <c r="J12" s="498"/>
      <c r="K12" s="498"/>
      <c r="L12" s="498"/>
      <c r="M12" s="498"/>
      <c r="N12" s="499"/>
      <c r="P12" s="508"/>
      <c r="Q12" s="509"/>
      <c r="R12" s="509"/>
      <c r="S12" s="509"/>
      <c r="T12" s="509"/>
      <c r="U12" s="510"/>
    </row>
    <row r="13" spans="1:21" outlineLevel="1">
      <c r="A13" s="58">
        <v>2035</v>
      </c>
      <c r="B13" s="21">
        <f t="shared" ref="B13:B18" si="0">INDEX($E$204:$AW$204,1,MATCH($A13,$E$53:$BB$53,0))</f>
        <v>-1061.3012262595892</v>
      </c>
      <c r="C13" s="21">
        <f>B13-Baseline!B13</f>
        <v>-17.521363854707488</v>
      </c>
      <c r="D13" s="21">
        <f t="shared" ref="D13:D18" si="1">INDEX($E$205:$AW$205,1,MATCH($A13,$E$53:$BB$53,0))</f>
        <v>-862.49277409551769</v>
      </c>
      <c r="E13" s="21">
        <f>D13-Baseline!D13</f>
        <v>-52.227455189056968</v>
      </c>
      <c r="F13" s="21">
        <f t="shared" ref="F13:F18" si="2">INDEX($E$206:$AW$206,1,MATCH($A13,$E$53:$BB$53,0))</f>
        <v>-1304.2398771260118</v>
      </c>
      <c r="G13" s="21">
        <f>F13-Baseline!F13</f>
        <v>-26.949042291997102</v>
      </c>
      <c r="I13" s="497"/>
      <c r="J13" s="498"/>
      <c r="K13" s="498"/>
      <c r="L13" s="498"/>
      <c r="M13" s="498"/>
      <c r="N13" s="499"/>
      <c r="P13" s="508"/>
      <c r="Q13" s="509"/>
      <c r="R13" s="509"/>
      <c r="S13" s="509"/>
      <c r="T13" s="509"/>
      <c r="U13" s="510"/>
    </row>
    <row r="14" spans="1:21" outlineLevel="1">
      <c r="A14" s="58">
        <v>2040</v>
      </c>
      <c r="B14" s="21">
        <f t="shared" si="0"/>
        <v>-1580.9831548475706</v>
      </c>
      <c r="C14" s="21">
        <f>B14-Baseline!B14</f>
        <v>7.9457676765885026</v>
      </c>
      <c r="D14" s="21">
        <f t="shared" si="1"/>
        <v>-1286.7986883872113</v>
      </c>
      <c r="E14" s="21">
        <f>D14-Baseline!D14</f>
        <v>-54.796548384513471</v>
      </c>
      <c r="F14" s="21">
        <f t="shared" si="2"/>
        <v>-1955.352295684753</v>
      </c>
      <c r="G14" s="21">
        <f>F14-Baseline!F14</f>
        <v>-9.1539116446490425</v>
      </c>
      <c r="I14" s="497"/>
      <c r="J14" s="498"/>
      <c r="K14" s="498"/>
      <c r="L14" s="498"/>
      <c r="M14" s="498"/>
      <c r="N14" s="499"/>
      <c r="P14" s="508"/>
      <c r="Q14" s="509"/>
      <c r="R14" s="509"/>
      <c r="S14" s="509"/>
      <c r="T14" s="509"/>
      <c r="U14" s="510"/>
    </row>
    <row r="15" spans="1:21" outlineLevel="1">
      <c r="A15" s="58">
        <v>2045</v>
      </c>
      <c r="B15" s="21">
        <f t="shared" si="0"/>
        <v>-2055.0668351943982</v>
      </c>
      <c r="C15" s="21">
        <f>B15-Baseline!B15</f>
        <v>58.120751488912447</v>
      </c>
      <c r="D15" s="21">
        <f t="shared" si="1"/>
        <v>-1668.6732316891716</v>
      </c>
      <c r="E15" s="21">
        <f>D15-Baseline!D15</f>
        <v>-32.016233644194017</v>
      </c>
      <c r="F15" s="21">
        <f t="shared" si="2"/>
        <v>-2556.4735026632006</v>
      </c>
      <c r="G15" s="21">
        <f>F15-Baseline!F15</f>
        <v>33.418475764425693</v>
      </c>
      <c r="I15" s="497"/>
      <c r="J15" s="498"/>
      <c r="K15" s="498"/>
      <c r="L15" s="498"/>
      <c r="M15" s="498"/>
      <c r="N15" s="499"/>
      <c r="P15" s="508"/>
      <c r="Q15" s="509"/>
      <c r="R15" s="509"/>
      <c r="S15" s="509"/>
      <c r="T15" s="509"/>
      <c r="U15" s="510"/>
    </row>
    <row r="16" spans="1:21" outlineLevel="1">
      <c r="A16" s="58">
        <v>2050</v>
      </c>
      <c r="B16" s="21">
        <f t="shared" si="0"/>
        <v>-2495.0080222515339</v>
      </c>
      <c r="C16" s="21">
        <f>B16-Baseline!B16</f>
        <v>123.91733786785744</v>
      </c>
      <c r="D16" s="21">
        <f t="shared" si="1"/>
        <v>-2019.5423295778262</v>
      </c>
      <c r="E16" s="21">
        <f>D16-Baseline!D16</f>
        <v>6.9913507316821324</v>
      </c>
      <c r="F16" s="21">
        <f t="shared" si="2"/>
        <v>-3119.5176928575202</v>
      </c>
      <c r="G16" s="21">
        <f>F16-Baseline!F16</f>
        <v>91.692508669663766</v>
      </c>
      <c r="I16" s="497"/>
      <c r="J16" s="498"/>
      <c r="K16" s="498"/>
      <c r="L16" s="498"/>
      <c r="M16" s="498"/>
      <c r="N16" s="499"/>
      <c r="P16" s="508"/>
      <c r="Q16" s="509"/>
      <c r="R16" s="509"/>
      <c r="S16" s="509"/>
      <c r="T16" s="509"/>
      <c r="U16" s="510"/>
    </row>
    <row r="17" spans="1:21" outlineLevel="1">
      <c r="A17" s="58">
        <v>2060</v>
      </c>
      <c r="B17" s="21">
        <f t="shared" si="0"/>
        <v>-3319.5254974046102</v>
      </c>
      <c r="C17" s="21">
        <f>B17-Baseline!B17</f>
        <v>265.86444980178885</v>
      </c>
      <c r="D17" s="21">
        <f t="shared" si="1"/>
        <v>-2674.4067184763444</v>
      </c>
      <c r="E17" s="21">
        <f>D17-Baseline!D17</f>
        <v>96.919625733428802</v>
      </c>
      <c r="F17" s="21">
        <f t="shared" si="2"/>
        <v>-4178.6037498909009</v>
      </c>
      <c r="G17" s="21">
        <f>F17-Baseline!F17</f>
        <v>218.68598837440732</v>
      </c>
      <c r="I17" s="497"/>
      <c r="J17" s="498"/>
      <c r="K17" s="498"/>
      <c r="L17" s="498"/>
      <c r="M17" s="498"/>
      <c r="N17" s="499"/>
      <c r="P17" s="508"/>
      <c r="Q17" s="509"/>
      <c r="R17" s="509"/>
      <c r="S17" s="509"/>
      <c r="T17" s="509"/>
      <c r="U17" s="510"/>
    </row>
    <row r="18" spans="1:21" outlineLevel="1">
      <c r="A18" s="58">
        <v>2070</v>
      </c>
      <c r="B18" s="21">
        <f t="shared" si="0"/>
        <v>-4124.3753880758222</v>
      </c>
      <c r="C18" s="21">
        <f>B18-Baseline!B18</f>
        <v>407.33848799039788</v>
      </c>
      <c r="D18" s="21">
        <f t="shared" si="1"/>
        <v>-3316.2794744809635</v>
      </c>
      <c r="E18" s="21">
        <f>D18-Baseline!D18</f>
        <v>186.89627361250086</v>
      </c>
      <c r="F18" s="21">
        <f t="shared" si="2"/>
        <v>-5209.5337470187333</v>
      </c>
      <c r="G18" s="21">
        <f>F18-Baseline!F18</f>
        <v>344.87205094975252</v>
      </c>
      <c r="I18" s="500"/>
      <c r="J18" s="501"/>
      <c r="K18" s="501"/>
      <c r="L18" s="501"/>
      <c r="M18" s="501"/>
      <c r="N18" s="502"/>
      <c r="P18" s="511"/>
      <c r="Q18" s="512"/>
      <c r="R18" s="512"/>
      <c r="S18" s="512"/>
      <c r="T18" s="512"/>
      <c r="U18" s="513"/>
    </row>
    <row r="19" spans="1:21" ht="14" outlineLevel="1" thickBot="1">
      <c r="A19" s="469"/>
      <c r="B19" s="469"/>
      <c r="I19" s="250"/>
      <c r="J19" s="251"/>
      <c r="K19" s="251"/>
      <c r="L19" s="251"/>
      <c r="M19" s="251"/>
      <c r="N19" s="251"/>
      <c r="P19" s="249"/>
      <c r="Q19" s="249"/>
      <c r="R19" s="249"/>
      <c r="S19" s="249"/>
      <c r="T19" s="249"/>
      <c r="U19" s="232"/>
    </row>
    <row r="20" spans="1:21" ht="26.25" customHeight="1" outlineLevel="1">
      <c r="A20" s="54" t="s">
        <v>367</v>
      </c>
      <c r="B20" s="55">
        <f>Baseline!B20</f>
        <v>1</v>
      </c>
      <c r="E20" s="154"/>
      <c r="I20" s="503" t="s">
        <v>368</v>
      </c>
      <c r="J20" s="504"/>
      <c r="K20" s="504"/>
      <c r="L20" s="504"/>
      <c r="M20" s="504"/>
      <c r="N20" s="505"/>
      <c r="P20" s="503" t="s">
        <v>369</v>
      </c>
      <c r="Q20" s="504"/>
      <c r="R20" s="504"/>
      <c r="S20" s="504"/>
      <c r="T20" s="504"/>
      <c r="U20" s="505"/>
    </row>
    <row r="21" spans="1:21" ht="12.75" customHeight="1" outlineLevel="1">
      <c r="A21" s="154"/>
      <c r="B21" s="155"/>
      <c r="I21" s="494" t="s">
        <v>370</v>
      </c>
      <c r="J21" s="506"/>
      <c r="K21" s="506"/>
      <c r="L21" s="506"/>
      <c r="M21" s="506"/>
      <c r="N21" s="507"/>
      <c r="P21" s="494" t="s">
        <v>178</v>
      </c>
      <c r="Q21" s="495"/>
      <c r="R21" s="495"/>
      <c r="S21" s="495"/>
      <c r="T21" s="495"/>
      <c r="U21" s="496"/>
    </row>
    <row r="22" spans="1:21" ht="12.75" customHeight="1" outlineLevel="1">
      <c r="A22" s="154"/>
      <c r="B22" s="155"/>
      <c r="I22" s="508"/>
      <c r="J22" s="509"/>
      <c r="K22" s="509"/>
      <c r="L22" s="509"/>
      <c r="M22" s="509"/>
      <c r="N22" s="510"/>
      <c r="P22" s="497"/>
      <c r="Q22" s="498"/>
      <c r="R22" s="498"/>
      <c r="S22" s="498"/>
      <c r="T22" s="498"/>
      <c r="U22" s="499"/>
    </row>
    <row r="23" spans="1:21" outlineLevel="1">
      <c r="A23" s="154"/>
      <c r="B23" s="451" t="s">
        <v>371</v>
      </c>
      <c r="C23" s="452"/>
      <c r="D23" s="452"/>
      <c r="E23" s="452"/>
      <c r="F23" s="452"/>
      <c r="G23" s="453"/>
      <c r="I23" s="508"/>
      <c r="J23" s="509"/>
      <c r="K23" s="509"/>
      <c r="L23" s="509"/>
      <c r="M23" s="509"/>
      <c r="N23" s="510"/>
      <c r="P23" s="497"/>
      <c r="Q23" s="498"/>
      <c r="R23" s="498"/>
      <c r="S23" s="498"/>
      <c r="T23" s="498"/>
      <c r="U23" s="499"/>
    </row>
    <row r="24" spans="1:21" outlineLevel="1">
      <c r="B24" s="17">
        <v>2027</v>
      </c>
      <c r="C24" s="17">
        <v>2028</v>
      </c>
      <c r="D24" s="17">
        <v>2029</v>
      </c>
      <c r="E24" s="17">
        <v>2030</v>
      </c>
      <c r="F24" s="17">
        <v>2031</v>
      </c>
      <c r="G24" s="17" t="s">
        <v>372</v>
      </c>
      <c r="I24" s="508"/>
      <c r="J24" s="509"/>
      <c r="K24" s="509"/>
      <c r="L24" s="509"/>
      <c r="M24" s="509"/>
      <c r="N24" s="510"/>
      <c r="P24" s="497"/>
      <c r="Q24" s="498"/>
      <c r="R24" s="498"/>
      <c r="S24" s="498"/>
      <c r="T24" s="498"/>
      <c r="U24" s="499"/>
    </row>
    <row r="25" spans="1:21" ht="14" outlineLevel="1" thickBot="1">
      <c r="B25" s="30" t="s">
        <v>373</v>
      </c>
      <c r="C25" s="30" t="s">
        <v>373</v>
      </c>
      <c r="D25" s="30" t="s">
        <v>373</v>
      </c>
      <c r="E25" s="30" t="s">
        <v>373</v>
      </c>
      <c r="F25" s="30" t="s">
        <v>373</v>
      </c>
      <c r="G25" s="30" t="s">
        <v>373</v>
      </c>
      <c r="I25" s="508"/>
      <c r="J25" s="509"/>
      <c r="K25" s="509"/>
      <c r="L25" s="509"/>
      <c r="M25" s="509"/>
      <c r="N25" s="510"/>
      <c r="P25" s="497"/>
      <c r="Q25" s="498"/>
      <c r="R25" s="498"/>
      <c r="S25" s="498"/>
      <c r="T25" s="498"/>
      <c r="U25" s="499"/>
    </row>
    <row r="26" spans="1:21" outlineLevel="1">
      <c r="A26" s="54" t="s">
        <v>374</v>
      </c>
      <c r="B26" s="21">
        <f>E64</f>
        <v>-35.069148235971419</v>
      </c>
      <c r="C26" s="21">
        <f>F64</f>
        <v>-37.598532809643977</v>
      </c>
      <c r="D26" s="21">
        <f>G64</f>
        <v>-40.65920024908241</v>
      </c>
      <c r="E26" s="21">
        <f>H64</f>
        <v>-44.007894140085398</v>
      </c>
      <c r="F26" s="21">
        <f>I64</f>
        <v>-47.317291047626377</v>
      </c>
      <c r="G26" s="21">
        <f>SUM(J64:BB64)</f>
        <v>0</v>
      </c>
      <c r="I26" s="508"/>
      <c r="J26" s="509"/>
      <c r="K26" s="509"/>
      <c r="L26" s="509"/>
      <c r="M26" s="509"/>
      <c r="N26" s="510"/>
      <c r="P26" s="497"/>
      <c r="Q26" s="498"/>
      <c r="R26" s="498"/>
      <c r="S26" s="498"/>
      <c r="T26" s="498"/>
      <c r="U26" s="499"/>
    </row>
    <row r="27" spans="1:21" outlineLevel="1">
      <c r="A27" s="54" t="s">
        <v>375</v>
      </c>
      <c r="B27" s="21">
        <f>E71+E77</f>
        <v>-8.9392157298035499</v>
      </c>
      <c r="C27" s="21">
        <f>F71+F77</f>
        <v>-8.8997106073235699</v>
      </c>
      <c r="D27" s="21">
        <f>G71+G77</f>
        <v>-8.8581055902793082</v>
      </c>
      <c r="E27" s="21">
        <f>H71+H77</f>
        <v>-8.8143389910890804</v>
      </c>
      <c r="F27" s="21">
        <f>I71+I77</f>
        <v>-8.7683468683319141</v>
      </c>
      <c r="G27" s="21">
        <f>SUM(J71:BB71)+SUM(J77:BB77)</f>
        <v>-532.1268359152225</v>
      </c>
      <c r="I27" s="508"/>
      <c r="J27" s="509"/>
      <c r="K27" s="509"/>
      <c r="L27" s="509"/>
      <c r="M27" s="509"/>
      <c r="N27" s="510"/>
      <c r="P27" s="497"/>
      <c r="Q27" s="498"/>
      <c r="R27" s="498"/>
      <c r="S27" s="498"/>
      <c r="T27" s="498"/>
      <c r="U27" s="499"/>
    </row>
    <row r="28" spans="1:21" outlineLevel="1">
      <c r="A28" s="154"/>
      <c r="B28" s="248"/>
      <c r="C28" s="248"/>
      <c r="D28" s="248"/>
      <c r="E28" s="248"/>
      <c r="F28" s="248"/>
      <c r="G28" s="248"/>
      <c r="I28" s="508"/>
      <c r="J28" s="509"/>
      <c r="K28" s="509"/>
      <c r="L28" s="509"/>
      <c r="M28" s="509"/>
      <c r="N28" s="510"/>
      <c r="P28" s="497"/>
      <c r="Q28" s="498"/>
      <c r="R28" s="498"/>
      <c r="S28" s="498"/>
      <c r="T28" s="498"/>
      <c r="U28" s="499"/>
    </row>
    <row r="29" spans="1:21" ht="14" outlineLevel="1" thickBot="1">
      <c r="A29" s="154"/>
      <c r="B29" s="248"/>
      <c r="C29" s="248"/>
      <c r="D29" s="248"/>
      <c r="E29" s="248"/>
      <c r="F29" s="248"/>
      <c r="G29" s="248"/>
      <c r="I29" s="508"/>
      <c r="J29" s="509"/>
      <c r="K29" s="509"/>
      <c r="L29" s="509"/>
      <c r="M29" s="509"/>
      <c r="N29" s="510"/>
      <c r="P29" s="497"/>
      <c r="Q29" s="498"/>
      <c r="R29" s="498"/>
      <c r="S29" s="498"/>
      <c r="T29" s="498"/>
      <c r="U29" s="499"/>
    </row>
    <row r="30" spans="1:21" ht="14" outlineLevel="1" thickBot="1">
      <c r="A30" s="308"/>
      <c r="B30" s="309" t="s">
        <v>376</v>
      </c>
      <c r="C30" s="310" t="s">
        <v>377</v>
      </c>
      <c r="D30" s="455" t="s">
        <v>330</v>
      </c>
      <c r="E30" s="456"/>
      <c r="F30" s="456"/>
      <c r="G30" s="457"/>
      <c r="I30" s="508"/>
      <c r="J30" s="509"/>
      <c r="K30" s="509"/>
      <c r="L30" s="509"/>
      <c r="M30" s="509"/>
      <c r="N30" s="510"/>
      <c r="P30" s="497"/>
      <c r="Q30" s="498"/>
      <c r="R30" s="498"/>
      <c r="S30" s="498"/>
      <c r="T30" s="498"/>
      <c r="U30" s="499"/>
    </row>
    <row r="31" spans="1:21" outlineLevel="1">
      <c r="A31" s="475" t="s">
        <v>378</v>
      </c>
      <c r="B31" s="368" t="s">
        <v>379</v>
      </c>
      <c r="C31" s="307">
        <f>19.6*5</f>
        <v>98</v>
      </c>
      <c r="D31" s="517" t="s">
        <v>384</v>
      </c>
      <c r="E31" s="517"/>
      <c r="F31" s="517"/>
      <c r="G31" s="518"/>
      <c r="I31" s="508"/>
      <c r="J31" s="509"/>
      <c r="K31" s="509"/>
      <c r="L31" s="509"/>
      <c r="M31" s="509"/>
      <c r="N31" s="510"/>
      <c r="P31" s="497"/>
      <c r="Q31" s="498"/>
      <c r="R31" s="498"/>
      <c r="S31" s="498"/>
      <c r="T31" s="498"/>
      <c r="U31" s="499"/>
    </row>
    <row r="32" spans="1:21" outlineLevel="1">
      <c r="A32" s="475"/>
      <c r="B32" s="368" t="s">
        <v>381</v>
      </c>
      <c r="C32" s="307">
        <f>5.2*5</f>
        <v>26</v>
      </c>
      <c r="D32" s="460" t="s">
        <v>384</v>
      </c>
      <c r="E32" s="460"/>
      <c r="F32" s="460"/>
      <c r="G32" s="461"/>
      <c r="I32" s="508"/>
      <c r="J32" s="509"/>
      <c r="K32" s="509"/>
      <c r="L32" s="509"/>
      <c r="M32" s="509"/>
      <c r="N32" s="510"/>
      <c r="P32" s="497"/>
      <c r="Q32" s="498"/>
      <c r="R32" s="498"/>
      <c r="S32" s="498"/>
      <c r="T32" s="498"/>
      <c r="U32" s="499"/>
    </row>
    <row r="33" spans="1:21" outlineLevel="1">
      <c r="A33" s="475"/>
      <c r="B33" s="368" t="s">
        <v>382</v>
      </c>
      <c r="C33" s="307">
        <f>25.1*5</f>
        <v>125.5</v>
      </c>
      <c r="D33" s="460" t="s">
        <v>384</v>
      </c>
      <c r="E33" s="460"/>
      <c r="F33" s="460"/>
      <c r="G33" s="461"/>
      <c r="I33" s="508"/>
      <c r="J33" s="509"/>
      <c r="K33" s="509"/>
      <c r="L33" s="509"/>
      <c r="M33" s="509"/>
      <c r="N33" s="510"/>
      <c r="P33" s="497"/>
      <c r="Q33" s="498"/>
      <c r="R33" s="498"/>
      <c r="S33" s="498"/>
      <c r="T33" s="498"/>
      <c r="U33" s="499"/>
    </row>
    <row r="34" spans="1:21" outlineLevel="1">
      <c r="A34" s="475"/>
      <c r="B34" s="368" t="s">
        <v>383</v>
      </c>
      <c r="C34" s="307">
        <f>13.3*5</f>
        <v>66.5</v>
      </c>
      <c r="D34" s="460" t="s">
        <v>384</v>
      </c>
      <c r="E34" s="460"/>
      <c r="F34" s="460"/>
      <c r="G34" s="461"/>
      <c r="I34" s="508"/>
      <c r="J34" s="509"/>
      <c r="K34" s="509"/>
      <c r="L34" s="509"/>
      <c r="M34" s="509"/>
      <c r="N34" s="510"/>
      <c r="P34" s="497"/>
      <c r="Q34" s="498"/>
      <c r="R34" s="498"/>
      <c r="S34" s="498"/>
      <c r="T34" s="498"/>
      <c r="U34" s="499"/>
    </row>
    <row r="35" spans="1:21" outlineLevel="1">
      <c r="A35" s="475"/>
      <c r="B35" s="368" t="s">
        <v>385</v>
      </c>
      <c r="C35" s="307">
        <f>6.3*5</f>
        <v>31.5</v>
      </c>
      <c r="D35" s="460" t="s">
        <v>384</v>
      </c>
      <c r="E35" s="460"/>
      <c r="F35" s="460"/>
      <c r="G35" s="461"/>
      <c r="I35" s="508"/>
      <c r="J35" s="509"/>
      <c r="K35" s="509"/>
      <c r="L35" s="509"/>
      <c r="M35" s="509"/>
      <c r="N35" s="510"/>
      <c r="P35" s="497"/>
      <c r="Q35" s="498"/>
      <c r="R35" s="498"/>
      <c r="S35" s="498"/>
      <c r="T35" s="498"/>
      <c r="U35" s="499"/>
    </row>
    <row r="36" spans="1:21" outlineLevel="1">
      <c r="A36" s="475"/>
      <c r="B36" s="368" t="s">
        <v>386</v>
      </c>
      <c r="C36" s="252">
        <f>3.2*5</f>
        <v>16</v>
      </c>
      <c r="D36" s="460" t="s">
        <v>384</v>
      </c>
      <c r="E36" s="460"/>
      <c r="F36" s="460"/>
      <c r="G36" s="461"/>
      <c r="I36" s="508"/>
      <c r="J36" s="509"/>
      <c r="K36" s="509"/>
      <c r="L36" s="509"/>
      <c r="M36" s="509"/>
      <c r="N36" s="510"/>
      <c r="P36" s="497"/>
      <c r="Q36" s="498"/>
      <c r="R36" s="498"/>
      <c r="S36" s="498"/>
      <c r="T36" s="498"/>
      <c r="U36" s="499"/>
    </row>
    <row r="37" spans="1:21" outlineLevel="1">
      <c r="A37" s="475"/>
      <c r="B37" s="368" t="s">
        <v>308</v>
      </c>
      <c r="C37" s="252">
        <f>2591*5</f>
        <v>12955</v>
      </c>
      <c r="D37" s="460" t="s">
        <v>388</v>
      </c>
      <c r="E37" s="460"/>
      <c r="F37" s="460"/>
      <c r="G37" s="461"/>
      <c r="I37" s="508"/>
      <c r="J37" s="509"/>
      <c r="K37" s="509"/>
      <c r="L37" s="509"/>
      <c r="M37" s="509"/>
      <c r="N37" s="510"/>
      <c r="P37" s="497"/>
      <c r="Q37" s="498"/>
      <c r="R37" s="498"/>
      <c r="S37" s="498"/>
      <c r="T37" s="498"/>
      <c r="U37" s="499"/>
    </row>
    <row r="38" spans="1:21" outlineLevel="1">
      <c r="A38" s="475"/>
      <c r="B38" s="312"/>
      <c r="C38" s="252"/>
      <c r="D38" s="460"/>
      <c r="E38" s="460"/>
      <c r="F38" s="460"/>
      <c r="G38" s="461"/>
      <c r="I38" s="508"/>
      <c r="J38" s="509"/>
      <c r="K38" s="509"/>
      <c r="L38" s="509"/>
      <c r="M38" s="509"/>
      <c r="N38" s="510"/>
      <c r="P38" s="497"/>
      <c r="Q38" s="498"/>
      <c r="R38" s="498"/>
      <c r="S38" s="498"/>
      <c r="T38" s="498"/>
      <c r="U38" s="499"/>
    </row>
    <row r="39" spans="1:21" outlineLevel="1">
      <c r="A39" s="475"/>
      <c r="B39" s="312"/>
      <c r="C39" s="252"/>
      <c r="D39" s="460"/>
      <c r="E39" s="460"/>
      <c r="F39" s="460"/>
      <c r="G39" s="461"/>
      <c r="I39" s="508"/>
      <c r="J39" s="509"/>
      <c r="K39" s="509"/>
      <c r="L39" s="509"/>
      <c r="M39" s="509"/>
      <c r="N39" s="510"/>
      <c r="P39" s="497"/>
      <c r="Q39" s="498"/>
      <c r="R39" s="498"/>
      <c r="S39" s="498"/>
      <c r="T39" s="498"/>
      <c r="U39" s="499"/>
    </row>
    <row r="40" spans="1:21" ht="14" outlineLevel="1" thickBot="1">
      <c r="A40" s="476"/>
      <c r="B40" s="313"/>
      <c r="C40" s="314"/>
      <c r="D40" s="458"/>
      <c r="E40" s="458"/>
      <c r="F40" s="458"/>
      <c r="G40" s="459"/>
      <c r="I40" s="508"/>
      <c r="J40" s="509"/>
      <c r="K40" s="509"/>
      <c r="L40" s="509"/>
      <c r="M40" s="509"/>
      <c r="N40" s="510"/>
      <c r="P40" s="497"/>
      <c r="Q40" s="498"/>
      <c r="R40" s="498"/>
      <c r="S40" s="498"/>
      <c r="T40" s="498"/>
      <c r="U40" s="499"/>
    </row>
    <row r="41" spans="1:21" outlineLevel="1">
      <c r="A41" s="154"/>
      <c r="B41" s="248"/>
      <c r="C41" s="248"/>
      <c r="D41" s="248"/>
      <c r="E41" s="248"/>
      <c r="F41" s="248"/>
      <c r="G41" s="248"/>
      <c r="I41" s="508"/>
      <c r="J41" s="509"/>
      <c r="K41" s="509"/>
      <c r="L41" s="509"/>
      <c r="M41" s="509"/>
      <c r="N41" s="510"/>
      <c r="P41" s="497"/>
      <c r="Q41" s="498"/>
      <c r="R41" s="498"/>
      <c r="S41" s="498"/>
      <c r="T41" s="498"/>
      <c r="U41" s="499"/>
    </row>
    <row r="42" spans="1:21" outlineLevel="1">
      <c r="A42" s="154"/>
      <c r="B42" s="248"/>
      <c r="C42" s="248"/>
      <c r="D42" s="248"/>
      <c r="E42" s="248"/>
      <c r="F42" s="248"/>
      <c r="G42" s="248"/>
      <c r="I42" s="508"/>
      <c r="J42" s="509"/>
      <c r="K42" s="509"/>
      <c r="L42" s="509"/>
      <c r="M42" s="509"/>
      <c r="N42" s="510"/>
      <c r="P42" s="497"/>
      <c r="Q42" s="498"/>
      <c r="R42" s="498"/>
      <c r="S42" s="498"/>
      <c r="T42" s="498"/>
      <c r="U42" s="499"/>
    </row>
    <row r="43" spans="1:21" outlineLevel="1">
      <c r="A43" s="154"/>
      <c r="B43" s="248"/>
      <c r="C43" s="248"/>
      <c r="D43" s="248"/>
      <c r="E43" s="248"/>
      <c r="F43" s="248"/>
      <c r="G43" s="248"/>
      <c r="I43" s="508"/>
      <c r="J43" s="509"/>
      <c r="K43" s="509"/>
      <c r="L43" s="509"/>
      <c r="M43" s="509"/>
      <c r="N43" s="510"/>
      <c r="P43" s="497"/>
      <c r="Q43" s="498"/>
      <c r="R43" s="498"/>
      <c r="S43" s="498"/>
      <c r="T43" s="498"/>
      <c r="U43" s="499"/>
    </row>
    <row r="44" spans="1:21" outlineLevel="1">
      <c r="A44" s="154"/>
      <c r="B44" s="248"/>
      <c r="C44" s="248"/>
      <c r="D44" s="248"/>
      <c r="E44" s="248"/>
      <c r="F44" s="248"/>
      <c r="G44" s="248"/>
      <c r="I44" s="508"/>
      <c r="J44" s="509"/>
      <c r="K44" s="509"/>
      <c r="L44" s="509"/>
      <c r="M44" s="509"/>
      <c r="N44" s="510"/>
      <c r="P44" s="497"/>
      <c r="Q44" s="498"/>
      <c r="R44" s="498"/>
      <c r="S44" s="498"/>
      <c r="T44" s="498"/>
      <c r="U44" s="499"/>
    </row>
    <row r="45" spans="1:21" outlineLevel="1">
      <c r="A45" s="154"/>
      <c r="B45" s="248"/>
      <c r="C45" s="248"/>
      <c r="D45" s="248"/>
      <c r="E45" s="248"/>
      <c r="F45" s="248"/>
      <c r="G45" s="248"/>
      <c r="I45" s="511"/>
      <c r="J45" s="512"/>
      <c r="K45" s="512"/>
      <c r="L45" s="512"/>
      <c r="M45" s="512"/>
      <c r="N45" s="513"/>
      <c r="P45" s="500"/>
      <c r="Q45" s="501"/>
      <c r="R45" s="501"/>
      <c r="S45" s="501"/>
      <c r="T45" s="501"/>
      <c r="U45" s="502"/>
    </row>
    <row r="46" spans="1:21" outlineLevel="1">
      <c r="A46" s="154"/>
      <c r="B46" s="248"/>
      <c r="C46" s="248"/>
      <c r="D46" s="248"/>
      <c r="E46" s="248"/>
      <c r="F46" s="248"/>
      <c r="G46" s="248"/>
    </row>
    <row r="47" spans="1:21">
      <c r="A47" s="154"/>
      <c r="B47" s="155"/>
    </row>
    <row r="48" spans="1:21" ht="15">
      <c r="A48" s="12" t="s">
        <v>389</v>
      </c>
    </row>
    <row r="49" spans="1:54" ht="15" outlineLevel="1">
      <c r="A49" s="12"/>
    </row>
    <row r="50" spans="1:54" ht="14" outlineLevel="1" thickBot="1">
      <c r="A50" s="4" t="s">
        <v>390</v>
      </c>
    </row>
    <row r="51" spans="1:54" outlineLevel="2">
      <c r="B51" s="19"/>
      <c r="C51" s="19"/>
      <c r="D51" s="19"/>
      <c r="E51" s="462" t="s">
        <v>277</v>
      </c>
      <c r="F51" s="450"/>
      <c r="G51" s="450"/>
      <c r="H51" s="450"/>
      <c r="I51" s="450"/>
      <c r="J51" s="450" t="s">
        <v>278</v>
      </c>
      <c r="K51" s="450"/>
      <c r="L51" s="450"/>
      <c r="M51" s="450"/>
      <c r="N51" s="450"/>
      <c r="O51" s="450" t="s">
        <v>279</v>
      </c>
      <c r="P51" s="450"/>
      <c r="Q51" s="450"/>
      <c r="R51" s="450"/>
      <c r="S51" s="450"/>
      <c r="T51" s="450" t="s">
        <v>280</v>
      </c>
      <c r="U51" s="450"/>
      <c r="V51" s="450"/>
      <c r="W51" s="450"/>
      <c r="X51" s="450"/>
      <c r="Y51" s="450" t="s">
        <v>391</v>
      </c>
      <c r="Z51" s="450"/>
      <c r="AA51" s="450"/>
      <c r="AB51" s="450"/>
      <c r="AC51" s="450"/>
      <c r="AD51" s="450" t="s">
        <v>392</v>
      </c>
      <c r="AE51" s="450"/>
      <c r="AF51" s="450"/>
      <c r="AG51" s="450"/>
      <c r="AH51" s="450"/>
      <c r="AI51" s="450" t="s">
        <v>393</v>
      </c>
      <c r="AJ51" s="450"/>
      <c r="AK51" s="450"/>
      <c r="AL51" s="450"/>
      <c r="AM51" s="450"/>
      <c r="AN51" s="450" t="s">
        <v>394</v>
      </c>
      <c r="AO51" s="450"/>
      <c r="AP51" s="450"/>
      <c r="AQ51" s="450"/>
      <c r="AR51" s="450"/>
      <c r="AS51" s="450" t="s">
        <v>395</v>
      </c>
      <c r="AT51" s="450"/>
      <c r="AU51" s="450"/>
      <c r="AV51" s="450"/>
      <c r="AW51" s="450"/>
      <c r="AX51" s="450" t="s">
        <v>396</v>
      </c>
      <c r="AY51" s="450"/>
      <c r="AZ51" s="450"/>
      <c r="BA51" s="450"/>
      <c r="BB51" s="454"/>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376</v>
      </c>
      <c r="C53" s="19" t="s">
        <v>397</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70" t="s">
        <v>398</v>
      </c>
      <c r="B54" s="127" t="s">
        <v>290</v>
      </c>
      <c r="C54" s="127" t="s">
        <v>288</v>
      </c>
      <c r="D54" s="124" t="s">
        <v>399</v>
      </c>
      <c r="E54" s="242">
        <f>'Option_3 Workings'!R8*-1</f>
        <v>-10.470737505493789</v>
      </c>
      <c r="F54" s="242">
        <f>'Option_3 Workings'!S8*-1</f>
        <v>-11.285172407969874</v>
      </c>
      <c r="G54" s="242">
        <f>'Option_3 Workings'!T8*-1</f>
        <v>-12.223442591990622</v>
      </c>
      <c r="H54" s="242">
        <f>'Option_3 Workings'!U8*-1</f>
        <v>-13.178088494466706</v>
      </c>
      <c r="I54" s="242">
        <f>'Option_3 Workings'!V8*-1</f>
        <v>-14.015561900203167</v>
      </c>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71"/>
      <c r="B55" s="36" t="s">
        <v>293</v>
      </c>
      <c r="C55" s="121" t="s">
        <v>288</v>
      </c>
      <c r="D55" s="2" t="s">
        <v>399</v>
      </c>
      <c r="E55" s="241">
        <f>'Option_3 Workings'!R15*-1</f>
        <v>-9.9784221171850014</v>
      </c>
      <c r="F55" s="241">
        <f>'Option_3 Workings'!S15*-1</f>
        <v>-10.51924143571792</v>
      </c>
      <c r="G55" s="241">
        <f>'Option_3 Workings'!T15*-1</f>
        <v>-11.14261760861395</v>
      </c>
      <c r="H55" s="241">
        <f>'Option_3 Workings'!U15*-1</f>
        <v>-11.776910927146863</v>
      </c>
      <c r="I55" s="241">
        <f>'Option_3 Workings'!V15*-1</f>
        <v>-12.333089247853358</v>
      </c>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71"/>
      <c r="B56" s="36" t="s">
        <v>299</v>
      </c>
      <c r="C56" s="121" t="s">
        <v>288</v>
      </c>
      <c r="D56" s="2" t="s">
        <v>399</v>
      </c>
      <c r="E56" s="241">
        <f>'Option_3 Workings'!R22*-1</f>
        <v>-7.3375096630007182</v>
      </c>
      <c r="F56" s="241">
        <f>'Option_3 Workings'!S22*-1</f>
        <v>-7.7564992340112058</v>
      </c>
      <c r="G56" s="241">
        <f>'Option_3 Workings'!T22*-1</f>
        <v>-8.2359589332089183</v>
      </c>
      <c r="H56" s="241">
        <f>'Option_3 Workings'!U22*-1</f>
        <v>-8.7234150755995579</v>
      </c>
      <c r="I56" s="241">
        <f>'Option_3 Workings'!V22*-1</f>
        <v>-9.1536546008074229</v>
      </c>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71"/>
      <c r="B57" s="36" t="s">
        <v>306</v>
      </c>
      <c r="C57" s="121" t="s">
        <v>288</v>
      </c>
      <c r="D57" s="2" t="s">
        <v>399</v>
      </c>
      <c r="E57" s="241">
        <f>('Option_3 Workings'!R29+'Option_3 Workings'!D17)*-1</f>
        <v>-4.544123298781618</v>
      </c>
      <c r="F57" s="241">
        <f>('Option_3 Workings'!S29+'Option_3 Workings'!E17)*-1</f>
        <v>-5.1031547383996028</v>
      </c>
      <c r="G57" s="241">
        <f>('Option_3 Workings'!T29+'Option_3 Workings'!F17)*-1</f>
        <v>-5.9067599630962704</v>
      </c>
      <c r="H57" s="241">
        <f>('Option_3 Workings'!U29+'Option_3 Workings'!G17)*-1</f>
        <v>-6.9609446788064409</v>
      </c>
      <c r="I57" s="241">
        <f>('Option_3 Workings'!V29+'Option_3 Workings'!H17)*-1</f>
        <v>-8.2383703432637923</v>
      </c>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71"/>
      <c r="B58" s="36" t="s">
        <v>305</v>
      </c>
      <c r="C58" s="121" t="s">
        <v>288</v>
      </c>
      <c r="D58" s="2" t="s">
        <v>399</v>
      </c>
      <c r="E58" s="241">
        <f>'Option_3 Workings'!D15*-1</f>
        <v>-1.5010795161213277</v>
      </c>
      <c r="F58" s="241">
        <f>'Option_3 Workings'!E15*-1</f>
        <v>-1.5657966591511159</v>
      </c>
      <c r="G58" s="241">
        <f>'Option_3 Workings'!F15*-1</f>
        <v>-1.6350094642828907</v>
      </c>
      <c r="H58" s="241">
        <f>'Option_3 Workings'!G15*-1</f>
        <v>-1.7060132205076033</v>
      </c>
      <c r="I58" s="241">
        <f>'Option_3 Workings'!H15*-1</f>
        <v>-1.7754380695949705</v>
      </c>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71"/>
      <c r="B59" s="36" t="s">
        <v>308</v>
      </c>
      <c r="C59" s="121" t="s">
        <v>288</v>
      </c>
      <c r="D59" s="2" t="s">
        <v>399</v>
      </c>
      <c r="E59" s="241">
        <f>('Option_3 Workings'!R9+'Option_3 Workings'!R16+'Option_3 Workings'!R23+'Option_3 Workings'!R30+'Option_3 Workings'!D16+'Option_3 Workings'!D18)*-1</f>
        <v>-1.2372761353889592</v>
      </c>
      <c r="F59" s="241">
        <f>('Option_3 Workings'!S9+'Option_3 Workings'!S16+'Option_3 Workings'!S23+'Option_3 Workings'!S30+'Option_3 Workings'!E16+'Option_3 Workings'!E18)*-1</f>
        <v>-1.3686683343942543</v>
      </c>
      <c r="G59" s="241">
        <f>('Option_3 Workings'!T9+'Option_3 Workings'!T16+'Option_3 Workings'!T23+'Option_3 Workings'!T30+'Option_3 Workings'!F16+'Option_3 Workings'!F18)*-1</f>
        <v>-1.5154116878897583</v>
      </c>
      <c r="H59" s="241">
        <f>('Option_3 Workings'!U9+'Option_3 Workings'!U16+'Option_3 Workings'!U23+'Option_3 Workings'!U30+'Option_3 Workings'!G16+'Option_3 Workings'!G18)*-1</f>
        <v>-1.6625217435582327</v>
      </c>
      <c r="I59" s="241">
        <f>('Option_3 Workings'!V9+'Option_3 Workings'!V16+'Option_3 Workings'!V23+'Option_3 Workings'!V30+'Option_3 Workings'!H16+'Option_3 Workings'!H18)*-1</f>
        <v>-1.8011768859036672</v>
      </c>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71"/>
      <c r="B60" s="36"/>
      <c r="C60" s="121"/>
      <c r="D60" s="2" t="s">
        <v>399</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71"/>
      <c r="B61" s="36"/>
      <c r="C61" s="121"/>
      <c r="D61" s="2" t="s">
        <v>399</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71"/>
      <c r="B62" s="36"/>
      <c r="C62" s="121"/>
      <c r="D62" s="2" t="s">
        <v>399</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71"/>
      <c r="B63" s="36"/>
      <c r="C63" s="121"/>
      <c r="D63" s="2" t="s">
        <v>399</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72"/>
      <c r="B64" s="122" t="s">
        <v>400</v>
      </c>
      <c r="C64" s="296" t="s">
        <v>401</v>
      </c>
      <c r="D64" s="123" t="s">
        <v>399</v>
      </c>
      <c r="E64" s="23">
        <f>SUM(E54:E63)</f>
        <v>-35.069148235971419</v>
      </c>
      <c r="F64" s="23">
        <f t="shared" ref="F64:BB64" si="3">SUM(F54:F63)</f>
        <v>-37.598532809643977</v>
      </c>
      <c r="G64" s="23">
        <f t="shared" si="3"/>
        <v>-40.65920024908241</v>
      </c>
      <c r="H64" s="23">
        <f t="shared" si="3"/>
        <v>-44.007894140085398</v>
      </c>
      <c r="I64" s="23">
        <f t="shared" si="3"/>
        <v>-47.317291047626377</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63" t="s">
        <v>402</v>
      </c>
      <c r="B66" s="266"/>
      <c r="C66" s="267"/>
      <c r="D66" s="268" t="s">
        <v>399</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64"/>
      <c r="B67" s="252"/>
      <c r="C67" s="267"/>
      <c r="D67" s="269" t="s">
        <v>399</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64"/>
      <c r="B68" s="252"/>
      <c r="C68" s="267"/>
      <c r="D68" s="269" t="s">
        <v>399</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64"/>
      <c r="B69" s="252"/>
      <c r="C69" s="267"/>
      <c r="D69" s="269" t="s">
        <v>399</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64"/>
      <c r="B70" s="252"/>
      <c r="C70" s="267"/>
      <c r="D70" s="269" t="s">
        <v>399</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65"/>
      <c r="B71" s="122" t="s">
        <v>403</v>
      </c>
      <c r="C71" s="123"/>
      <c r="D71" s="270" t="s">
        <v>399</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63" t="s">
        <v>404</v>
      </c>
      <c r="B75" s="127" t="s">
        <v>405</v>
      </c>
      <c r="C75" s="274"/>
      <c r="D75" s="124" t="s">
        <v>399</v>
      </c>
      <c r="E75" s="275">
        <f>-E158*'Fixed Data'!$B$27/10^2</f>
        <v>-8.9392157298035499</v>
      </c>
      <c r="F75" s="275">
        <f>-F158*'Fixed Data'!$B$27/10^2</f>
        <v>-8.8997106073235699</v>
      </c>
      <c r="G75" s="275">
        <f>-G158*'Fixed Data'!$B$27/10^2</f>
        <v>-8.8581055902793082</v>
      </c>
      <c r="H75" s="275">
        <f>-H158*'Fixed Data'!$B$27/10^2</f>
        <v>-8.8143389910890804</v>
      </c>
      <c r="I75" s="275">
        <f>-I158*'Fixed Data'!$B$27/10^2</f>
        <v>-8.7683468683319141</v>
      </c>
      <c r="J75" s="275">
        <f>-J158*'Fixed Data'!$B$27/10^2</f>
        <v>-8.7200629741579405</v>
      </c>
      <c r="K75" s="275">
        <f>-K158*'Fixed Data'!$B$27/10^2</f>
        <v>-8.8271449679235445</v>
      </c>
      <c r="L75" s="275">
        <f>-L158*'Fixed Data'!$B$27/10^2</f>
        <v>-8.9359917629389027</v>
      </c>
      <c r="M75" s="275">
        <f>-M158*'Fixed Data'!$B$27/10^2</f>
        <v>-9.0466462122019298</v>
      </c>
      <c r="N75" s="275">
        <f>-N158*'Fixed Data'!$B$27/10^2</f>
        <v>-9.1591525585781159</v>
      </c>
      <c r="O75" s="275">
        <f>-O158*'Fixed Data'!$B$27/10^2</f>
        <v>-9.2735565099284933</v>
      </c>
      <c r="P75" s="275">
        <f>-P158*'Fixed Data'!$B$27/10^2</f>
        <v>-9.3899052916992201</v>
      </c>
      <c r="Q75" s="275">
        <f>-Q158*'Fixed Data'!$B$27/10^2</f>
        <v>-9.5082477145367648</v>
      </c>
      <c r="R75" s="275">
        <f>-R158*'Fixed Data'!$B$27/10^2</f>
        <v>-9.628634196826301</v>
      </c>
      <c r="S75" s="275">
        <f>-S158*'Fixed Data'!$B$27/10^2</f>
        <v>-9.7511168773836694</v>
      </c>
      <c r="T75" s="275">
        <f>-T158*'Fixed Data'!$B$27/10^2</f>
        <v>-9.8757496680449535</v>
      </c>
      <c r="U75" s="275">
        <f>-U158*'Fixed Data'!$B$27/10^2</f>
        <v>-10.002588298743284</v>
      </c>
      <c r="V75" s="275">
        <f>-V158*'Fixed Data'!$B$27/10^2</f>
        <v>-10.131690422687988</v>
      </c>
      <c r="W75" s="275">
        <f>-W158*'Fixed Data'!$B$27/10^2</f>
        <v>-10.263115661441379</v>
      </c>
      <c r="X75" s="275">
        <f>-X158*'Fixed Data'!$B$27/10^2</f>
        <v>-10.396925717610738</v>
      </c>
      <c r="Y75" s="275">
        <f>-Y158*'Fixed Data'!$B$27/10^2</f>
        <v>-10.533184427437872</v>
      </c>
      <c r="Z75" s="275">
        <f>-Z158*'Fixed Data'!$B$27/10^2</f>
        <v>-10.671957858465507</v>
      </c>
      <c r="AA75" s="275">
        <f>-AA158*'Fixed Data'!$B$27/10^2</f>
        <v>-10.813314399690839</v>
      </c>
      <c r="AB75" s="275">
        <f>-AB158*'Fixed Data'!$B$27/10^2</f>
        <v>-10.95732486674472</v>
      </c>
      <c r="AC75" s="275">
        <f>-AC158*'Fixed Data'!$B$27/10^2</f>
        <v>-11.104062569506825</v>
      </c>
      <c r="AD75" s="275">
        <f>-AD158*'Fixed Data'!$B$27/10^2</f>
        <v>-11.253603432310417</v>
      </c>
      <c r="AE75" s="275">
        <f>-AE158*'Fixed Data'!$B$27/10^2</f>
        <v>-11.406026099121521</v>
      </c>
      <c r="AF75" s="275">
        <f>-AF158*'Fixed Data'!$B$27/10^2</f>
        <v>-11.561412053743679</v>
      </c>
      <c r="AG75" s="275">
        <f>-AG158*'Fixed Data'!$B$27/10^2</f>
        <v>-11.719845717484322</v>
      </c>
      <c r="AH75" s="275">
        <f>-AH158*'Fixed Data'!$B$27/10^2</f>
        <v>-11.881414569359533</v>
      </c>
      <c r="AI75" s="275">
        <f>-AI158*'Fixed Data'!$B$27/10^2</f>
        <v>-12.046209288837206</v>
      </c>
      <c r="AJ75" s="275">
        <f>-AJ158*'Fixed Data'!$B$27/10^2</f>
        <v>-12.214323868529</v>
      </c>
      <c r="AK75" s="275">
        <f>-AK158*'Fixed Data'!$B$27/10^2</f>
        <v>-12.385855771959109</v>
      </c>
      <c r="AL75" s="275">
        <f>-AL158*'Fixed Data'!$B$27/10^2</f>
        <v>-12.560906053769006</v>
      </c>
      <c r="AM75" s="275">
        <f>-AM158*'Fixed Data'!$B$27/10^2</f>
        <v>-12.739579517486206</v>
      </c>
      <c r="AN75" s="275">
        <f>-AN158*'Fixed Data'!$B$27/10^2</f>
        <v>-12.921984895831404</v>
      </c>
      <c r="AO75" s="275">
        <f>-AO158*'Fixed Data'!$B$27/10^2</f>
        <v>-13.108234963410441</v>
      </c>
      <c r="AP75" s="275">
        <f>-AP158*'Fixed Data'!$B$27/10^2</f>
        <v>-13.298446747072646</v>
      </c>
      <c r="AQ75" s="275">
        <f>-AQ158*'Fixed Data'!$B$27/10^2</f>
        <v>-13.492741698705167</v>
      </c>
      <c r="AR75" s="275">
        <f>-AR158*'Fixed Data'!$B$27/10^2</f>
        <v>-13.691245860514535</v>
      </c>
      <c r="AS75" s="275">
        <f>-AS158*'Fixed Data'!$B$27/10^2</f>
        <v>-13.894090082897792</v>
      </c>
      <c r="AT75" s="275">
        <f>-AT158*'Fixed Data'!$B$27/10^2</f>
        <v>-14.101410197236834</v>
      </c>
      <c r="AU75" s="275">
        <f>-AU158*'Fixed Data'!$B$27/10^2</f>
        <v>-14.313347278846328</v>
      </c>
      <c r="AV75" s="275">
        <f>-AV158*'Fixed Data'!$B$27/10^2</f>
        <v>-14.53004779722967</v>
      </c>
      <c r="AW75" s="275">
        <f>-AW158*'Fixed Data'!$B$27/10^2</f>
        <v>-14.751663916590896</v>
      </c>
      <c r="AX75" s="275">
        <f>-AX158*'Fixed Data'!$B$27/10^2</f>
        <v>-14.978353683654621</v>
      </c>
      <c r="AY75" s="275">
        <f>-AY158*'Fixed Data'!$B$27/10^2</f>
        <v>-15.210281305639533</v>
      </c>
      <c r="AZ75" s="275">
        <f>-AZ158*'Fixed Data'!$B$27/10^2</f>
        <v>-15.447617428231947</v>
      </c>
      <c r="BA75" s="275">
        <f>-BA158*'Fixed Data'!$B$27/10^2</f>
        <v>-15.690539360969694</v>
      </c>
      <c r="BB75" s="275">
        <f>-BB158*'Fixed Data'!$B$27/10^2</f>
        <v>-15.937281369242017</v>
      </c>
    </row>
    <row r="76" spans="1:54" ht="19.5" customHeight="1" outlineLevel="2">
      <c r="A76" s="464"/>
      <c r="B76" s="121"/>
      <c r="C76" s="272"/>
      <c r="D76" s="2" t="s">
        <v>399</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65"/>
      <c r="B77" s="273" t="s">
        <v>406</v>
      </c>
      <c r="C77" s="271"/>
      <c r="D77" s="123" t="s">
        <v>399</v>
      </c>
      <c r="E77" s="23">
        <f t="shared" ref="E77:AJ77" si="5">SUM(E75:E76)</f>
        <v>-8.9392157298035499</v>
      </c>
      <c r="F77" s="23">
        <f t="shared" si="5"/>
        <v>-8.8997106073235699</v>
      </c>
      <c r="G77" s="23">
        <f t="shared" si="5"/>
        <v>-8.8581055902793082</v>
      </c>
      <c r="H77" s="23">
        <f t="shared" si="5"/>
        <v>-8.8143389910890804</v>
      </c>
      <c r="I77" s="23">
        <f t="shared" si="5"/>
        <v>-8.7683468683319141</v>
      </c>
      <c r="J77" s="23">
        <f t="shared" si="5"/>
        <v>-8.7200629741579405</v>
      </c>
      <c r="K77" s="23">
        <f t="shared" si="5"/>
        <v>-8.8271449679235445</v>
      </c>
      <c r="L77" s="23">
        <f t="shared" si="5"/>
        <v>-8.9359917629389027</v>
      </c>
      <c r="M77" s="23">
        <f t="shared" si="5"/>
        <v>-9.0466462122019298</v>
      </c>
      <c r="N77" s="23">
        <f t="shared" si="5"/>
        <v>-9.1591525585781159</v>
      </c>
      <c r="O77" s="23">
        <f t="shared" si="5"/>
        <v>-9.2735565099284933</v>
      </c>
      <c r="P77" s="23">
        <f t="shared" si="5"/>
        <v>-9.3899052916992201</v>
      </c>
      <c r="Q77" s="23">
        <f t="shared" si="5"/>
        <v>-9.5082477145367648</v>
      </c>
      <c r="R77" s="23">
        <f t="shared" si="5"/>
        <v>-9.628634196826301</v>
      </c>
      <c r="S77" s="23">
        <f t="shared" si="5"/>
        <v>-9.7511168773836694</v>
      </c>
      <c r="T77" s="23">
        <f t="shared" si="5"/>
        <v>-9.8757496680449535</v>
      </c>
      <c r="U77" s="23">
        <f t="shared" si="5"/>
        <v>-10.002588298743284</v>
      </c>
      <c r="V77" s="23">
        <f t="shared" si="5"/>
        <v>-10.131690422687988</v>
      </c>
      <c r="W77" s="23">
        <f t="shared" si="5"/>
        <v>-10.263115661441379</v>
      </c>
      <c r="X77" s="23">
        <f t="shared" si="5"/>
        <v>-10.396925717610738</v>
      </c>
      <c r="Y77" s="23">
        <f t="shared" si="5"/>
        <v>-10.533184427437872</v>
      </c>
      <c r="Z77" s="23">
        <f t="shared" si="5"/>
        <v>-10.671957858465507</v>
      </c>
      <c r="AA77" s="23">
        <f t="shared" si="5"/>
        <v>-10.813314399690839</v>
      </c>
      <c r="AB77" s="23">
        <f t="shared" si="5"/>
        <v>-10.95732486674472</v>
      </c>
      <c r="AC77" s="23">
        <f t="shared" si="5"/>
        <v>-11.104062569506825</v>
      </c>
      <c r="AD77" s="23">
        <f t="shared" si="5"/>
        <v>-11.253603432310417</v>
      </c>
      <c r="AE77" s="23">
        <f t="shared" si="5"/>
        <v>-11.406026099121521</v>
      </c>
      <c r="AF77" s="23">
        <f t="shared" si="5"/>
        <v>-11.561412053743679</v>
      </c>
      <c r="AG77" s="23">
        <f t="shared" si="5"/>
        <v>-11.719845717484322</v>
      </c>
      <c r="AH77" s="23">
        <f t="shared" si="5"/>
        <v>-11.881414569359533</v>
      </c>
      <c r="AI77" s="23">
        <f t="shared" si="5"/>
        <v>-12.046209288837206</v>
      </c>
      <c r="AJ77" s="23">
        <f t="shared" si="5"/>
        <v>-12.214323868529</v>
      </c>
      <c r="AK77" s="23">
        <f t="shared" ref="AK77:BB77" si="6">SUM(AK75:AK76)</f>
        <v>-12.385855771959109</v>
      </c>
      <c r="AL77" s="23">
        <f t="shared" si="6"/>
        <v>-12.560906053769006</v>
      </c>
      <c r="AM77" s="23">
        <f t="shared" si="6"/>
        <v>-12.739579517486206</v>
      </c>
      <c r="AN77" s="23">
        <f t="shared" si="6"/>
        <v>-12.921984895831404</v>
      </c>
      <c r="AO77" s="23">
        <f t="shared" si="6"/>
        <v>-13.108234963410441</v>
      </c>
      <c r="AP77" s="23">
        <f t="shared" si="6"/>
        <v>-13.298446747072646</v>
      </c>
      <c r="AQ77" s="23">
        <f t="shared" si="6"/>
        <v>-13.492741698705167</v>
      </c>
      <c r="AR77" s="23">
        <f t="shared" si="6"/>
        <v>-13.691245860514535</v>
      </c>
      <c r="AS77" s="23">
        <f t="shared" si="6"/>
        <v>-13.894090082897792</v>
      </c>
      <c r="AT77" s="23">
        <f t="shared" si="6"/>
        <v>-14.101410197236834</v>
      </c>
      <c r="AU77" s="23">
        <f t="shared" si="6"/>
        <v>-14.313347278846328</v>
      </c>
      <c r="AV77" s="23">
        <f t="shared" si="6"/>
        <v>-14.53004779722967</v>
      </c>
      <c r="AW77" s="23">
        <f t="shared" si="6"/>
        <v>-14.751663916590896</v>
      </c>
      <c r="AX77" s="23">
        <f t="shared" si="6"/>
        <v>-14.978353683654621</v>
      </c>
      <c r="AY77" s="23">
        <f t="shared" si="6"/>
        <v>-15.210281305639533</v>
      </c>
      <c r="AZ77" s="23">
        <f t="shared" si="6"/>
        <v>-15.447617428231947</v>
      </c>
      <c r="BA77" s="23">
        <f t="shared" si="6"/>
        <v>-15.690539360969694</v>
      </c>
      <c r="BB77" s="255">
        <f t="shared" si="6"/>
        <v>-15.937281369242017</v>
      </c>
    </row>
    <row r="78" spans="1:54" outlineLevel="2">
      <c r="B78" s="19"/>
      <c r="C78" s="19"/>
      <c r="D78" s="19"/>
      <c r="E78" s="15"/>
    </row>
    <row r="79" spans="1:54" s="7" customFormat="1" ht="14" outlineLevel="1" thickBot="1">
      <c r="B79" s="125"/>
      <c r="C79" s="125"/>
      <c r="D79" s="125"/>
      <c r="E79" s="247"/>
    </row>
    <row r="80" spans="1:54" outlineLevel="1">
      <c r="A80" s="4" t="s">
        <v>407</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408</v>
      </c>
      <c r="C81" s="6" t="s">
        <v>409</v>
      </c>
      <c r="D81" t="s">
        <v>410</v>
      </c>
      <c r="E81" s="129">
        <f>$B$20</f>
        <v>1</v>
      </c>
      <c r="F81" s="129">
        <f t="shared" ref="F81:AA81" si="7">$B$20</f>
        <v>1</v>
      </c>
      <c r="G81" s="129">
        <f t="shared" si="7"/>
        <v>1</v>
      </c>
      <c r="H81" s="129">
        <f t="shared" si="7"/>
        <v>1</v>
      </c>
      <c r="I81" s="129">
        <f t="shared" si="7"/>
        <v>1</v>
      </c>
      <c r="J81" s="129">
        <f t="shared" si="7"/>
        <v>1</v>
      </c>
      <c r="K81" s="129">
        <f t="shared" si="7"/>
        <v>1</v>
      </c>
      <c r="L81" s="129">
        <f t="shared" si="7"/>
        <v>1</v>
      </c>
      <c r="M81" s="129">
        <f t="shared" si="7"/>
        <v>1</v>
      </c>
      <c r="N81" s="129">
        <f t="shared" si="7"/>
        <v>1</v>
      </c>
      <c r="O81" s="129">
        <f t="shared" si="7"/>
        <v>1</v>
      </c>
      <c r="P81" s="129">
        <f t="shared" si="7"/>
        <v>1</v>
      </c>
      <c r="Q81" s="129">
        <f t="shared" si="7"/>
        <v>1</v>
      </c>
      <c r="R81" s="129">
        <f t="shared" si="7"/>
        <v>1</v>
      </c>
      <c r="S81" s="129">
        <f t="shared" si="7"/>
        <v>1</v>
      </c>
      <c r="T81" s="129">
        <f t="shared" si="7"/>
        <v>1</v>
      </c>
      <c r="U81" s="129">
        <f t="shared" si="7"/>
        <v>1</v>
      </c>
      <c r="V81" s="129">
        <f t="shared" si="7"/>
        <v>1</v>
      </c>
      <c r="W81" s="129">
        <f t="shared" si="7"/>
        <v>1</v>
      </c>
      <c r="X81" s="129">
        <f t="shared" si="7"/>
        <v>1</v>
      </c>
      <c r="Y81" s="129">
        <f t="shared" si="7"/>
        <v>1</v>
      </c>
      <c r="Z81" s="129">
        <f t="shared" si="7"/>
        <v>1</v>
      </c>
      <c r="AA81" s="129">
        <f t="shared" si="7"/>
        <v>1</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411</v>
      </c>
      <c r="C82" t="s">
        <v>412</v>
      </c>
      <c r="D82" t="s">
        <v>399</v>
      </c>
      <c r="E82" s="21">
        <f t="shared" ref="E82:BB82" si="8">E64*E81</f>
        <v>-35.069148235971419</v>
      </c>
      <c r="F82" s="21">
        <f t="shared" si="8"/>
        <v>-37.598532809643977</v>
      </c>
      <c r="G82" s="21">
        <f t="shared" si="8"/>
        <v>-40.65920024908241</v>
      </c>
      <c r="H82" s="21">
        <f t="shared" si="8"/>
        <v>-44.007894140085398</v>
      </c>
      <c r="I82" s="21">
        <f t="shared" si="8"/>
        <v>-47.317291047626377</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413</v>
      </c>
      <c r="C83" t="s">
        <v>414</v>
      </c>
      <c r="D83" t="s">
        <v>399</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415</v>
      </c>
      <c r="C84" t="s">
        <v>416</v>
      </c>
      <c r="D84" t="s">
        <v>399</v>
      </c>
      <c r="E84" s="21"/>
      <c r="F84" s="21">
        <f>IF($E$82&lt;0,(IF(2050-E$80&lt;=0,0,(2/(2050-E$80+1))*(1-(SUM($E84:E84)/$E$82))*$E$82*'Fixed Data'!C$52)),0)</f>
        <v>-2.9224290196642846</v>
      </c>
      <c r="G84" s="21">
        <f>IF($E$82&lt;0,(IF(2050-F$80&lt;=0,0,(2/(2050-F$80+1))*(1-(SUM($E84:F84)/$E$82))*$E$82*'Fixed Data'!D$52)),0)</f>
        <v>-2.7953668883745331</v>
      </c>
      <c r="H84" s="21">
        <f>IF($E$82&lt;0,(IF(2050-G$80&lt;=0,0,(2/(2050-G$80+1))*(1-(SUM($E84:G84)/$E$82))*$E$82*'Fixed Data'!E$52)),0)</f>
        <v>-2.6683047570847815</v>
      </c>
      <c r="I84" s="21">
        <f>IF($E$82&lt;0,(IF(2050-H$80&lt;=0,0,(2/(2050-H$80+1))*(1-(SUM($E84:H84)/$E$82))*$E$82*'Fixed Data'!F$52)),0)</f>
        <v>-2.5412426257950305</v>
      </c>
      <c r="J84" s="21">
        <f>IF($E$82&lt;0,(IF(2050-I$80&lt;=0,0,(2/(2050-I$80+1))*(1-(SUM($E84:I84)/$E$82))*$E$82*'Fixed Data'!G$52)),0)</f>
        <v>-2.4141804945052789</v>
      </c>
      <c r="K84" s="21">
        <f>IF($E$82&lt;0,(IF(2050-J$80&lt;=0,0,(2/(2050-J$80+1))*(1-(SUM($E84:J84)/$E$82))*$E$82*'Fixed Data'!H$52)),0)</f>
        <v>-2.2871183632155274</v>
      </c>
      <c r="L84" s="21">
        <f>IF($E$82&lt;0,(IF(2050-K$80&lt;=0,0,(2/(2050-K$80+1))*(1-(SUM($E84:K84)/$E$82))*$E$82*'Fixed Data'!I$52)),0)</f>
        <v>-2.1600562319257754</v>
      </c>
      <c r="M84" s="21">
        <f>IF($E$82&lt;0,(IF(2050-L$80&lt;=0,0,(2/(2050-L$80+1))*(1-(SUM($E84:L84)/$E$82))*$E$82*'Fixed Data'!J$52)),0)</f>
        <v>-2.0329941006360244</v>
      </c>
      <c r="N84" s="21">
        <f>IF($E$82&lt;0,(IF(2050-M$80&lt;=0,0,(2/(2050-M$80+1))*(1-(SUM($E84:M84)/$E$82))*$E$82*'Fixed Data'!K$52)),0)</f>
        <v>-1.9059319693462728</v>
      </c>
      <c r="O84" s="21">
        <f>IF($E$82&lt;0,(IF(2050-N$80&lt;=0,0,(2/(2050-N$80+1))*(1-(SUM($E84:N84)/$E$82))*$E$82*'Fixed Data'!L$52)),0)</f>
        <v>-1.7788698380565213</v>
      </c>
      <c r="P84" s="21">
        <f>IF($E$82&lt;0,(IF(2050-O$80&lt;=0,0,(2/(2050-O$80+1))*(1-(SUM($E84:O84)/$E$82))*$E$82*'Fixed Data'!M$52)),0)</f>
        <v>-1.6518077067667698</v>
      </c>
      <c r="Q84" s="21">
        <f>IF($E$82&lt;0,(IF(2050-P$80&lt;=0,0,(2/(2050-P$80+1))*(1-(SUM($E84:P84)/$E$82))*$E$82*'Fixed Data'!N$52)),0)</f>
        <v>-1.5247455754770178</v>
      </c>
      <c r="R84" s="21">
        <f>IF($E$82&lt;0,(IF(2050-Q$80&lt;=0,0,(2/(2050-Q$80+1))*(1-(SUM($E84:Q84)/$E$82))*$E$82*'Fixed Data'!O$52)),0)</f>
        <v>-1.3976834441872663</v>
      </c>
      <c r="S84" s="21">
        <f>IF($E$82&lt;0,(IF(2050-R$80&lt;=0,0,(2/(2050-R$80+1))*(1-(SUM($E84:R84)/$E$82))*$E$82*'Fixed Data'!P$52)),0)</f>
        <v>-1.2706213128975152</v>
      </c>
      <c r="T84" s="21">
        <f>IF($E$82&lt;0,(IF(2050-S$80&lt;=0,0,(2/(2050-S$80+1))*(1-(SUM($E84:S84)/$E$82))*$E$82*'Fixed Data'!Q$52)),0)</f>
        <v>-1.1435591816077642</v>
      </c>
      <c r="U84" s="21">
        <f>IF($E$82&lt;0,(IF(2050-T$80&lt;=0,0,(2/(2050-T$80+1))*(1-(SUM($E84:T84)/$E$82))*$E$82*'Fixed Data'!R$52)),0)</f>
        <v>-1.0164970503180122</v>
      </c>
      <c r="V84" s="21">
        <f>IF($E$82&lt;0,(IF(2050-U$80&lt;=0,0,(2/(2050-U$80+1))*(1-(SUM($E84:U84)/$E$82))*$E$82*'Fixed Data'!S$52)),0)</f>
        <v>-0.88943491902826066</v>
      </c>
      <c r="W84" s="21">
        <f>IF($E$82&lt;0,(IF(2050-V$80&lt;=0,0,(2/(2050-V$80+1))*(1-(SUM($E84:V84)/$E$82))*$E$82*'Fixed Data'!T$52)),0)</f>
        <v>-0.76237278773850903</v>
      </c>
      <c r="X84" s="21">
        <f>IF($E$82&lt;0,(IF(2050-W$80&lt;=0,0,(2/(2050-W$80+1))*(1-(SUM($E84:W84)/$E$82))*$E$82*'Fixed Data'!U$52)),0)</f>
        <v>-0.63531065644875906</v>
      </c>
      <c r="Y84" s="21">
        <f>IF($E$82&lt;0,(IF(2050-X$80&lt;=0,0,(2/(2050-X$80+1))*(1-(SUM($E84:X84)/$E$82))*$E$82*'Fixed Data'!V$52)),0)</f>
        <v>-0.50824852515900676</v>
      </c>
      <c r="Z84" s="21">
        <f>IF($E$82&lt;0,(IF(2050-Y$80&lt;=0,0,(2/(2050-Y$80+1))*(1-(SUM($E84:Y84)/$E$82))*$E$82*'Fixed Data'!W$52)),0)</f>
        <v>-0.38118639386925623</v>
      </c>
      <c r="AA84" s="21">
        <f>IF($E$82&lt;0,(IF(2050-Z$80&lt;=0,0,(2/(2050-Z$80+1))*(1-(SUM($E84:Z84)/$E$82))*$E$82*'Fixed Data'!X$52)),0)</f>
        <v>-0.25412426257950416</v>
      </c>
      <c r="AB84" s="21">
        <f>IF($E$82&lt;0,(IF(2050-AA$80&lt;=0,0,(2/(2050-AA$80+1))*(1-(SUM($E84:AA84)/$E$82))*$E$82*'Fixed Data'!Y$52)),0)</f>
        <v>-0.12706213128975596</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417</v>
      </c>
      <c r="C85" t="s">
        <v>418</v>
      </c>
      <c r="D85" t="s">
        <v>399</v>
      </c>
      <c r="E85" s="18"/>
      <c r="F85" s="18"/>
      <c r="G85" s="21">
        <f>IF($F$82&lt;0,(IF(2050-F$80&lt;=0,0,(2/(2050-F$80+1))*(1-(SUM($E85:F85)/$F$82))*$F$82*'Fixed Data'!D$52)),0)</f>
        <v>-3.2694376356212151</v>
      </c>
      <c r="H85" s="21">
        <f>IF($F$82&lt;0,(IF(2050-G$80&lt;=0,0,(2/(2050-G$80+1))*(1-(SUM($E85:G85)/$F$82))*$F$82*'Fixed Data'!E$52)),0)</f>
        <v>-3.1208268340020693</v>
      </c>
      <c r="I85" s="21">
        <f>IF($F$82&lt;0,(IF(2050-H$80&lt;=0,0,(2/(2050-H$80+1))*(1-(SUM($E85:H85)/$F$82))*$F$82*'Fixed Data'!F$52)),0)</f>
        <v>-2.9722160323829225</v>
      </c>
      <c r="J85" s="21">
        <f>IF($F$82&lt;0,(IF(2050-I$80&lt;=0,0,(2/(2050-I$80+1))*(1-(SUM($E85:I85)/$F$82))*$F$82*'Fixed Data'!G$52)),0)</f>
        <v>-2.8236052307637776</v>
      </c>
      <c r="K85" s="21">
        <f>IF($F$82&lt;0,(IF(2050-J$80&lt;=0,0,(2/(2050-J$80+1))*(1-(SUM($E85:J85)/$F$82))*$F$82*'Fixed Data'!H$52)),0)</f>
        <v>-2.6749944291446304</v>
      </c>
      <c r="L85" s="21">
        <f>IF($F$82&lt;0,(IF(2050-K$80&lt;=0,0,(2/(2050-K$80+1))*(1-(SUM($E85:K85)/$F$82))*$F$82*'Fixed Data'!I$52)),0)</f>
        <v>-2.5263836275254845</v>
      </c>
      <c r="M85" s="21">
        <f>IF($F$82&lt;0,(IF(2050-L$80&lt;=0,0,(2/(2050-L$80+1))*(1-(SUM($E85:L85)/$F$82))*$F$82*'Fixed Data'!J$52)),0)</f>
        <v>-2.3777728259063382</v>
      </c>
      <c r="N85" s="21">
        <f>IF($F$82&lt;0,(IF(2050-M$80&lt;=0,0,(2/(2050-M$80+1))*(1-(SUM($E85:M85)/$F$82))*$F$82*'Fixed Data'!K$52)),0)</f>
        <v>-2.2291620242871923</v>
      </c>
      <c r="O85" s="21">
        <f>IF($F$82&lt;0,(IF(2050-N$80&lt;=0,0,(2/(2050-N$80+1))*(1-(SUM($E85:N85)/$F$82))*$F$82*'Fixed Data'!L$52)),0)</f>
        <v>-2.0805512226680465</v>
      </c>
      <c r="P85" s="21">
        <f>IF($F$82&lt;0,(IF(2050-O$80&lt;=0,0,(2/(2050-O$80+1))*(1-(SUM($E85:O85)/$F$82))*$F$82*'Fixed Data'!M$52)),0)</f>
        <v>-1.9319404210489002</v>
      </c>
      <c r="Q85" s="21">
        <f>IF($F$82&lt;0,(IF(2050-P$80&lt;=0,0,(2/(2050-P$80+1))*(1-(SUM($E85:P85)/$F$82))*$F$82*'Fixed Data'!N$52)),0)</f>
        <v>-1.7833296194297541</v>
      </c>
      <c r="R85" s="21">
        <f>IF($F$82&lt;0,(IF(2050-Q$80&lt;=0,0,(2/(2050-Q$80+1))*(1-(SUM($E85:Q85)/$F$82))*$F$82*'Fixed Data'!O$52)),0)</f>
        <v>-1.634718817810608</v>
      </c>
      <c r="S85" s="21">
        <f>IF($F$82&lt;0,(IF(2050-R$80&lt;=0,0,(2/(2050-R$80+1))*(1-(SUM($E85:R85)/$F$82))*$F$82*'Fixed Data'!P$52)),0)</f>
        <v>-1.4861080161914622</v>
      </c>
      <c r="T85" s="21">
        <f>IF($F$82&lt;0,(IF(2050-S$80&lt;=0,0,(2/(2050-S$80+1))*(1-(SUM($E85:S85)/$F$82))*$F$82*'Fixed Data'!Q$52)),0)</f>
        <v>-1.3374972145723152</v>
      </c>
      <c r="U85" s="21">
        <f>IF($F$82&lt;0,(IF(2050-T$80&lt;=0,0,(2/(2050-T$80+1))*(1-(SUM($E85:T85)/$F$82))*$F$82*'Fixed Data'!R$52)),0)</f>
        <v>-1.1888864129531698</v>
      </c>
      <c r="V85" s="21">
        <f>IF($F$82&lt;0,(IF(2050-U$80&lt;=0,0,(2/(2050-U$80+1))*(1-(SUM($E85:U85)/$F$82))*$F$82*'Fixed Data'!S$52)),0)</f>
        <v>-1.0402756113340244</v>
      </c>
      <c r="W85" s="21">
        <f>IF($F$82&lt;0,(IF(2050-V$80&lt;=0,0,(2/(2050-V$80+1))*(1-(SUM($E85:V85)/$F$82))*$F$82*'Fixed Data'!T$52)),0)</f>
        <v>-0.8916648097148776</v>
      </c>
      <c r="X85" s="21">
        <f>IF($F$82&lt;0,(IF(2050-W$80&lt;=0,0,(2/(2050-W$80+1))*(1-(SUM($E85:W85)/$F$82))*$F$82*'Fixed Data'!U$52)),0)</f>
        <v>-0.74305400809573341</v>
      </c>
      <c r="Y85" s="21">
        <f>IF($F$82&lt;0,(IF(2050-X$80&lt;=0,0,(2/(2050-X$80+1))*(1-(SUM($E85:X85)/$F$82))*$F$82*'Fixed Data'!V$52)),0)</f>
        <v>-0.59444320647658633</v>
      </c>
      <c r="Z85" s="21">
        <f>IF($F$82&lt;0,(IF(2050-Y$80&lt;=0,0,(2/(2050-Y$80+1))*(1-(SUM($E85:Y85)/$F$82))*$F$82*'Fixed Data'!W$52)),0)</f>
        <v>-0.44583240485744213</v>
      </c>
      <c r="AA85" s="21">
        <f>IF($F$82&lt;0,(IF(2050-Z$80&lt;=0,0,(2/(2050-Z$80+1))*(1-(SUM($E85:Z85)/$F$82))*$F$82*'Fixed Data'!X$52)),0)</f>
        <v>-0.29722160323829333</v>
      </c>
      <c r="AB85" s="21">
        <f>IF($F$82&lt;0,(IF(2050-AA$80&lt;=0,0,(2/(2050-AA$80+1))*(1-(SUM($E85:AA85)/$F$82))*$F$82*'Fixed Data'!Y$52)),0)</f>
        <v>-0.14861080161914947</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419</v>
      </c>
      <c r="C86" t="s">
        <v>420</v>
      </c>
      <c r="D86" t="s">
        <v>399</v>
      </c>
      <c r="E86" s="18"/>
      <c r="F86" s="18"/>
      <c r="G86" s="18"/>
      <c r="H86" s="21">
        <f>IF($G$82&lt;0,(IF(2050-G$80&lt;=0,0,(2/(2050-G$80+1))*(1-(SUM($E86:G86)/$G$82))*$G$82*'Fixed Data'!E$52)),0)</f>
        <v>-3.6962909317347648</v>
      </c>
      <c r="I86" s="21">
        <f>IF($G$82&lt;0,(IF(2050-H$80&lt;=0,0,(2/(2050-H$80+1))*(1-(SUM($E86:H86)/$G$82))*$G$82*'Fixed Data'!F$52)),0)</f>
        <v>-3.5202770778426329</v>
      </c>
      <c r="J86" s="21">
        <f>IF($G$82&lt;0,(IF(2050-I$80&lt;=0,0,(2/(2050-I$80+1))*(1-(SUM($E86:I86)/$G$82))*$G$82*'Fixed Data'!G$52)),0)</f>
        <v>-3.3442632239505015</v>
      </c>
      <c r="K86" s="21">
        <f>IF($G$82&lt;0,(IF(2050-J$80&lt;=0,0,(2/(2050-J$80+1))*(1-(SUM($E86:J86)/$G$82))*$G$82*'Fixed Data'!H$52)),0)</f>
        <v>-3.1682493700583692</v>
      </c>
      <c r="L86" s="21">
        <f>IF($G$82&lt;0,(IF(2050-K$80&lt;=0,0,(2/(2050-K$80+1))*(1-(SUM($E86:K86)/$G$82))*$G$82*'Fixed Data'!I$52)),0)</f>
        <v>-2.9922355161662377</v>
      </c>
      <c r="M86" s="21">
        <f>IF($G$82&lt;0,(IF(2050-L$80&lt;=0,0,(2/(2050-L$80+1))*(1-(SUM($E86:L86)/$G$82))*$G$82*'Fixed Data'!J$52)),0)</f>
        <v>-2.8162216622741059</v>
      </c>
      <c r="N86" s="21">
        <f>IF($G$82&lt;0,(IF(2050-M$80&lt;=0,0,(2/(2050-M$80+1))*(1-(SUM($E86:M86)/$G$82))*$G$82*'Fixed Data'!K$52)),0)</f>
        <v>-2.6402078083819744</v>
      </c>
      <c r="O86" s="21">
        <f>IF($G$82&lt;0,(IF(2050-N$80&lt;=0,0,(2/(2050-N$80+1))*(1-(SUM($E86:N86)/$G$82))*$G$82*'Fixed Data'!L$52)),0)</f>
        <v>-2.464193954489843</v>
      </c>
      <c r="P86" s="21">
        <f>IF($G$82&lt;0,(IF(2050-O$80&lt;=0,0,(2/(2050-O$80+1))*(1-(SUM($E86:O86)/$G$82))*$G$82*'Fixed Data'!M$52)),0)</f>
        <v>-2.2881801005977112</v>
      </c>
      <c r="Q86" s="21">
        <f>IF($G$82&lt;0,(IF(2050-P$80&lt;=0,0,(2/(2050-P$80+1))*(1-(SUM($E86:P86)/$G$82))*$G$82*'Fixed Data'!N$52)),0)</f>
        <v>-2.1121662467055797</v>
      </c>
      <c r="R86" s="21">
        <f>IF($G$82&lt;0,(IF(2050-Q$80&lt;=0,0,(2/(2050-Q$80+1))*(1-(SUM($E86:Q86)/$G$82))*$G$82*'Fixed Data'!O$52)),0)</f>
        <v>-1.9361523928134481</v>
      </c>
      <c r="S86" s="21">
        <f>IF($G$82&lt;0,(IF(2050-R$80&lt;=0,0,(2/(2050-R$80+1))*(1-(SUM($E86:R86)/$G$82))*$G$82*'Fixed Data'!P$52)),0)</f>
        <v>-1.7601385389213169</v>
      </c>
      <c r="T86" s="21">
        <f>IF($G$82&lt;0,(IF(2050-S$80&lt;=0,0,(2/(2050-S$80+1))*(1-(SUM($E86:S86)/$G$82))*$G$82*'Fixed Data'!Q$52)),0)</f>
        <v>-1.5841246850291852</v>
      </c>
      <c r="U86" s="21">
        <f>IF($G$82&lt;0,(IF(2050-T$80&lt;=0,0,(2/(2050-T$80+1))*(1-(SUM($E86:T86)/$G$82))*$G$82*'Fixed Data'!R$52)),0)</f>
        <v>-1.4081108311370525</v>
      </c>
      <c r="V86" s="21">
        <f>IF($G$82&lt;0,(IF(2050-U$80&lt;=0,0,(2/(2050-U$80+1))*(1-(SUM($E86:U86)/$G$82))*$G$82*'Fixed Data'!S$52)),0)</f>
        <v>-1.2320969772449215</v>
      </c>
      <c r="W86" s="21">
        <f>IF($G$82&lt;0,(IF(2050-V$80&lt;=0,0,(2/(2050-V$80+1))*(1-(SUM($E86:V86)/$G$82))*$G$82*'Fixed Data'!T$52)),0)</f>
        <v>-1.0560831233527903</v>
      </c>
      <c r="X86" s="21">
        <f>IF($G$82&lt;0,(IF(2050-W$80&lt;=0,0,(2/(2050-W$80+1))*(1-(SUM($E86:W86)/$G$82))*$G$82*'Fixed Data'!U$52)),0)</f>
        <v>-0.88006926946065689</v>
      </c>
      <c r="Y86" s="21">
        <f>IF($G$82&lt;0,(IF(2050-X$80&lt;=0,0,(2/(2050-X$80+1))*(1-(SUM($E86:X86)/$G$82))*$G$82*'Fixed Data'!V$52)),0)</f>
        <v>-0.70405541556852624</v>
      </c>
      <c r="Z86" s="21">
        <f>IF($G$82&lt;0,(IF(2050-Y$80&lt;=0,0,(2/(2050-Y$80+1))*(1-(SUM($E86:Y86)/$G$82))*$G$82*'Fixed Data'!W$52)),0)</f>
        <v>-0.52804156167639515</v>
      </c>
      <c r="AA86" s="21">
        <f>IF($G$82&lt;0,(IF(2050-Z$80&lt;=0,0,(2/(2050-Z$80+1))*(1-(SUM($E86:Z86)/$G$82))*$G$82*'Fixed Data'!X$52)),0)</f>
        <v>-0.35202770778426334</v>
      </c>
      <c r="AB86" s="21">
        <f>IF($G$82&lt;0,(IF(2050-AA$80&lt;=0,0,(2/(2050-AA$80+1))*(1-(SUM($E86:AA86)/$G$82))*$G$82*'Fixed Data'!Y$52)),0)</f>
        <v>-0.1760138538921302</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421</v>
      </c>
      <c r="C87" t="s">
        <v>422</v>
      </c>
      <c r="D87" t="s">
        <v>399</v>
      </c>
      <c r="E87" s="18"/>
      <c r="F87" s="18"/>
      <c r="G87" s="18"/>
      <c r="H87" s="18"/>
      <c r="I87" s="21">
        <f>IF($H$82&lt;0,(IF(2050-H$80&lt;=0,0,(2/(2050-H$80+1))*(1-(SUM($E87:H87)/$H$82))*$H$82*'Fixed Data'!F$52)),0)</f>
        <v>-4.1912280133414663</v>
      </c>
      <c r="J87" s="21">
        <f>IF($H$82&lt;0,(IF(2050-I$80&lt;=0,0,(2/(2050-I$80+1))*(1-(SUM($E87:I87)/$H$82))*$H$82*'Fixed Data'!G$52)),0)</f>
        <v>-3.9816666126743936</v>
      </c>
      <c r="K87" s="21">
        <f>IF($H$82&lt;0,(IF(2050-J$80&lt;=0,0,(2/(2050-J$80+1))*(1-(SUM($E87:J87)/$H$82))*$H$82*'Fixed Data'!H$52)),0)</f>
        <v>-3.77210521200732</v>
      </c>
      <c r="L87" s="21">
        <f>IF($H$82&lt;0,(IF(2050-K$80&lt;=0,0,(2/(2050-K$80+1))*(1-(SUM($E87:K87)/$H$82))*$H$82*'Fixed Data'!I$52)),0)</f>
        <v>-3.5625438113402459</v>
      </c>
      <c r="M87" s="21">
        <f>IF($H$82&lt;0,(IF(2050-L$80&lt;=0,0,(2/(2050-L$80+1))*(1-(SUM($E87:L87)/$H$82))*$H$82*'Fixed Data'!J$52)),0)</f>
        <v>-3.3529824106731727</v>
      </c>
      <c r="N87" s="21">
        <f>IF($H$82&lt;0,(IF(2050-M$80&lt;=0,0,(2/(2050-M$80+1))*(1-(SUM($E87:M87)/$H$82))*$H$82*'Fixed Data'!K$52)),0)</f>
        <v>-3.1434210100060995</v>
      </c>
      <c r="O87" s="21">
        <f>IF($H$82&lt;0,(IF(2050-N$80&lt;=0,0,(2/(2050-N$80+1))*(1-(SUM($E87:N87)/$H$82))*$H$82*'Fixed Data'!L$52)),0)</f>
        <v>-2.9338596093390263</v>
      </c>
      <c r="P87" s="21">
        <f>IF($H$82&lt;0,(IF(2050-O$80&lt;=0,0,(2/(2050-O$80+1))*(1-(SUM($E87:O87)/$H$82))*$H$82*'Fixed Data'!M$52)),0)</f>
        <v>-2.7242982086719532</v>
      </c>
      <c r="Q87" s="21">
        <f>IF($H$82&lt;0,(IF(2050-P$80&lt;=0,0,(2/(2050-P$80+1))*(1-(SUM($E87:P87)/$H$82))*$H$82*'Fixed Data'!N$52)),0)</f>
        <v>-2.51473680800488</v>
      </c>
      <c r="R87" s="21">
        <f>IF($H$82&lt;0,(IF(2050-Q$80&lt;=0,0,(2/(2050-Q$80+1))*(1-(SUM($E87:Q87)/$H$82))*$H$82*'Fixed Data'!O$52)),0)</f>
        <v>-2.3051754073378063</v>
      </c>
      <c r="S87" s="21">
        <f>IF($H$82&lt;0,(IF(2050-R$80&lt;=0,0,(2/(2050-R$80+1))*(1-(SUM($E87:R87)/$H$82))*$H$82*'Fixed Data'!P$52)),0)</f>
        <v>-2.0956140066707327</v>
      </c>
      <c r="T87" s="21">
        <f>IF($H$82&lt;0,(IF(2050-S$80&lt;=0,0,(2/(2050-S$80+1))*(1-(SUM($E87:S87)/$H$82))*$H$82*'Fixed Data'!Q$52)),0)</f>
        <v>-1.8860526060036593</v>
      </c>
      <c r="U87" s="21">
        <f>IF($H$82&lt;0,(IF(2050-T$80&lt;=0,0,(2/(2050-T$80+1))*(1-(SUM($E87:T87)/$H$82))*$H$82*'Fixed Data'!R$52)),0)</f>
        <v>-1.6764912053365859</v>
      </c>
      <c r="V87" s="21">
        <f>IF($H$82&lt;0,(IF(2050-U$80&lt;=0,0,(2/(2050-U$80+1))*(1-(SUM($E87:U87)/$H$82))*$H$82*'Fixed Data'!S$52)),0)</f>
        <v>-1.4669298046695116</v>
      </c>
      <c r="W87" s="21">
        <f>IF($H$82&lt;0,(IF(2050-V$80&lt;=0,0,(2/(2050-V$80+1))*(1-(SUM($E87:V87)/$H$82))*$H$82*'Fixed Data'!T$52)),0)</f>
        <v>-1.2573684040024382</v>
      </c>
      <c r="X87" s="21">
        <f>IF($H$82&lt;0,(IF(2050-W$80&lt;=0,0,(2/(2050-W$80+1))*(1-(SUM($E87:W87)/$H$82))*$H$82*'Fixed Data'!U$52)),0)</f>
        <v>-1.0478070033353644</v>
      </c>
      <c r="Y87" s="21">
        <f>IF($H$82&lt;0,(IF(2050-X$80&lt;=0,0,(2/(2050-X$80+1))*(1-(SUM($E87:X87)/$H$82))*$H$82*'Fixed Data'!V$52)),0)</f>
        <v>-0.83824560266829229</v>
      </c>
      <c r="Z87" s="21">
        <f>IF($H$82&lt;0,(IF(2050-Y$80&lt;=0,0,(2/(2050-Y$80+1))*(1-(SUM($E87:Y87)/$H$82))*$H$82*'Fixed Data'!W$52)),0)</f>
        <v>-0.62868420200121777</v>
      </c>
      <c r="AA87" s="21">
        <f>IF($H$82&lt;0,(IF(2050-Z$80&lt;=0,0,(2/(2050-Z$80+1))*(1-(SUM($E87:Z87)/$H$82))*$H$82*'Fixed Data'!X$52)),0)</f>
        <v>-0.41912280133414515</v>
      </c>
      <c r="AB87" s="21">
        <f>IF($H$82&lt;0,(IF(2050-AA$80&lt;=0,0,(2/(2050-AA$80+1))*(1-(SUM($E87:AA87)/$H$82))*$H$82*'Fixed Data'!Y$52)),0)</f>
        <v>-0.20956140066706769</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423</v>
      </c>
      <c r="C88" t="s">
        <v>424</v>
      </c>
      <c r="D88" t="s">
        <v>399</v>
      </c>
      <c r="E88" s="18"/>
      <c r="F88" s="18"/>
      <c r="G88" s="18"/>
      <c r="H88" s="18"/>
      <c r="I88" s="18"/>
      <c r="J88" s="21">
        <f>IF($I$82&lt;0,(IF(2050-I$80&lt;=0,0,(2/(2050-I$80+1))*(1-(SUM($E88:I88)/$I$82))*$I$82*'Fixed Data'!G$52)),0)</f>
        <v>-4.7317291047626382</v>
      </c>
      <c r="K88" s="21">
        <f>IF($I$82&lt;0,(IF(2050-J$80&lt;=0,0,(2/(2050-J$80+1))*(1-(SUM($E88:J88)/$I$82))*$I$82*'Fixed Data'!H$52)),0)</f>
        <v>-4.4826907308277617</v>
      </c>
      <c r="L88" s="21">
        <f>IF($I$82&lt;0,(IF(2050-K$80&lt;=0,0,(2/(2050-K$80+1))*(1-(SUM($E88:K88)/$I$82))*$I$82*'Fixed Data'!I$52)),0)</f>
        <v>-4.2336523568928861</v>
      </c>
      <c r="M88" s="21">
        <f>IF($I$82&lt;0,(IF(2050-L$80&lt;=0,0,(2/(2050-L$80+1))*(1-(SUM($E88:L88)/$I$82))*$I$82*'Fixed Data'!J$52)),0)</f>
        <v>-3.9846139829580105</v>
      </c>
      <c r="N88" s="21">
        <f>IF($I$82&lt;0,(IF(2050-M$80&lt;=0,0,(2/(2050-M$80+1))*(1-(SUM($E88:M88)/$I$82))*$I$82*'Fixed Data'!K$52)),0)</f>
        <v>-3.7355756090231349</v>
      </c>
      <c r="O88" s="21">
        <f>IF($I$82&lt;0,(IF(2050-N$80&lt;=0,0,(2/(2050-N$80+1))*(1-(SUM($E88:N88)/$I$82))*$I$82*'Fixed Data'!L$52)),0)</f>
        <v>-3.4865372350882589</v>
      </c>
      <c r="P88" s="21">
        <f>IF($I$82&lt;0,(IF(2050-O$80&lt;=0,0,(2/(2050-O$80+1))*(1-(SUM($E88:O88)/$I$82))*$I$82*'Fixed Data'!M$52)),0)</f>
        <v>-3.2374988611533833</v>
      </c>
      <c r="Q88" s="21">
        <f>IF($I$82&lt;0,(IF(2050-P$80&lt;=0,0,(2/(2050-P$80+1))*(1-(SUM($E88:P88)/$I$82))*$I$82*'Fixed Data'!N$52)),0)</f>
        <v>-2.9884604872185077</v>
      </c>
      <c r="R88" s="21">
        <f>IF($I$82&lt;0,(IF(2050-Q$80&lt;=0,0,(2/(2050-Q$80+1))*(1-(SUM($E88:Q88)/$I$82))*$I$82*'Fixed Data'!O$52)),0)</f>
        <v>-2.7394221132836321</v>
      </c>
      <c r="S88" s="21">
        <f>IF($I$82&lt;0,(IF(2050-R$80&lt;=0,0,(2/(2050-R$80+1))*(1-(SUM($E88:R88)/$I$82))*$I$82*'Fixed Data'!P$52)),0)</f>
        <v>-2.4903837393487569</v>
      </c>
      <c r="T88" s="21">
        <f>IF($I$82&lt;0,(IF(2050-S$80&lt;=0,0,(2/(2050-S$80+1))*(1-(SUM($E88:S88)/$I$82))*$I$82*'Fixed Data'!Q$52)),0)</f>
        <v>-2.2413453654138809</v>
      </c>
      <c r="U88" s="21">
        <f>IF($I$82&lt;0,(IF(2050-T$80&lt;=0,0,(2/(2050-T$80+1))*(1-(SUM($E88:T88)/$I$82))*$I$82*'Fixed Data'!R$52)),0)</f>
        <v>-1.9923069914790057</v>
      </c>
      <c r="V88" s="21">
        <f>IF($I$82&lt;0,(IF(2050-U$80&lt;=0,0,(2/(2050-U$80+1))*(1-(SUM($E88:U88)/$I$82))*$I$82*'Fixed Data'!S$52)),0)</f>
        <v>-1.7432686175441299</v>
      </c>
      <c r="W88" s="21">
        <f>IF($I$82&lt;0,(IF(2050-V$80&lt;=0,0,(2/(2050-V$80+1))*(1-(SUM($E88:V88)/$I$82))*$I$82*'Fixed Data'!T$52)),0)</f>
        <v>-1.494230243609254</v>
      </c>
      <c r="X88" s="21">
        <f>IF($I$82&lt;0,(IF(2050-W$80&lt;=0,0,(2/(2050-W$80+1))*(1-(SUM($E88:W88)/$I$82))*$I$82*'Fixed Data'!U$52)),0)</f>
        <v>-1.2451918696743787</v>
      </c>
      <c r="Y88" s="21">
        <f>IF($I$82&lt;0,(IF(2050-X$80&lt;=0,0,(2/(2050-X$80+1))*(1-(SUM($E88:X88)/$I$82))*$I$82*'Fixed Data'!V$52)),0)</f>
        <v>-0.99615349573950385</v>
      </c>
      <c r="Z88" s="21">
        <f>IF($I$82&lt;0,(IF(2050-Y$80&lt;=0,0,(2/(2050-Y$80+1))*(1-(SUM($E88:Y88)/$I$82))*$I$82*'Fixed Data'!W$52)),0)</f>
        <v>-0.74711512180462669</v>
      </c>
      <c r="AA88" s="21">
        <f>IF($I$82&lt;0,(IF(2050-Z$80&lt;=0,0,(2/(2050-Z$80+1))*(1-(SUM($E88:Z88)/$I$82))*$I$82*'Fixed Data'!X$52)),0)</f>
        <v>-0.49807674786974937</v>
      </c>
      <c r="AB88" s="21">
        <f>IF($I$82&lt;0,(IF(2050-AA$80&lt;=0,0,(2/(2050-AA$80+1))*(1-(SUM($E88:AA88)/$I$82))*$I$82*'Fixed Data'!Y$52)),0)</f>
        <v>-0.24903837393488171</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425</v>
      </c>
      <c r="C89" t="s">
        <v>426</v>
      </c>
      <c r="D89" t="s">
        <v>399</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427</v>
      </c>
      <c r="C90" t="s">
        <v>428</v>
      </c>
      <c r="D90" t="s">
        <v>399</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429</v>
      </c>
      <c r="C91" t="s">
        <v>430</v>
      </c>
      <c r="D91" t="s">
        <v>399</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431</v>
      </c>
      <c r="C92" t="s">
        <v>432</v>
      </c>
      <c r="D92" t="s">
        <v>399</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433</v>
      </c>
      <c r="C93" t="s">
        <v>434</v>
      </c>
      <c r="D93" t="s">
        <v>399</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435</v>
      </c>
      <c r="C94" t="s">
        <v>436</v>
      </c>
      <c r="D94" t="s">
        <v>399</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437</v>
      </c>
      <c r="C95" t="s">
        <v>438</v>
      </c>
      <c r="D95" t="s">
        <v>399</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439</v>
      </c>
      <c r="C96" t="s">
        <v>440</v>
      </c>
      <c r="D96" t="s">
        <v>399</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441</v>
      </c>
      <c r="C97" t="s">
        <v>442</v>
      </c>
      <c r="D97" t="s">
        <v>399</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443</v>
      </c>
      <c r="C98" t="s">
        <v>444</v>
      </c>
      <c r="D98" t="s">
        <v>399</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445</v>
      </c>
      <c r="C99" t="s">
        <v>446</v>
      </c>
      <c r="D99" t="s">
        <v>399</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447</v>
      </c>
      <c r="C100" t="s">
        <v>448</v>
      </c>
      <c r="D100" t="s">
        <v>399</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449</v>
      </c>
      <c r="C101" t="s">
        <v>450</v>
      </c>
      <c r="D101" t="s">
        <v>399</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451</v>
      </c>
      <c r="C102" t="s">
        <v>452</v>
      </c>
      <c r="D102" t="s">
        <v>399</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453</v>
      </c>
      <c r="C103" t="s">
        <v>454</v>
      </c>
      <c r="D103" t="s">
        <v>399</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455</v>
      </c>
      <c r="C104" t="s">
        <v>456</v>
      </c>
      <c r="D104" t="s">
        <v>399</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457</v>
      </c>
      <c r="C105" t="s">
        <v>458</v>
      </c>
      <c r="D105" t="s">
        <v>399</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459</v>
      </c>
      <c r="C106" t="s">
        <v>460</v>
      </c>
      <c r="D106" t="s">
        <v>399</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461</v>
      </c>
      <c r="C107" t="s">
        <v>462</v>
      </c>
      <c r="D107" t="s">
        <v>399</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529</v>
      </c>
      <c r="C108" t="s">
        <v>530</v>
      </c>
      <c r="D108" t="s">
        <v>399</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531</v>
      </c>
      <c r="C109" t="s">
        <v>532</v>
      </c>
      <c r="D109" t="s">
        <v>399</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533</v>
      </c>
      <c r="C110" t="s">
        <v>534</v>
      </c>
      <c r="D110" t="s">
        <v>399</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535</v>
      </c>
      <c r="C111" t="s">
        <v>536</v>
      </c>
      <c r="D111" t="s">
        <v>399</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537</v>
      </c>
      <c r="C112" t="s">
        <v>538</v>
      </c>
      <c r="D112" t="s">
        <v>399</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539</v>
      </c>
      <c r="C113" t="s">
        <v>540</v>
      </c>
      <c r="D113" t="s">
        <v>399</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541</v>
      </c>
      <c r="C114" t="s">
        <v>542</v>
      </c>
      <c r="D114" t="s">
        <v>399</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543</v>
      </c>
      <c r="C115" t="s">
        <v>544</v>
      </c>
      <c r="D115" t="s">
        <v>399</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545</v>
      </c>
      <c r="C116" t="s">
        <v>546</v>
      </c>
      <c r="D116" t="s">
        <v>399</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547</v>
      </c>
      <c r="C117" t="s">
        <v>548</v>
      </c>
      <c r="D117" t="s">
        <v>399</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549</v>
      </c>
      <c r="C118" t="s">
        <v>550</v>
      </c>
      <c r="D118" t="s">
        <v>399</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551</v>
      </c>
      <c r="C119" t="s">
        <v>552</v>
      </c>
      <c r="D119" t="s">
        <v>399</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553</v>
      </c>
      <c r="C120" t="s">
        <v>554</v>
      </c>
      <c r="D120" t="s">
        <v>399</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555</v>
      </c>
      <c r="C121" t="s">
        <v>556</v>
      </c>
      <c r="D121" t="s">
        <v>399</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557</v>
      </c>
      <c r="C122" t="s">
        <v>558</v>
      </c>
      <c r="D122" t="s">
        <v>399</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559</v>
      </c>
      <c r="C123" t="s">
        <v>560</v>
      </c>
      <c r="D123" t="s">
        <v>399</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561</v>
      </c>
      <c r="C124" t="s">
        <v>562</v>
      </c>
      <c r="D124" t="s">
        <v>399</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563</v>
      </c>
      <c r="C125" t="s">
        <v>564</v>
      </c>
      <c r="D125" t="s">
        <v>399</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565</v>
      </c>
      <c r="C126" t="s">
        <v>566</v>
      </c>
      <c r="D126" t="s">
        <v>399</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567</v>
      </c>
      <c r="C127" t="s">
        <v>568</v>
      </c>
      <c r="D127" t="s">
        <v>399</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463</v>
      </c>
      <c r="C128" t="s">
        <v>464</v>
      </c>
      <c r="D128" t="s">
        <v>399</v>
      </c>
      <c r="E128" s="21">
        <f>SUM(E84:E127)</f>
        <v>0</v>
      </c>
      <c r="F128" s="21">
        <f t="shared" ref="F128:AW128" si="10">SUM(F84:F127)</f>
        <v>-2.9224290196642846</v>
      </c>
      <c r="G128" s="21">
        <f t="shared" si="10"/>
        <v>-6.0648045239957487</v>
      </c>
      <c r="H128" s="21">
        <f t="shared" si="10"/>
        <v>-9.4854225228216151</v>
      </c>
      <c r="I128" s="21">
        <f t="shared" si="10"/>
        <v>-13.22496374936205</v>
      </c>
      <c r="J128" s="21">
        <f t="shared" si="10"/>
        <v>-17.295444666656589</v>
      </c>
      <c r="K128" s="21">
        <f t="shared" si="10"/>
        <v>-16.385158105253609</v>
      </c>
      <c r="L128" s="21">
        <f t="shared" si="10"/>
        <v>-15.474871543850631</v>
      </c>
      <c r="M128" s="21">
        <f t="shared" si="10"/>
        <v>-14.564584982447652</v>
      </c>
      <c r="N128" s="21">
        <f t="shared" si="10"/>
        <v>-13.654298421044674</v>
      </c>
      <c r="O128" s="21">
        <f t="shared" si="10"/>
        <v>-12.744011859641697</v>
      </c>
      <c r="P128" s="21">
        <f t="shared" si="10"/>
        <v>-11.833725298238718</v>
      </c>
      <c r="Q128" s="21">
        <f t="shared" si="10"/>
        <v>-10.92343873683574</v>
      </c>
      <c r="R128" s="21">
        <f t="shared" si="10"/>
        <v>-10.013152175432761</v>
      </c>
      <c r="S128" s="21">
        <f t="shared" si="10"/>
        <v>-9.1028656140297848</v>
      </c>
      <c r="T128" s="21">
        <f t="shared" si="10"/>
        <v>-8.1925790526268045</v>
      </c>
      <c r="U128" s="21">
        <f t="shared" si="10"/>
        <v>-7.2822924912238252</v>
      </c>
      <c r="V128" s="21">
        <f t="shared" si="10"/>
        <v>-6.3720059298208485</v>
      </c>
      <c r="W128" s="21">
        <f t="shared" si="10"/>
        <v>-5.4617193684178691</v>
      </c>
      <c r="X128" s="21">
        <f t="shared" si="10"/>
        <v>-4.5514328070148924</v>
      </c>
      <c r="Y128" s="21">
        <f t="shared" si="10"/>
        <v>-3.6411462456119152</v>
      </c>
      <c r="Z128" s="21">
        <f t="shared" si="10"/>
        <v>-2.7308596842089381</v>
      </c>
      <c r="AA128" s="21">
        <f t="shared" si="10"/>
        <v>-1.8205731228059552</v>
      </c>
      <c r="AB128" s="21">
        <f t="shared" si="10"/>
        <v>-0.91028656140298503</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465</v>
      </c>
      <c r="C129" t="s">
        <v>466</v>
      </c>
      <c r="D129" t="s">
        <v>399</v>
      </c>
      <c r="E129" s="21">
        <v>0</v>
      </c>
      <c r="F129" s="21">
        <f>E131</f>
        <v>-35.069148235971419</v>
      </c>
      <c r="G129" s="21">
        <f t="shared" ref="G129:AW129" si="11">F131</f>
        <v>-69.745252025951118</v>
      </c>
      <c r="H129" s="21">
        <f t="shared" si="11"/>
        <v>-104.33964775103777</v>
      </c>
      <c r="I129" s="21">
        <f t="shared" si="11"/>
        <v>-138.86211936830156</v>
      </c>
      <c r="J129" s="21">
        <f t="shared" si="11"/>
        <v>-172.9544466665659</v>
      </c>
      <c r="K129" s="21">
        <f t="shared" si="11"/>
        <v>-155.65900199990932</v>
      </c>
      <c r="L129" s="21">
        <f t="shared" si="11"/>
        <v>-139.27384389465573</v>
      </c>
      <c r="M129" s="21">
        <f t="shared" si="11"/>
        <v>-123.7989723508051</v>
      </c>
      <c r="N129" s="21">
        <f t="shared" si="11"/>
        <v>-109.23438736835745</v>
      </c>
      <c r="O129" s="21">
        <f t="shared" si="11"/>
        <v>-95.580088947312774</v>
      </c>
      <c r="P129" s="21">
        <f t="shared" si="11"/>
        <v>-82.836077087671072</v>
      </c>
      <c r="Q129" s="21">
        <f t="shared" si="11"/>
        <v>-71.002351789432353</v>
      </c>
      <c r="R129" s="21">
        <f t="shared" si="11"/>
        <v>-60.078913052596612</v>
      </c>
      <c r="S129" s="21">
        <f t="shared" si="11"/>
        <v>-50.065760877163854</v>
      </c>
      <c r="T129" s="21">
        <f t="shared" si="11"/>
        <v>-40.962895263134072</v>
      </c>
      <c r="U129" s="21">
        <f t="shared" si="11"/>
        <v>-32.770316210507268</v>
      </c>
      <c r="V129" s="21">
        <f t="shared" si="11"/>
        <v>-25.488023719283444</v>
      </c>
      <c r="W129" s="21">
        <f t="shared" si="11"/>
        <v>-19.116017789462596</v>
      </c>
      <c r="X129" s="21">
        <f t="shared" si="11"/>
        <v>-13.654298421044727</v>
      </c>
      <c r="Y129" s="21">
        <f t="shared" si="11"/>
        <v>-9.1028656140298345</v>
      </c>
      <c r="Z129" s="21">
        <f t="shared" si="11"/>
        <v>-5.4617193684179188</v>
      </c>
      <c r="AA129" s="21">
        <f t="shared" si="11"/>
        <v>-2.7308596842089807</v>
      </c>
      <c r="AB129" s="21">
        <f t="shared" si="11"/>
        <v>-0.91028656140302555</v>
      </c>
      <c r="AC129" s="21">
        <f t="shared" si="11"/>
        <v>-4.0523140398818214E-14</v>
      </c>
      <c r="AD129" s="21">
        <f t="shared" si="11"/>
        <v>-4.0523140398818214E-14</v>
      </c>
      <c r="AE129" s="21">
        <f t="shared" si="11"/>
        <v>-4.0523140398818214E-14</v>
      </c>
      <c r="AF129" s="21">
        <f t="shared" si="11"/>
        <v>-4.0523140398818214E-14</v>
      </c>
      <c r="AG129" s="21">
        <f t="shared" si="11"/>
        <v>-4.0523140398818214E-14</v>
      </c>
      <c r="AH129" s="21">
        <f t="shared" si="11"/>
        <v>-4.0523140398818214E-14</v>
      </c>
      <c r="AI129" s="21">
        <f t="shared" si="11"/>
        <v>-4.0523140398818214E-14</v>
      </c>
      <c r="AJ129" s="21">
        <f t="shared" si="11"/>
        <v>-4.0523140398818214E-14</v>
      </c>
      <c r="AK129" s="21">
        <f t="shared" si="11"/>
        <v>-4.0523140398818214E-14</v>
      </c>
      <c r="AL129" s="21">
        <f t="shared" si="11"/>
        <v>-4.0523140398818214E-14</v>
      </c>
      <c r="AM129" s="21">
        <f t="shared" si="11"/>
        <v>-4.0523140398818214E-14</v>
      </c>
      <c r="AN129" s="21">
        <f t="shared" si="11"/>
        <v>-4.0523140398818214E-14</v>
      </c>
      <c r="AO129" s="21">
        <f t="shared" si="11"/>
        <v>-4.0523140398818214E-14</v>
      </c>
      <c r="AP129" s="21">
        <f t="shared" si="11"/>
        <v>-4.0523140398818214E-14</v>
      </c>
      <c r="AQ129" s="21">
        <f t="shared" si="11"/>
        <v>-4.0523140398818214E-14</v>
      </c>
      <c r="AR129" s="21">
        <f t="shared" si="11"/>
        <v>-4.0523140398818214E-14</v>
      </c>
      <c r="AS129" s="21">
        <f t="shared" si="11"/>
        <v>-4.0523140398818214E-14</v>
      </c>
      <c r="AT129" s="21">
        <f t="shared" si="11"/>
        <v>-4.0523140398818214E-14</v>
      </c>
      <c r="AU129" s="21">
        <f t="shared" si="11"/>
        <v>-4.0523140398818214E-14</v>
      </c>
      <c r="AV129" s="21">
        <f t="shared" si="11"/>
        <v>-4.0523140398818214E-14</v>
      </c>
      <c r="AW129" s="21">
        <f t="shared" si="11"/>
        <v>-4.0523140398818214E-14</v>
      </c>
      <c r="AX129" s="21">
        <f>AW131</f>
        <v>-4.0523140398818214E-14</v>
      </c>
      <c r="AY129" s="21">
        <f>AX131</f>
        <v>-4.0523140398818214E-14</v>
      </c>
      <c r="AZ129" s="21">
        <f>AY131</f>
        <v>-4.0523140398818214E-14</v>
      </c>
      <c r="BA129" s="21">
        <f>AZ131</f>
        <v>-4.0523140398818214E-14</v>
      </c>
      <c r="BB129" s="21">
        <f>BA131</f>
        <v>-4.0523140398818214E-14</v>
      </c>
    </row>
    <row r="130" spans="1:54" ht="15" customHeight="1" outlineLevel="2">
      <c r="A130" s="8"/>
      <c r="B130" t="s">
        <v>467</v>
      </c>
      <c r="C130" t="s">
        <v>468</v>
      </c>
      <c r="D130" t="s">
        <v>399</v>
      </c>
      <c r="E130" s="21">
        <f>E131*(1/(1+'Fixed Data'!$B$10))</f>
        <v>-33.746293529610682</v>
      </c>
      <c r="F130" s="21">
        <f>F131*(1/(1+'Fixed Data'!$B$10))</f>
        <v>-67.114368770160823</v>
      </c>
      <c r="G130" s="21">
        <f>G131*(1/(1+'Fixed Data'!$B$10))</f>
        <v>-100.40381808221495</v>
      </c>
      <c r="H130" s="21">
        <f>H131*(1/(1+'Fixed Data'!$B$10))</f>
        <v>-133.62405635902769</v>
      </c>
      <c r="I130" s="21">
        <f>I131*(1/(1+'Fixed Data'!$B$10))</f>
        <v>-166.43037593010578</v>
      </c>
      <c r="J130" s="21">
        <f>J131*(1/(1+'Fixed Data'!$B$10))</f>
        <v>-149.78733833709521</v>
      </c>
      <c r="K130" s="21">
        <f>K131*(1/(1+'Fixed Data'!$B$10))</f>
        <v>-134.02025009108522</v>
      </c>
      <c r="L130" s="21">
        <f>L131*(1/(1+'Fixed Data'!$B$10))</f>
        <v>-119.12911119207575</v>
      </c>
      <c r="M130" s="21">
        <f>M131*(1/(1+'Fixed Data'!$B$10))</f>
        <v>-105.11392164006683</v>
      </c>
      <c r="N130" s="21">
        <f>N131*(1/(1+'Fixed Data'!$B$10))</f>
        <v>-91.9746814350585</v>
      </c>
      <c r="O130" s="21">
        <f>O131*(1/(1+'Fixed Data'!$B$10))</f>
        <v>-79.711390577050693</v>
      </c>
      <c r="P130" s="21">
        <f>P131*(1/(1+'Fixed Data'!$B$10))</f>
        <v>-68.324049066043457</v>
      </c>
      <c r="Q130" s="21">
        <f>Q131*(1/(1+'Fixed Data'!$B$10))</f>
        <v>-57.812656902036778</v>
      </c>
      <c r="R130" s="21">
        <f>R131*(1/(1+'Fixed Data'!$B$10))</f>
        <v>-48.177214085030656</v>
      </c>
      <c r="S130" s="21">
        <f>S131*(1/(1+'Fixed Data'!$B$10))</f>
        <v>-39.417720615025097</v>
      </c>
      <c r="T130" s="21">
        <f>T131*(1/(1+'Fixed Data'!$B$10))</f>
        <v>-31.534176492020084</v>
      </c>
      <c r="U130" s="21">
        <f>U131*(1/(1+'Fixed Data'!$B$10))</f>
        <v>-24.526581716015635</v>
      </c>
      <c r="V130" s="21">
        <f>V131*(1/(1+'Fixed Data'!$B$10))</f>
        <v>-18.394936287011738</v>
      </c>
      <c r="W130" s="21">
        <f>W131*(1/(1+'Fixed Data'!$B$10))</f>
        <v>-13.139240205008399</v>
      </c>
      <c r="X130" s="21">
        <f>X131*(1/(1+'Fixed Data'!$B$10))</f>
        <v>-8.7594934700056157</v>
      </c>
      <c r="Y130" s="21">
        <f>Y131*(1/(1+'Fixed Data'!$B$10))</f>
        <v>-5.2556960820033867</v>
      </c>
      <c r="Z130" s="21">
        <f>Z131*(1/(1+'Fixed Data'!$B$10))</f>
        <v>-2.6278480410017138</v>
      </c>
      <c r="AA130" s="21">
        <f>AA131*(1/(1+'Fixed Data'!$B$10))</f>
        <v>-0.87594934700060212</v>
      </c>
      <c r="AB130" s="21">
        <f>AB131*(1/(1+'Fixed Data'!$B$10))</f>
        <v>-3.8994553886468647E-14</v>
      </c>
      <c r="AC130" s="21">
        <f>AC131*(1/(1+'Fixed Data'!$B$10))</f>
        <v>-3.8994553886468647E-14</v>
      </c>
      <c r="AD130" s="21">
        <f>AD131*(1/(1+'Fixed Data'!$B$10))</f>
        <v>-3.8994553886468647E-14</v>
      </c>
      <c r="AE130" s="21">
        <f>AE131*(1/(1+'Fixed Data'!$B$10))</f>
        <v>-3.8994553886468647E-14</v>
      </c>
      <c r="AF130" s="21">
        <f>AF131*(1/(1+'Fixed Data'!$B$10))</f>
        <v>-3.8994553886468647E-14</v>
      </c>
      <c r="AG130" s="21">
        <f>AG131*(1/(1+'Fixed Data'!$B$10))</f>
        <v>-3.8994553886468647E-14</v>
      </c>
      <c r="AH130" s="21">
        <f>AH131*(1/(1+'Fixed Data'!$B$10))</f>
        <v>-3.8994553886468647E-14</v>
      </c>
      <c r="AI130" s="21">
        <f>AI131*(1/(1+'Fixed Data'!$B$10))</f>
        <v>-3.8994553886468647E-14</v>
      </c>
      <c r="AJ130" s="21">
        <f>AJ131*(1/(1+'Fixed Data'!$B$10))</f>
        <v>-3.8994553886468647E-14</v>
      </c>
      <c r="AK130" s="21">
        <f>AK131*(1/(1+'Fixed Data'!$B$10))</f>
        <v>-3.8994553886468647E-14</v>
      </c>
      <c r="AL130" s="21">
        <f>AL131*(1/(1+'Fixed Data'!$B$10))</f>
        <v>-3.8994553886468647E-14</v>
      </c>
      <c r="AM130" s="21">
        <f>AM131*(1/(1+'Fixed Data'!$B$10))</f>
        <v>-3.8994553886468647E-14</v>
      </c>
      <c r="AN130" s="21">
        <f>AN131*(1/(1+'Fixed Data'!$B$10))</f>
        <v>-3.8994553886468647E-14</v>
      </c>
      <c r="AO130" s="21">
        <f>AO131*(1/(1+'Fixed Data'!$B$10))</f>
        <v>-3.8994553886468647E-14</v>
      </c>
      <c r="AP130" s="21">
        <f>AP131*(1/(1+'Fixed Data'!$B$10))</f>
        <v>-3.8994553886468647E-14</v>
      </c>
      <c r="AQ130" s="21">
        <f>AQ131*(1/(1+'Fixed Data'!$B$10))</f>
        <v>-3.8994553886468647E-14</v>
      </c>
      <c r="AR130" s="21">
        <f>AR131*(1/(1+'Fixed Data'!$B$10))</f>
        <v>-3.8994553886468647E-14</v>
      </c>
      <c r="AS130" s="21">
        <f>AS131*(1/(1+'Fixed Data'!$B$10))</f>
        <v>-3.8994553886468647E-14</v>
      </c>
      <c r="AT130" s="21">
        <f>AT131*(1/(1+'Fixed Data'!$B$10))</f>
        <v>-3.8994553886468647E-14</v>
      </c>
      <c r="AU130" s="21">
        <f>AU131*(1/(1+'Fixed Data'!$B$10))</f>
        <v>-3.8994553886468647E-14</v>
      </c>
      <c r="AV130" s="21">
        <f>AV131*(1/(1+'Fixed Data'!$B$10))</f>
        <v>-3.8994553886468647E-14</v>
      </c>
      <c r="AW130" s="21">
        <f>AW131*(1/(1+'Fixed Data'!$B$10))</f>
        <v>-3.8994553886468647E-14</v>
      </c>
      <c r="AX130" s="21">
        <f>AX131*(1/(1+'Fixed Data'!$B$10))</f>
        <v>-3.8994553886468647E-14</v>
      </c>
      <c r="AY130" s="21">
        <f>AY131*(1/(1+'Fixed Data'!$B$10))</f>
        <v>-3.8994553886468647E-14</v>
      </c>
      <c r="AZ130" s="21">
        <f>AZ131*(1/(1+'Fixed Data'!$B$10))</f>
        <v>-3.8994553886468647E-14</v>
      </c>
      <c r="BA130" s="21">
        <f>BA131*(1/(1+'Fixed Data'!$B$10))</f>
        <v>-3.8994553886468647E-14</v>
      </c>
      <c r="BB130" s="21">
        <f>BB131*(1/(1+'Fixed Data'!$B$10))</f>
        <v>-3.8994553886468647E-14</v>
      </c>
    </row>
    <row r="131" spans="1:54" ht="13.9" customHeight="1" outlineLevel="2">
      <c r="A131" s="8"/>
      <c r="B131" t="s">
        <v>469</v>
      </c>
      <c r="C131" t="s">
        <v>470</v>
      </c>
      <c r="D131" t="s">
        <v>399</v>
      </c>
      <c r="E131" s="21">
        <f t="shared" ref="E131:BB131" si="12">E82-E128+E129</f>
        <v>-35.069148235971419</v>
      </c>
      <c r="F131" s="21">
        <f t="shared" si="12"/>
        <v>-69.745252025951118</v>
      </c>
      <c r="G131" s="21">
        <f t="shared" si="12"/>
        <v>-104.33964775103777</v>
      </c>
      <c r="H131" s="21">
        <f t="shared" si="12"/>
        <v>-138.86211936830156</v>
      </c>
      <c r="I131" s="21">
        <f t="shared" si="12"/>
        <v>-172.9544466665659</v>
      </c>
      <c r="J131" s="21">
        <f t="shared" si="12"/>
        <v>-155.65900199990932</v>
      </c>
      <c r="K131" s="21">
        <f t="shared" si="12"/>
        <v>-139.27384389465573</v>
      </c>
      <c r="L131" s="21">
        <f t="shared" si="12"/>
        <v>-123.7989723508051</v>
      </c>
      <c r="M131" s="21">
        <f t="shared" si="12"/>
        <v>-109.23438736835745</v>
      </c>
      <c r="N131" s="21">
        <f t="shared" si="12"/>
        <v>-95.580088947312774</v>
      </c>
      <c r="O131" s="21">
        <f t="shared" si="12"/>
        <v>-82.836077087671072</v>
      </c>
      <c r="P131" s="21">
        <f t="shared" si="12"/>
        <v>-71.002351789432353</v>
      </c>
      <c r="Q131" s="21">
        <f t="shared" si="12"/>
        <v>-60.078913052596612</v>
      </c>
      <c r="R131" s="21">
        <f t="shared" si="12"/>
        <v>-50.065760877163854</v>
      </c>
      <c r="S131" s="21">
        <f t="shared" si="12"/>
        <v>-40.962895263134072</v>
      </c>
      <c r="T131" s="21">
        <f t="shared" si="12"/>
        <v>-32.770316210507268</v>
      </c>
      <c r="U131" s="21">
        <f t="shared" si="12"/>
        <v>-25.488023719283444</v>
      </c>
      <c r="V131" s="21">
        <f t="shared" si="12"/>
        <v>-19.116017789462596</v>
      </c>
      <c r="W131" s="21">
        <f t="shared" si="12"/>
        <v>-13.654298421044727</v>
      </c>
      <c r="X131" s="21">
        <f t="shared" si="12"/>
        <v>-9.1028656140298345</v>
      </c>
      <c r="Y131" s="21">
        <f t="shared" si="12"/>
        <v>-5.4617193684179188</v>
      </c>
      <c r="Z131" s="21">
        <f t="shared" si="12"/>
        <v>-2.7308596842089807</v>
      </c>
      <c r="AA131" s="21">
        <f t="shared" si="12"/>
        <v>-0.91028656140302555</v>
      </c>
      <c r="AB131" s="21">
        <f t="shared" si="12"/>
        <v>-4.0523140398818214E-14</v>
      </c>
      <c r="AC131" s="21">
        <f t="shared" si="12"/>
        <v>-4.0523140398818214E-14</v>
      </c>
      <c r="AD131" s="21">
        <f t="shared" si="12"/>
        <v>-4.0523140398818214E-14</v>
      </c>
      <c r="AE131" s="21">
        <f t="shared" si="12"/>
        <v>-4.0523140398818214E-14</v>
      </c>
      <c r="AF131" s="21">
        <f t="shared" si="12"/>
        <v>-4.0523140398818214E-14</v>
      </c>
      <c r="AG131" s="21">
        <f t="shared" si="12"/>
        <v>-4.0523140398818214E-14</v>
      </c>
      <c r="AH131" s="21">
        <f t="shared" si="12"/>
        <v>-4.0523140398818214E-14</v>
      </c>
      <c r="AI131" s="21">
        <f t="shared" si="12"/>
        <v>-4.0523140398818214E-14</v>
      </c>
      <c r="AJ131" s="21">
        <f t="shared" si="12"/>
        <v>-4.0523140398818214E-14</v>
      </c>
      <c r="AK131" s="21">
        <f t="shared" si="12"/>
        <v>-4.0523140398818214E-14</v>
      </c>
      <c r="AL131" s="21">
        <f t="shared" si="12"/>
        <v>-4.0523140398818214E-14</v>
      </c>
      <c r="AM131" s="21">
        <f t="shared" si="12"/>
        <v>-4.0523140398818214E-14</v>
      </c>
      <c r="AN131" s="21">
        <f t="shared" si="12"/>
        <v>-4.0523140398818214E-14</v>
      </c>
      <c r="AO131" s="21">
        <f t="shared" si="12"/>
        <v>-4.0523140398818214E-14</v>
      </c>
      <c r="AP131" s="21">
        <f t="shared" si="12"/>
        <v>-4.0523140398818214E-14</v>
      </c>
      <c r="AQ131" s="21">
        <f t="shared" si="12"/>
        <v>-4.0523140398818214E-14</v>
      </c>
      <c r="AR131" s="21">
        <f t="shared" si="12"/>
        <v>-4.0523140398818214E-14</v>
      </c>
      <c r="AS131" s="21">
        <f t="shared" si="12"/>
        <v>-4.0523140398818214E-14</v>
      </c>
      <c r="AT131" s="21">
        <f t="shared" si="12"/>
        <v>-4.0523140398818214E-14</v>
      </c>
      <c r="AU131" s="21">
        <f t="shared" si="12"/>
        <v>-4.0523140398818214E-14</v>
      </c>
      <c r="AV131" s="21">
        <f t="shared" si="12"/>
        <v>-4.0523140398818214E-14</v>
      </c>
      <c r="AW131" s="21">
        <f t="shared" si="12"/>
        <v>-4.0523140398818214E-14</v>
      </c>
      <c r="AX131" s="21">
        <f t="shared" si="12"/>
        <v>-4.0523140398818214E-14</v>
      </c>
      <c r="AY131" s="21">
        <f t="shared" si="12"/>
        <v>-4.0523140398818214E-14</v>
      </c>
      <c r="AZ131" s="21">
        <f t="shared" si="12"/>
        <v>-4.0523140398818214E-14</v>
      </c>
      <c r="BA131" s="21">
        <f t="shared" si="12"/>
        <v>-4.0523140398818214E-14</v>
      </c>
      <c r="BB131" s="21">
        <f t="shared" si="12"/>
        <v>-4.0523140398818214E-14</v>
      </c>
    </row>
    <row r="132" spans="1:54" ht="14.5" outlineLevel="2">
      <c r="A132" s="8"/>
      <c r="B132" t="s">
        <v>471</v>
      </c>
      <c r="C132" t="s">
        <v>472</v>
      </c>
      <c r="D132" t="s">
        <v>399</v>
      </c>
      <c r="E132" s="21">
        <f>AVERAGE(E129:E130)*'Fixed Data'!$B$10</f>
        <v>-0.66142735318036938</v>
      </c>
      <c r="F132" s="21">
        <f>AVERAGE(F129:F130)*'Fixed Data'!$B$10</f>
        <v>-2.0027969333201918</v>
      </c>
      <c r="G132" s="21">
        <f>AVERAGE(G129:G130)*'Fixed Data'!$B$10</f>
        <v>-3.3349217741200552</v>
      </c>
      <c r="H132" s="21">
        <f>AVERAGE(H129:H130)*'Fixed Data'!$B$10</f>
        <v>-4.6640886005572826</v>
      </c>
      <c r="I132" s="21">
        <f>AVERAGE(I129:I130)*'Fixed Data'!$B$10</f>
        <v>-5.9837329078487835</v>
      </c>
      <c r="J132" s="21">
        <f>AVERAGE(J129:J130)*'Fixed Data'!$B$10</f>
        <v>-6.3257389860717579</v>
      </c>
      <c r="K132" s="21">
        <f>AVERAGE(K129:K130)*'Fixed Data'!$B$10</f>
        <v>-5.6777133409834919</v>
      </c>
      <c r="L132" s="21">
        <f>AVERAGE(L129:L130)*'Fixed Data'!$B$10</f>
        <v>-5.0646979196999364</v>
      </c>
      <c r="M132" s="21">
        <f>AVERAGE(M129:M130)*'Fixed Data'!$B$10</f>
        <v>-4.4866927222210897</v>
      </c>
      <c r="N132" s="21">
        <f>AVERAGE(N129:N130)*'Fixed Data'!$B$10</f>
        <v>-3.9436977485469527</v>
      </c>
      <c r="O132" s="21">
        <f>AVERAGE(O129:O130)*'Fixed Data'!$B$10</f>
        <v>-3.4357129986775239</v>
      </c>
      <c r="P132" s="21">
        <f>AVERAGE(P129:P130)*'Fixed Data'!$B$10</f>
        <v>-2.9627384726128048</v>
      </c>
      <c r="Q132" s="21">
        <f>AVERAGE(Q129:Q130)*'Fixed Data'!$B$10</f>
        <v>-2.5247741703527948</v>
      </c>
      <c r="R132" s="21">
        <f>AVERAGE(R129:R130)*'Fixed Data'!$B$10</f>
        <v>-2.1218200918974941</v>
      </c>
      <c r="S132" s="21">
        <f>AVERAGE(S129:S130)*'Fixed Data'!$B$10</f>
        <v>-1.7538762372469034</v>
      </c>
      <c r="T132" s="21">
        <f>AVERAGE(T129:T130)*'Fixed Data'!$B$10</f>
        <v>-1.4209426064010213</v>
      </c>
      <c r="U132" s="21">
        <f>AVERAGE(U129:U130)*'Fixed Data'!$B$10</f>
        <v>-1.1230191993598488</v>
      </c>
      <c r="V132" s="21">
        <f>AVERAGE(V129:V130)*'Fixed Data'!$B$10</f>
        <v>-0.86010601612338544</v>
      </c>
      <c r="W132" s="21">
        <f>AVERAGE(W129:W130)*'Fixed Data'!$B$10</f>
        <v>-0.63220305669163146</v>
      </c>
      <c r="X132" s="21">
        <f>AVERAGE(X129:X130)*'Fixed Data'!$B$10</f>
        <v>-0.43931032106458673</v>
      </c>
      <c r="Y132" s="21">
        <f>AVERAGE(Y129:Y130)*'Fixed Data'!$B$10</f>
        <v>-0.28142780924225108</v>
      </c>
      <c r="Z132" s="21">
        <f>AVERAGE(Z129:Z130)*'Fixed Data'!$B$10</f>
        <v>-0.1585555212246248</v>
      </c>
      <c r="AA132" s="21">
        <f>AVERAGE(AA129:AA130)*'Fixed Data'!$B$10</f>
        <v>-7.0693457011707816E-2</v>
      </c>
      <c r="AB132" s="21">
        <f>AVERAGE(AB129:AB130)*'Fixed Data'!$B$10</f>
        <v>-1.7841616603500064E-2</v>
      </c>
      <c r="AC132" s="21">
        <f>AVERAGE(AC129:AC130)*'Fixed Data'!$B$10</f>
        <v>-1.5585468079916225E-15</v>
      </c>
      <c r="AD132" s="21">
        <f>AVERAGE(AD129:AD130)*'Fixed Data'!$B$10</f>
        <v>-1.5585468079916225E-15</v>
      </c>
      <c r="AE132" s="21">
        <f>AVERAGE(AE129:AE130)*'Fixed Data'!$B$10</f>
        <v>-1.5585468079916225E-15</v>
      </c>
      <c r="AF132" s="21">
        <f>AVERAGE(AF129:AF130)*'Fixed Data'!$B$10</f>
        <v>-1.5585468079916225E-15</v>
      </c>
      <c r="AG132" s="21">
        <f>AVERAGE(AG129:AG130)*'Fixed Data'!$B$10</f>
        <v>-1.5585468079916225E-15</v>
      </c>
      <c r="AH132" s="21">
        <f>AVERAGE(AH129:AH130)*'Fixed Data'!$B$10</f>
        <v>-1.5585468079916225E-15</v>
      </c>
      <c r="AI132" s="21">
        <f>AVERAGE(AI129:AI130)*'Fixed Data'!$B$10</f>
        <v>-1.5585468079916225E-15</v>
      </c>
      <c r="AJ132" s="21">
        <f>AVERAGE(AJ129:AJ130)*'Fixed Data'!$B$10</f>
        <v>-1.5585468079916225E-15</v>
      </c>
      <c r="AK132" s="21">
        <f>AVERAGE(AK129:AK130)*'Fixed Data'!$B$10</f>
        <v>-1.5585468079916225E-15</v>
      </c>
      <c r="AL132" s="21">
        <f>AVERAGE(AL129:AL130)*'Fixed Data'!$B$10</f>
        <v>-1.5585468079916225E-15</v>
      </c>
      <c r="AM132" s="21">
        <f>AVERAGE(AM129:AM130)*'Fixed Data'!$B$10</f>
        <v>-1.5585468079916225E-15</v>
      </c>
      <c r="AN132" s="21">
        <f>AVERAGE(AN129:AN130)*'Fixed Data'!$B$10</f>
        <v>-1.5585468079916225E-15</v>
      </c>
      <c r="AO132" s="21">
        <f>AVERAGE(AO129:AO130)*'Fixed Data'!$B$10</f>
        <v>-1.5585468079916225E-15</v>
      </c>
      <c r="AP132" s="21">
        <f>AVERAGE(AP129:AP130)*'Fixed Data'!$B$10</f>
        <v>-1.5585468079916225E-15</v>
      </c>
      <c r="AQ132" s="21">
        <f>AVERAGE(AQ129:AQ130)*'Fixed Data'!$B$10</f>
        <v>-1.5585468079916225E-15</v>
      </c>
      <c r="AR132" s="21">
        <f>AVERAGE(AR129:AR130)*'Fixed Data'!$B$10</f>
        <v>-1.5585468079916225E-15</v>
      </c>
      <c r="AS132" s="21">
        <f>AVERAGE(AS129:AS130)*'Fixed Data'!$B$10</f>
        <v>-1.5585468079916225E-15</v>
      </c>
      <c r="AT132" s="21">
        <f>AVERAGE(AT129:AT130)*'Fixed Data'!$B$10</f>
        <v>-1.5585468079916225E-15</v>
      </c>
      <c r="AU132" s="21">
        <f>AVERAGE(AU129:AU130)*'Fixed Data'!$B$10</f>
        <v>-1.5585468079916225E-15</v>
      </c>
      <c r="AV132" s="21">
        <f>AVERAGE(AV129:AV130)*'Fixed Data'!$B$10</f>
        <v>-1.5585468079916225E-15</v>
      </c>
      <c r="AW132" s="21">
        <f>AVERAGE(AW129:AW130)*'Fixed Data'!$B$10</f>
        <v>-1.5585468079916225E-15</v>
      </c>
      <c r="AX132" s="21">
        <f>AVERAGE(AX129:AX130)*'Fixed Data'!$B$10</f>
        <v>-1.5585468079916225E-15</v>
      </c>
      <c r="AY132" s="21">
        <f>AVERAGE(AY129:AY130)*'Fixed Data'!$B$10</f>
        <v>-1.5585468079916225E-15</v>
      </c>
      <c r="AZ132" s="21">
        <f>AVERAGE(AZ129:AZ130)*'Fixed Data'!$B$10</f>
        <v>-1.5585468079916225E-15</v>
      </c>
      <c r="BA132" s="21">
        <f>AVERAGE(BA129:BA130)*'Fixed Data'!$B$10</f>
        <v>-1.5585468079916225E-15</v>
      </c>
      <c r="BB132" s="21">
        <f>AVERAGE(BB129:BB130)*'Fixed Data'!$B$10</f>
        <v>-1.5585468079916225E-15</v>
      </c>
    </row>
    <row r="133" spans="1:54" ht="14" outlineLevel="2" thickBot="1">
      <c r="A133" s="9"/>
      <c r="B133" s="3" t="s">
        <v>473</v>
      </c>
      <c r="C133" s="7" t="s">
        <v>474</v>
      </c>
      <c r="D133" s="7" t="s">
        <v>399</v>
      </c>
      <c r="E133" s="21">
        <f>E128+E132</f>
        <v>-0.66142735318036938</v>
      </c>
      <c r="F133" s="21">
        <f t="shared" ref="F133:BB133" si="13">F128+F132</f>
        <v>-4.9252259529844764</v>
      </c>
      <c r="G133" s="21">
        <f t="shared" si="13"/>
        <v>-9.3997262981158034</v>
      </c>
      <c r="H133" s="21">
        <f t="shared" si="13"/>
        <v>-14.149511123378897</v>
      </c>
      <c r="I133" s="21">
        <f t="shared" si="13"/>
        <v>-19.208696657210833</v>
      </c>
      <c r="J133" s="21">
        <f t="shared" si="13"/>
        <v>-23.621183652728348</v>
      </c>
      <c r="K133" s="21">
        <f t="shared" si="13"/>
        <v>-22.0628714462371</v>
      </c>
      <c r="L133" s="21">
        <f t="shared" si="13"/>
        <v>-20.539569463550567</v>
      </c>
      <c r="M133" s="21">
        <f t="shared" si="13"/>
        <v>-19.051277704668742</v>
      </c>
      <c r="N133" s="21">
        <f t="shared" si="13"/>
        <v>-17.597996169591624</v>
      </c>
      <c r="O133" s="21">
        <f t="shared" si="13"/>
        <v>-16.179724858319222</v>
      </c>
      <c r="P133" s="21">
        <f t="shared" si="13"/>
        <v>-14.796463770851524</v>
      </c>
      <c r="Q133" s="21">
        <f t="shared" si="13"/>
        <v>-13.448212907188534</v>
      </c>
      <c r="R133" s="21">
        <f t="shared" si="13"/>
        <v>-12.134972267330255</v>
      </c>
      <c r="S133" s="21">
        <f t="shared" si="13"/>
        <v>-10.856741851276688</v>
      </c>
      <c r="T133" s="21">
        <f t="shared" si="13"/>
        <v>-9.6135216590278265</v>
      </c>
      <c r="U133" s="21">
        <f t="shared" si="13"/>
        <v>-8.4053116905836731</v>
      </c>
      <c r="V133" s="21">
        <f t="shared" si="13"/>
        <v>-7.2321119459442338</v>
      </c>
      <c r="W133" s="21">
        <f t="shared" si="13"/>
        <v>-6.0939224251095006</v>
      </c>
      <c r="X133" s="21">
        <f t="shared" si="13"/>
        <v>-4.9907431280794787</v>
      </c>
      <c r="Y133" s="21">
        <f t="shared" si="13"/>
        <v>-3.9225740548541665</v>
      </c>
      <c r="Z133" s="21">
        <f t="shared" si="13"/>
        <v>-2.8894152054335631</v>
      </c>
      <c r="AA133" s="21">
        <f t="shared" si="13"/>
        <v>-1.8912665798176631</v>
      </c>
      <c r="AB133" s="21">
        <f t="shared" si="13"/>
        <v>-0.92812817800648506</v>
      </c>
      <c r="AC133" s="21">
        <f t="shared" si="13"/>
        <v>-1.5585468079916225E-15</v>
      </c>
      <c r="AD133" s="21">
        <f t="shared" si="13"/>
        <v>-1.5585468079916225E-15</v>
      </c>
      <c r="AE133" s="21">
        <f t="shared" si="13"/>
        <v>-1.5585468079916225E-15</v>
      </c>
      <c r="AF133" s="21">
        <f t="shared" si="13"/>
        <v>-1.5585468079916225E-15</v>
      </c>
      <c r="AG133" s="21">
        <f t="shared" si="13"/>
        <v>-1.5585468079916225E-15</v>
      </c>
      <c r="AH133" s="21">
        <f t="shared" si="13"/>
        <v>-1.5585468079916225E-15</v>
      </c>
      <c r="AI133" s="21">
        <f t="shared" si="13"/>
        <v>-1.5585468079916225E-15</v>
      </c>
      <c r="AJ133" s="21">
        <f t="shared" si="13"/>
        <v>-1.5585468079916225E-15</v>
      </c>
      <c r="AK133" s="21">
        <f t="shared" si="13"/>
        <v>-1.5585468079916225E-15</v>
      </c>
      <c r="AL133" s="21">
        <f t="shared" si="13"/>
        <v>-1.5585468079916225E-15</v>
      </c>
      <c r="AM133" s="21">
        <f t="shared" si="13"/>
        <v>-1.5585468079916225E-15</v>
      </c>
      <c r="AN133" s="21">
        <f t="shared" si="13"/>
        <v>-1.5585468079916225E-15</v>
      </c>
      <c r="AO133" s="21">
        <f t="shared" si="13"/>
        <v>-1.5585468079916225E-15</v>
      </c>
      <c r="AP133" s="21">
        <f t="shared" si="13"/>
        <v>-1.5585468079916225E-15</v>
      </c>
      <c r="AQ133" s="21">
        <f t="shared" si="13"/>
        <v>-1.5585468079916225E-15</v>
      </c>
      <c r="AR133" s="21">
        <f t="shared" si="13"/>
        <v>-1.5585468079916225E-15</v>
      </c>
      <c r="AS133" s="21">
        <f t="shared" si="13"/>
        <v>-1.5585468079916225E-15</v>
      </c>
      <c r="AT133" s="21">
        <f t="shared" si="13"/>
        <v>-1.5585468079916225E-15</v>
      </c>
      <c r="AU133" s="21">
        <f t="shared" si="13"/>
        <v>-1.5585468079916225E-15</v>
      </c>
      <c r="AV133" s="21">
        <f t="shared" si="13"/>
        <v>-1.5585468079916225E-15</v>
      </c>
      <c r="AW133" s="21">
        <f t="shared" si="13"/>
        <v>-1.5585468079916225E-15</v>
      </c>
      <c r="AX133" s="21">
        <f t="shared" si="13"/>
        <v>-1.5585468079916225E-15</v>
      </c>
      <c r="AY133" s="21">
        <f t="shared" si="13"/>
        <v>-1.5585468079916225E-15</v>
      </c>
      <c r="AZ133" s="21">
        <f t="shared" si="13"/>
        <v>-1.5585468079916225E-15</v>
      </c>
      <c r="BA133" s="21">
        <f t="shared" si="13"/>
        <v>-1.5585468079916225E-15</v>
      </c>
      <c r="BB133" s="21">
        <f t="shared" si="13"/>
        <v>-1.5585468079916225E-15</v>
      </c>
    </row>
    <row r="134" spans="1:54" ht="14" outlineLevel="2" thickBot="1">
      <c r="A134" s="139"/>
      <c r="B134" s="142" t="s">
        <v>475</v>
      </c>
      <c r="C134" s="143"/>
      <c r="D134" s="243"/>
      <c r="E134" s="245">
        <f t="shared" ref="E134:AJ134" si="14">E83+E77+E71</f>
        <v>-8.9392157298035499</v>
      </c>
      <c r="F134" s="245">
        <f t="shared" si="14"/>
        <v>-8.8997106073235699</v>
      </c>
      <c r="G134" s="245">
        <f t="shared" si="14"/>
        <v>-8.8581055902793082</v>
      </c>
      <c r="H134" s="245">
        <f t="shared" si="14"/>
        <v>-8.8143389910890804</v>
      </c>
      <c r="I134" s="245">
        <f t="shared" si="14"/>
        <v>-8.7683468683319141</v>
      </c>
      <c r="J134" s="245">
        <f t="shared" si="14"/>
        <v>-8.7200629741579405</v>
      </c>
      <c r="K134" s="245">
        <f t="shared" si="14"/>
        <v>-8.8271449679235445</v>
      </c>
      <c r="L134" s="245">
        <f t="shared" si="14"/>
        <v>-8.9359917629389027</v>
      </c>
      <c r="M134" s="245">
        <f t="shared" si="14"/>
        <v>-9.0466462122019298</v>
      </c>
      <c r="N134" s="245">
        <f t="shared" si="14"/>
        <v>-9.1591525585781159</v>
      </c>
      <c r="O134" s="245">
        <f t="shared" si="14"/>
        <v>-9.2735565099284933</v>
      </c>
      <c r="P134" s="245">
        <f t="shared" si="14"/>
        <v>-9.3899052916992201</v>
      </c>
      <c r="Q134" s="245">
        <f t="shared" si="14"/>
        <v>-9.5082477145367648</v>
      </c>
      <c r="R134" s="245">
        <f t="shared" si="14"/>
        <v>-9.628634196826301</v>
      </c>
      <c r="S134" s="245">
        <f t="shared" si="14"/>
        <v>-9.7511168773836694</v>
      </c>
      <c r="T134" s="245">
        <f t="shared" si="14"/>
        <v>-9.8757496680449535</v>
      </c>
      <c r="U134" s="245">
        <f t="shared" si="14"/>
        <v>-10.002588298743284</v>
      </c>
      <c r="V134" s="245">
        <f t="shared" si="14"/>
        <v>-10.131690422687988</v>
      </c>
      <c r="W134" s="245">
        <f t="shared" si="14"/>
        <v>-10.263115661441379</v>
      </c>
      <c r="X134" s="245">
        <f t="shared" si="14"/>
        <v>-10.396925717610738</v>
      </c>
      <c r="Y134" s="245">
        <f t="shared" si="14"/>
        <v>-10.533184427437872</v>
      </c>
      <c r="Z134" s="245">
        <f t="shared" si="14"/>
        <v>-10.671957858465507</v>
      </c>
      <c r="AA134" s="245">
        <f t="shared" si="14"/>
        <v>-10.813314399690839</v>
      </c>
      <c r="AB134" s="245">
        <f t="shared" si="14"/>
        <v>-10.95732486674472</v>
      </c>
      <c r="AC134" s="245">
        <f t="shared" si="14"/>
        <v>-11.104062569506825</v>
      </c>
      <c r="AD134" s="245">
        <f t="shared" si="14"/>
        <v>-11.253603432310417</v>
      </c>
      <c r="AE134" s="245">
        <f t="shared" si="14"/>
        <v>-11.406026099121521</v>
      </c>
      <c r="AF134" s="245">
        <f t="shared" si="14"/>
        <v>-11.561412053743679</v>
      </c>
      <c r="AG134" s="245">
        <f t="shared" si="14"/>
        <v>-11.719845717484322</v>
      </c>
      <c r="AH134" s="245">
        <f t="shared" si="14"/>
        <v>-11.881414569359533</v>
      </c>
      <c r="AI134" s="245">
        <f t="shared" si="14"/>
        <v>-12.046209288837206</v>
      </c>
      <c r="AJ134" s="245">
        <f t="shared" si="14"/>
        <v>-12.214323868529</v>
      </c>
      <c r="AK134" s="245">
        <f t="shared" ref="AK134:BB134" si="15">AK83+AK77+AK71</f>
        <v>-12.385855771959109</v>
      </c>
      <c r="AL134" s="245">
        <f t="shared" si="15"/>
        <v>-12.560906053769006</v>
      </c>
      <c r="AM134" s="245">
        <f t="shared" si="15"/>
        <v>-12.739579517486206</v>
      </c>
      <c r="AN134" s="245">
        <f t="shared" si="15"/>
        <v>-12.921984895831404</v>
      </c>
      <c r="AO134" s="245">
        <f t="shared" si="15"/>
        <v>-13.108234963410441</v>
      </c>
      <c r="AP134" s="245">
        <f t="shared" si="15"/>
        <v>-13.298446747072646</v>
      </c>
      <c r="AQ134" s="245">
        <f t="shared" si="15"/>
        <v>-13.492741698705167</v>
      </c>
      <c r="AR134" s="245">
        <f t="shared" si="15"/>
        <v>-13.691245860514535</v>
      </c>
      <c r="AS134" s="245">
        <f t="shared" si="15"/>
        <v>-13.894090082897792</v>
      </c>
      <c r="AT134" s="245">
        <f t="shared" si="15"/>
        <v>-14.101410197236834</v>
      </c>
      <c r="AU134" s="245">
        <f t="shared" si="15"/>
        <v>-14.313347278846328</v>
      </c>
      <c r="AV134" s="245">
        <f t="shared" si="15"/>
        <v>-14.53004779722967</v>
      </c>
      <c r="AW134" s="245">
        <f t="shared" si="15"/>
        <v>-14.751663916590896</v>
      </c>
      <c r="AX134" s="245">
        <f t="shared" si="15"/>
        <v>-14.978353683654621</v>
      </c>
      <c r="AY134" s="245">
        <f t="shared" si="15"/>
        <v>-15.210281305639533</v>
      </c>
      <c r="AZ134" s="245">
        <f t="shared" si="15"/>
        <v>-15.447617428231947</v>
      </c>
      <c r="BA134" s="245">
        <f t="shared" si="15"/>
        <v>-15.690539360969694</v>
      </c>
      <c r="BB134" s="245">
        <f t="shared" si="15"/>
        <v>-15.937281369242017</v>
      </c>
    </row>
    <row r="135" spans="1:54" ht="14" outlineLevel="2" thickBot="1">
      <c r="A135" s="138"/>
      <c r="B135" s="140" t="s">
        <v>476</v>
      </c>
      <c r="C135" s="141"/>
      <c r="D135" s="244"/>
      <c r="E135" s="245">
        <f>E133+E134</f>
        <v>-9.60064308298392</v>
      </c>
      <c r="F135" s="245">
        <f t="shared" ref="F135:AW135" si="16">F133+F134</f>
        <v>-13.824936560308046</v>
      </c>
      <c r="G135" s="245">
        <f t="shared" si="16"/>
        <v>-18.25783188839511</v>
      </c>
      <c r="H135" s="245">
        <f t="shared" si="16"/>
        <v>-22.963850114467977</v>
      </c>
      <c r="I135" s="245">
        <f t="shared" si="16"/>
        <v>-27.977043525542747</v>
      </c>
      <c r="J135" s="245">
        <f t="shared" si="16"/>
        <v>-32.341246626886289</v>
      </c>
      <c r="K135" s="245">
        <f t="shared" si="16"/>
        <v>-30.890016414160645</v>
      </c>
      <c r="L135" s="245">
        <f t="shared" si="16"/>
        <v>-29.475561226489468</v>
      </c>
      <c r="M135" s="245">
        <f t="shared" si="16"/>
        <v>-28.09792391687067</v>
      </c>
      <c r="N135" s="245">
        <f t="shared" si="16"/>
        <v>-26.757148728169739</v>
      </c>
      <c r="O135" s="245">
        <f t="shared" si="16"/>
        <v>-25.453281368247715</v>
      </c>
      <c r="P135" s="245">
        <f t="shared" si="16"/>
        <v>-24.186369062550746</v>
      </c>
      <c r="Q135" s="245">
        <f t="shared" si="16"/>
        <v>-22.956460621725299</v>
      </c>
      <c r="R135" s="245">
        <f t="shared" si="16"/>
        <v>-21.763606464156556</v>
      </c>
      <c r="S135" s="245">
        <f t="shared" si="16"/>
        <v>-20.607858728660357</v>
      </c>
      <c r="T135" s="245">
        <f t="shared" si="16"/>
        <v>-19.489271327072778</v>
      </c>
      <c r="U135" s="245">
        <f t="shared" si="16"/>
        <v>-18.407899989326957</v>
      </c>
      <c r="V135" s="245">
        <f t="shared" si="16"/>
        <v>-17.363802368632221</v>
      </c>
      <c r="W135" s="245">
        <f t="shared" si="16"/>
        <v>-16.35703808655088</v>
      </c>
      <c r="X135" s="245">
        <f t="shared" si="16"/>
        <v>-15.387668845690218</v>
      </c>
      <c r="Y135" s="245">
        <f t="shared" si="16"/>
        <v>-14.455758482292039</v>
      </c>
      <c r="Z135" s="245">
        <f t="shared" si="16"/>
        <v>-13.561373063899071</v>
      </c>
      <c r="AA135" s="245">
        <f t="shared" si="16"/>
        <v>-12.704580979508503</v>
      </c>
      <c r="AB135" s="245">
        <f t="shared" si="16"/>
        <v>-11.885453044751205</v>
      </c>
      <c r="AC135" s="245">
        <f t="shared" si="16"/>
        <v>-11.104062569506826</v>
      </c>
      <c r="AD135" s="245">
        <f t="shared" si="16"/>
        <v>-11.253603432310419</v>
      </c>
      <c r="AE135" s="245">
        <f t="shared" si="16"/>
        <v>-11.406026099121522</v>
      </c>
      <c r="AF135" s="245">
        <f t="shared" si="16"/>
        <v>-11.56141205374368</v>
      </c>
      <c r="AG135" s="245">
        <f t="shared" si="16"/>
        <v>-11.719845717484324</v>
      </c>
      <c r="AH135" s="245">
        <f t="shared" si="16"/>
        <v>-11.881414569359535</v>
      </c>
      <c r="AI135" s="245">
        <f t="shared" si="16"/>
        <v>-12.046209288837208</v>
      </c>
      <c r="AJ135" s="245">
        <f t="shared" si="16"/>
        <v>-12.214323868529002</v>
      </c>
      <c r="AK135" s="245">
        <f t="shared" si="16"/>
        <v>-12.385855771959111</v>
      </c>
      <c r="AL135" s="245">
        <f t="shared" si="16"/>
        <v>-12.560906053769008</v>
      </c>
      <c r="AM135" s="245">
        <f t="shared" si="16"/>
        <v>-12.739579517486208</v>
      </c>
      <c r="AN135" s="245">
        <f t="shared" si="16"/>
        <v>-12.921984895831406</v>
      </c>
      <c r="AO135" s="245">
        <f t="shared" si="16"/>
        <v>-13.108234963410442</v>
      </c>
      <c r="AP135" s="245">
        <f t="shared" si="16"/>
        <v>-13.298446747072648</v>
      </c>
      <c r="AQ135" s="245">
        <f t="shared" si="16"/>
        <v>-13.492741698705169</v>
      </c>
      <c r="AR135" s="245">
        <f t="shared" si="16"/>
        <v>-13.691245860514536</v>
      </c>
      <c r="AS135" s="245">
        <f t="shared" si="16"/>
        <v>-13.894090082897794</v>
      </c>
      <c r="AT135" s="245">
        <f t="shared" si="16"/>
        <v>-14.101410197236836</v>
      </c>
      <c r="AU135" s="245">
        <f t="shared" si="16"/>
        <v>-14.313347278846329</v>
      </c>
      <c r="AV135" s="245">
        <f t="shared" si="16"/>
        <v>-14.530047797229672</v>
      </c>
      <c r="AW135" s="245">
        <f t="shared" si="16"/>
        <v>-14.751663916590898</v>
      </c>
      <c r="AX135" s="245">
        <f>AX133+AX134</f>
        <v>-14.978353683654623</v>
      </c>
      <c r="AY135" s="245">
        <f>AY133+AY134</f>
        <v>-15.210281305639535</v>
      </c>
      <c r="AZ135" s="245">
        <f>AZ133+AZ134</f>
        <v>-15.447617428231949</v>
      </c>
      <c r="BA135" s="245">
        <f>BA133+BA134</f>
        <v>-15.690539360969696</v>
      </c>
      <c r="BB135" s="245">
        <f>BB133+BB134</f>
        <v>-15.937281369242019</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477</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478</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479</v>
      </c>
      <c r="C142" s="134" t="s">
        <v>164</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66" t="s">
        <v>480</v>
      </c>
      <c r="B143" s="135" t="s">
        <v>289</v>
      </c>
      <c r="C143" s="135" t="s">
        <v>405</v>
      </c>
      <c r="D143" s="135" t="s">
        <v>399</v>
      </c>
      <c r="E143" s="21">
        <f>-(E$158*'Fixed Data'!$B$25*'Fixed Data'!E$47*'Fixed Data'!$B$24*'Fixed Data'!$B$23+E$158*'Fixed Data'!$B$26)*'Fixed Data'!L42/10^6</f>
        <v>-53.300942109531704</v>
      </c>
      <c r="F143" s="21">
        <f>-(F$158*'Fixed Data'!$B$25*'Fixed Data'!F$47*'Fixed Data'!$B$24*'Fixed Data'!$B$23+F$158*'Fixed Data'!$B$26)*'Fixed Data'!M42/10^6</f>
        <v>-54.009612982562842</v>
      </c>
      <c r="G143" s="21">
        <f>-(G$158*'Fixed Data'!$B$25*'Fixed Data'!G$47*'Fixed Data'!$B$24*'Fixed Data'!$B$23+G$158*'Fixed Data'!$B$26)*'Fixed Data'!N42/10^6</f>
        <v>-54.508972800461613</v>
      </c>
      <c r="H143" s="21">
        <f>-(H$158*'Fixed Data'!$B$25*'Fixed Data'!H$47*'Fixed Data'!$B$24*'Fixed Data'!$B$23+H$158*'Fixed Data'!$B$26)*'Fixed Data'!O42/10^6</f>
        <v>-54.987785099368857</v>
      </c>
      <c r="I143" s="21">
        <f>-(I$158*'Fixed Data'!$B$25*'Fixed Data'!I$47*'Fixed Data'!$B$24*'Fixed Data'!$B$23+I$158*'Fixed Data'!$B$26)*'Fixed Data'!P42/10^6</f>
        <v>-55.631152518562487</v>
      </c>
      <c r="J143" s="21">
        <f>-(J$158*'Fixed Data'!$B$25*'Fixed Data'!J$47*'Fixed Data'!$B$24*'Fixed Data'!$B$23+J$158*'Fixed Data'!$B$26)*'Fixed Data'!Q42/10^6</f>
        <v>-56.249977384236473</v>
      </c>
      <c r="K143" s="21">
        <f>-(K$158*'Fixed Data'!$B$25*'Fixed Data'!K$47*'Fixed Data'!$B$24*'Fixed Data'!$B$23+K$158*'Fixed Data'!$B$26)*'Fixed Data'!R42/10^6</f>
        <v>-57.689944719420552</v>
      </c>
      <c r="L143" s="21">
        <f>-(L$158*'Fixed Data'!$B$25*'Fixed Data'!L$47*'Fixed Data'!$B$24*'Fixed Data'!$B$23+L$158*'Fixed Data'!$B$26)*'Fixed Data'!S42/10^6</f>
        <v>-59.349387949475044</v>
      </c>
      <c r="M143" s="21">
        <f>-(M$158*'Fixed Data'!$B$25*'Fixed Data'!M$47*'Fixed Data'!$B$24*'Fixed Data'!$B$23+M$158*'Fixed Data'!$B$26)*'Fixed Data'!T42/10^6</f>
        <v>-61.044125128807522</v>
      </c>
      <c r="N143" s="21">
        <f>-(N$158*'Fixed Data'!$B$25*'Fixed Data'!N$47*'Fixed Data'!$B$24*'Fixed Data'!$B$23+N$158*'Fixed Data'!$B$26)*'Fixed Data'!U42/10^6</f>
        <v>-62.580684891102777</v>
      </c>
      <c r="O143" s="21">
        <f>-(O$158*'Fixed Data'!$B$25*'Fixed Data'!O$47*'Fixed Data'!$B$24*'Fixed Data'!$B$23+O$158*'Fixed Data'!$B$26)*'Fixed Data'!V42/10^6</f>
        <v>-64.346247140359324</v>
      </c>
      <c r="P143" s="21">
        <f>-(P$158*'Fixed Data'!$B$25*'Fixed Data'!P$47*'Fixed Data'!$B$24*'Fixed Data'!$B$23+P$158*'Fixed Data'!$B$26)*'Fixed Data'!W42/10^6</f>
        <v>-66.149785896749691</v>
      </c>
      <c r="Q143" s="21">
        <f>-(Q$158*'Fixed Data'!$B$25*'Fixed Data'!Q$47*'Fixed Data'!$B$24*'Fixed Data'!$B$23+Q$158*'Fixed Data'!$B$26)*'Fixed Data'!X42/10^6</f>
        <v>-67.992269215380105</v>
      </c>
      <c r="R143" s="21">
        <f>-(R$158*'Fixed Data'!$B$25*'Fixed Data'!R$47*'Fixed Data'!$B$24*'Fixed Data'!$B$23+R$158*'Fixed Data'!$B$26)*'Fixed Data'!Y42/10^6</f>
        <v>-70.079009514221454</v>
      </c>
      <c r="S143" s="21">
        <f>-(S$158*'Fixed Data'!$B$25*'Fixed Data'!S$47*'Fixed Data'!$B$24*'Fixed Data'!$B$23+S$158*'Fixed Data'!$B$26)*'Fixed Data'!Z42/10^6</f>
        <v>-72.005016317716155</v>
      </c>
      <c r="T143" s="21">
        <f>-(T$158*'Fixed Data'!$B$25*'Fixed Data'!T$47*'Fixed Data'!$B$24*'Fixed Data'!$B$23+T$158*'Fixed Data'!$B$26)*'Fixed Data'!AA42/10^6</f>
        <v>-73.973118116392172</v>
      </c>
      <c r="U143" s="21">
        <f>-(U$158*'Fixed Data'!$B$25*'Fixed Data'!U$47*'Fixed Data'!$B$24*'Fixed Data'!$B$23+U$158*'Fixed Data'!$B$26)*'Fixed Data'!AB42/10^6</f>
        <v>-75.984422615819668</v>
      </c>
      <c r="V143" s="21">
        <f>-(V$158*'Fixed Data'!$B$25*'Fixed Data'!V$47*'Fixed Data'!$B$24*'Fixed Data'!$B$23+V$158*'Fixed Data'!$B$26)*'Fixed Data'!AC42/10^6</f>
        <v>-78.255062421866967</v>
      </c>
      <c r="W143" s="21">
        <f>-(W$158*'Fixed Data'!$B$25*'Fixed Data'!W$47*'Fixed Data'!$B$24*'Fixed Data'!$B$23+W$158*'Fixed Data'!$B$26)*'Fixed Data'!AD42/10^6</f>
        <v>-80.359039411382113</v>
      </c>
      <c r="X143" s="21">
        <f>-(X$158*'Fixed Data'!$B$25*'Fixed Data'!X$47*'Fixed Data'!$B$24*'Fixed Data'!$B$23+X$158*'Fixed Data'!$B$26)*'Fixed Data'!AE42/10^6</f>
        <v>-82.730444183406519</v>
      </c>
      <c r="Y143" s="21">
        <f>-(Y$158*'Fixed Data'!$B$25*'Fixed Data'!Y$47*'Fixed Data'!$B$24*'Fixed Data'!$B$23+Y$158*'Fixed Data'!$B$26)*'Fixed Data'!AF42/10^6</f>
        <v>-84.932211439187796</v>
      </c>
      <c r="Z143" s="21">
        <f>-(Z$158*'Fixed Data'!$B$25*'Fixed Data'!Z$47*'Fixed Data'!$B$24*'Fixed Data'!$B$23+Z$158*'Fixed Data'!$B$26)*'Fixed Data'!AG42/10^6</f>
        <v>-87.409885944161971</v>
      </c>
      <c r="AA143" s="21">
        <f>-(AA$158*'Fixed Data'!$B$25*'Fixed Data'!AA$47*'Fixed Data'!$B$24*'Fixed Data'!$B$23+AA$158*'Fixed Data'!$B$26)*'Fixed Data'!AH42/10^6</f>
        <v>-89.944382522346174</v>
      </c>
      <c r="AB143" s="21">
        <f>-(AB$158*'Fixed Data'!$B$25*'Fixed Data'!AB$47*'Fixed Data'!$B$24*'Fixed Data'!$B$23+AB$158*'Fixed Data'!$B$26)*'Fixed Data'!AI42/10^6</f>
        <v>-92.537285836940924</v>
      </c>
      <c r="AC143" s="21">
        <f>-(AC$158*'Fixed Data'!$B$25*'Fixed Data'!AC$47*'Fixed Data'!$B$24*'Fixed Data'!$B$23+AC$158*'Fixed Data'!$B$26)*'Fixed Data'!AJ42/10^6</f>
        <v>-95.136382133798179</v>
      </c>
      <c r="AD143" s="21">
        <f>-(AD$158*'Fixed Data'!$B$25*'Fixed Data'!AD$47*'Fixed Data'!$B$24*'Fixed Data'!$B$23+AD$158*'Fixed Data'!$B$26)*'Fixed Data'!AK42/10^6</f>
        <v>-97.808449511153725</v>
      </c>
      <c r="AE143" s="21">
        <f>-(AE$158*'Fixed Data'!$B$25*'Fixed Data'!AE$47*'Fixed Data'!$B$24*'Fixed Data'!$B$23+AE$158*'Fixed Data'!$B$26)*'Fixed Data'!AL42/10^6</f>
        <v>-100.56664870397715</v>
      </c>
      <c r="AF143" s="21">
        <f>-(AF$158*'Fixed Data'!$B$25*'Fixed Data'!AF$47*'Fixed Data'!$B$24*'Fixed Data'!$B$23+AF$158*'Fixed Data'!$B$26)*'Fixed Data'!AM42/10^6</f>
        <v>-103.38165645776442</v>
      </c>
      <c r="AG143" s="21">
        <f>-(AG$158*'Fixed Data'!$B$25*'Fixed Data'!AG$47*'Fixed Data'!$B$24*'Fixed Data'!$B$23+AG$158*'Fixed Data'!$B$26)*'Fixed Data'!AN42/10^6</f>
        <v>-106.2579618587274</v>
      </c>
      <c r="AH143" s="21">
        <f>-(AH$158*'Fixed Data'!$B$25*'Fixed Data'!AH$47*'Fixed Data'!$B$24*'Fixed Data'!$B$23+AH$158*'Fixed Data'!$B$26)*'Fixed Data'!AO42/10^6</f>
        <v>-109.20110746784994</v>
      </c>
      <c r="AI143" s="21">
        <f>-(AI$158*'Fixed Data'!$B$25*'Fixed Data'!AI$47*'Fixed Data'!$B$24*'Fixed Data'!$B$23+AI$158*'Fixed Data'!$B$26)*'Fixed Data'!AP42/10^6</f>
        <v>-112.21861373190556</v>
      </c>
      <c r="AJ143" s="21">
        <f>-(AJ$158*'Fixed Data'!$B$25*'Fixed Data'!AJ$47*'Fixed Data'!$B$24*'Fixed Data'!$B$23+AJ$158*'Fixed Data'!$B$26)*'Fixed Data'!AQ42/10^6</f>
        <v>-115.30915332821782</v>
      </c>
      <c r="AK143" s="21">
        <f>-(AK$158*'Fixed Data'!$B$25*'Fixed Data'!AK$47*'Fixed Data'!$B$24*'Fixed Data'!$B$23+AK$158*'Fixed Data'!$B$26)*'Fixed Data'!AR42/10^6</f>
        <v>-118.47253164640303</v>
      </c>
      <c r="AL143" s="21">
        <f>-(AL$158*'Fixed Data'!$B$25*'Fixed Data'!AL$47*'Fixed Data'!$B$24*'Fixed Data'!$B$23+AL$158*'Fixed Data'!$B$26)*'Fixed Data'!AS42/10^6</f>
        <v>-121.71260177595403</v>
      </c>
      <c r="AM143" s="21">
        <f>-(AM$158*'Fixed Data'!$B$25*'Fixed Data'!AM$47*'Fixed Data'!$B$24*'Fixed Data'!$B$23+AM$158*'Fixed Data'!$B$26)*'Fixed Data'!AT42/10^6</f>
        <v>-125.03234599395347</v>
      </c>
      <c r="AN143" s="21">
        <f>-(AN$158*'Fixed Data'!$B$25*'Fixed Data'!AN$47*'Fixed Data'!$B$24*'Fixed Data'!$B$23+AN$158*'Fixed Data'!$B$26)*'Fixed Data'!AU42/10^6</f>
        <v>-128.43404901275181</v>
      </c>
      <c r="AO143" s="21">
        <f>-(AO$158*'Fixed Data'!$B$25*'Fixed Data'!AO$47*'Fixed Data'!$B$24*'Fixed Data'!$B$23+AO$158*'Fixed Data'!$B$26)*'Fixed Data'!AV42/10^6</f>
        <v>-131.91970101651123</v>
      </c>
      <c r="AP143" s="21">
        <f>-(AP$158*'Fixed Data'!$B$25*'Fixed Data'!AP$47*'Fixed Data'!$B$24*'Fixed Data'!$B$23+AP$158*'Fixed Data'!$B$26)*'Fixed Data'!AW42/10^6</f>
        <v>-135.49201217607643</v>
      </c>
      <c r="AQ143" s="21">
        <f>-(AQ$158*'Fixed Data'!$B$25*'Fixed Data'!AQ$47*'Fixed Data'!$B$24*'Fixed Data'!$B$23+AQ$158*'Fixed Data'!$B$26)*'Fixed Data'!AX42/10^6</f>
        <v>-139.15395960087397</v>
      </c>
      <c r="AR143" s="21">
        <f>-(AR$158*'Fixed Data'!$B$25*'Fixed Data'!AR$47*'Fixed Data'!$B$24*'Fixed Data'!$B$23+AR$158*'Fixed Data'!$B$26)*'Fixed Data'!AY42/10^6</f>
        <v>-142.90835633056139</v>
      </c>
      <c r="AS143" s="21">
        <f>-(AS$158*'Fixed Data'!$B$25*'Fixed Data'!AS$47*'Fixed Data'!$B$24*'Fixed Data'!$B$23+AS$158*'Fixed Data'!$B$26)*'Fixed Data'!AZ42/10^6</f>
        <v>-146.75807904053434</v>
      </c>
      <c r="AT143" s="21">
        <f>-(AT$158*'Fixed Data'!$B$25*'Fixed Data'!AT$47*'Fixed Data'!$B$24*'Fixed Data'!$B$23+AT$158*'Fixed Data'!$B$26)*'Fixed Data'!BA42/10^6</f>
        <v>-150.70618561306853</v>
      </c>
      <c r="AU143" s="21">
        <f>-(AU$158*'Fixed Data'!$B$25*'Fixed Data'!AU$47*'Fixed Data'!$B$24*'Fixed Data'!$B$23+AU$158*'Fixed Data'!$B$26)*'Fixed Data'!BB42/10^6</f>
        <v>-154.75591725379905</v>
      </c>
      <c r="AV143" s="21">
        <f>-(AV$158*'Fixed Data'!$B$25*'Fixed Data'!AV$47*'Fixed Data'!$B$24*'Fixed Data'!$B$23+AV$158*'Fixed Data'!$B$26)*'Fixed Data'!BC42/10^6</f>
        <v>-158.91061342785076</v>
      </c>
      <c r="AW143" s="21">
        <f>-(AW$158*'Fixed Data'!$B$25*'Fixed Data'!AW$47*'Fixed Data'!$B$24*'Fixed Data'!$B$23+AW$158*'Fixed Data'!$B$26)*'Fixed Data'!BD42/10^6</f>
        <v>-163.17372182119479</v>
      </c>
      <c r="AX143" s="21">
        <f>-(AX$158*'Fixed Data'!$B$25*'Fixed Data'!AX$47*'Fixed Data'!$B$24*'Fixed Data'!$B$23+AX$158*'Fixed Data'!$B$26)*'Fixed Data'!BE42/10^6</f>
        <v>-167.54884377881442</v>
      </c>
      <c r="AY143" s="21">
        <f>-(AY$158*'Fixed Data'!$B$25*'Fixed Data'!AY$47*'Fixed Data'!$B$24*'Fixed Data'!$B$23+AY$158*'Fixed Data'!$B$26)*'Fixed Data'!BF42/10^6</f>
        <v>-172.03973990603242</v>
      </c>
      <c r="AZ143" s="21">
        <f>-(AZ$158*'Fixed Data'!$B$25*'Fixed Data'!AZ$47*'Fixed Data'!$B$24*'Fixed Data'!$B$23+AZ$158*'Fixed Data'!$B$26)*'Fixed Data'!BG42/10^6</f>
        <v>-176.65032475549592</v>
      </c>
      <c r="BA143" s="21">
        <f>-(BA$158*'Fixed Data'!$B$25*'Fixed Data'!BA$47*'Fixed Data'!$B$24*'Fixed Data'!$B$23+BA$158*'Fixed Data'!$B$26)*'Fixed Data'!BH42/10^6</f>
        <v>-181.38466900510466</v>
      </c>
      <c r="BB143" s="21">
        <f>-(BB$158*'Fixed Data'!$B$25*'Fixed Data'!BB$47*'Fixed Data'!$B$24*'Fixed Data'!$B$23+BB$158*'Fixed Data'!$B$26)*'Fixed Data'!BI42/10^6</f>
        <v>-186.22422791282682</v>
      </c>
    </row>
    <row r="144" spans="1:54" outlineLevel="2">
      <c r="A144" s="467"/>
      <c r="B144" s="135" t="s">
        <v>289</v>
      </c>
      <c r="C144" s="135" t="s">
        <v>571</v>
      </c>
      <c r="D144" s="135" t="s">
        <v>399</v>
      </c>
      <c r="E144" s="279">
        <v>0</v>
      </c>
      <c r="F144" s="279">
        <v>0.77882923557985739</v>
      </c>
      <c r="G144" s="279">
        <v>1.6016044937687934</v>
      </c>
      <c r="H144" s="279">
        <v>2.4699028478437555</v>
      </c>
      <c r="I144" s="279">
        <v>3.3967222009270328</v>
      </c>
      <c r="J144" s="279">
        <v>4.3784886392372098</v>
      </c>
      <c r="K144" s="279">
        <v>4.4997466122605259</v>
      </c>
      <c r="L144" s="279">
        <v>4.6387819597360904</v>
      </c>
      <c r="M144" s="279">
        <v>4.7812925399874189</v>
      </c>
      <c r="N144" s="279">
        <v>4.9121277226687035</v>
      </c>
      <c r="O144" s="279">
        <v>5.0616818230907983</v>
      </c>
      <c r="P144" s="279">
        <v>5.2150316776725978</v>
      </c>
      <c r="Q144" s="279">
        <v>5.3722940583059389</v>
      </c>
      <c r="R144" s="279">
        <v>5.5497699230828808</v>
      </c>
      <c r="S144" s="279">
        <v>5.7154687069181263</v>
      </c>
      <c r="T144" s="279">
        <v>5.8854627038718581</v>
      </c>
      <c r="U144" s="279">
        <v>6.0598878491199741</v>
      </c>
      <c r="V144" s="279">
        <v>6.2560723798239746</v>
      </c>
      <c r="W144" s="279">
        <v>6.4400547896763012</v>
      </c>
      <c r="X144" s="279">
        <v>6.6466395403993523</v>
      </c>
      <c r="Y144" s="279">
        <v>6.8408145663758235</v>
      </c>
      <c r="Z144" s="279">
        <v>7.058484191060205</v>
      </c>
      <c r="AA144" s="279">
        <v>7.2821156401076621</v>
      </c>
      <c r="AB144" s="279">
        <v>7.5119083302523908</v>
      </c>
      <c r="AC144" s="279">
        <v>7.7436861206522245</v>
      </c>
      <c r="AD144" s="279">
        <v>7.9829403326837287</v>
      </c>
      <c r="AE144" s="279">
        <v>8.230835678551113</v>
      </c>
      <c r="AF144" s="279">
        <v>8.4850649424054545</v>
      </c>
      <c r="AG144" s="279">
        <v>8.7460788922424992</v>
      </c>
      <c r="AH144" s="279">
        <v>9.0144223300192881</v>
      </c>
      <c r="AI144" s="279">
        <v>9.2908115451709143</v>
      </c>
      <c r="AJ144" s="279">
        <v>9.5752383790908233</v>
      </c>
      <c r="AK144" s="279">
        <v>9.8677905397575216</v>
      </c>
      <c r="AL144" s="279">
        <v>10.168896798066614</v>
      </c>
      <c r="AM144" s="279">
        <v>10.478919525654788</v>
      </c>
      <c r="AN144" s="279">
        <v>10.798169743249966</v>
      </c>
      <c r="AO144" s="279">
        <v>11.126938674821046</v>
      </c>
      <c r="AP144" s="279">
        <v>11.465584287370985</v>
      </c>
      <c r="AQ144" s="279">
        <v>11.814494139143827</v>
      </c>
      <c r="AR144" s="279">
        <v>12.174048708137075</v>
      </c>
      <c r="AS144" s="279">
        <v>12.544641242490302</v>
      </c>
      <c r="AT144" s="279">
        <v>12.926687507128346</v>
      </c>
      <c r="AU144" s="279">
        <v>13.320627846260727</v>
      </c>
      <c r="AV144" s="279">
        <v>13.72691835699943</v>
      </c>
      <c r="AW144" s="279">
        <v>14.146033914046647</v>
      </c>
      <c r="AX144" s="279">
        <v>14.578471631302495</v>
      </c>
      <c r="AY144" s="279">
        <v>15.02475215195031</v>
      </c>
      <c r="AZ144" s="279">
        <v>15.485419412004411</v>
      </c>
      <c r="BA144" s="279">
        <v>15.961041717870231</v>
      </c>
      <c r="BB144" s="279">
        <v>16.449382202969858</v>
      </c>
    </row>
    <row r="145" spans="1:54" outlineLevel="2">
      <c r="A145" s="467"/>
      <c r="B145" s="135" t="s">
        <v>289</v>
      </c>
      <c r="C145" s="135"/>
      <c r="D145" s="135" t="s">
        <v>399</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67"/>
      <c r="B146" s="135" t="s">
        <v>292</v>
      </c>
      <c r="C146" s="135" t="s">
        <v>481</v>
      </c>
      <c r="D146" s="135" t="s">
        <v>399</v>
      </c>
      <c r="E146" s="21">
        <f>-E$161*'Fixed Data'!$B$20*'Fixed Data'!$B$22</f>
        <v>-3.7772409448364352</v>
      </c>
      <c r="F146" s="21">
        <f>-F$161*'Fixed Data'!$B$20*'Fixed Data'!$B$22</f>
        <v>-3.8774181295978338</v>
      </c>
      <c r="G146" s="21">
        <f>-G$161*'Fixed Data'!$B$20*'Fixed Data'!$B$22</f>
        <v>-3.9792043473642238</v>
      </c>
      <c r="H146" s="21">
        <f>-H$161*'Fixed Data'!$B$20*'Fixed Data'!$B$22</f>
        <v>-4.0816814275900493</v>
      </c>
      <c r="I146" s="21">
        <f>-I$161*'Fixed Data'!$B$20*'Fixed Data'!$B$22</f>
        <v>-4.1838159439789848</v>
      </c>
      <c r="J146" s="21">
        <f>-J$161*'Fixed Data'!$B$20*'Fixed Data'!$B$22</f>
        <v>-4.2844492010105411</v>
      </c>
      <c r="K146" s="21">
        <f>-K$161*'Fixed Data'!$B$20*'Fixed Data'!$B$22</f>
        <v>-4.4036023210743647</v>
      </c>
      <c r="L146" s="21">
        <f>-L$161*'Fixed Data'!$B$20*'Fixed Data'!$B$22</f>
        <v>-4.5269515345190054</v>
      </c>
      <c r="M146" s="21">
        <f>-M$161*'Fixed Data'!$B$20*'Fixed Data'!$B$22</f>
        <v>-4.6546642702037984</v>
      </c>
      <c r="N146" s="21">
        <f>-N$161*'Fixed Data'!$B$20*'Fixed Data'!$B$22</f>
        <v>-4.7869152374776753</v>
      </c>
      <c r="O146" s="21">
        <f>-O$161*'Fixed Data'!$B$20*'Fixed Data'!$B$22</f>
        <v>-4.9238866501942393</v>
      </c>
      <c r="P146" s="21">
        <f>-P$161*'Fixed Data'!$B$20*'Fixed Data'!$B$22</f>
        <v>-5.0657686523403793</v>
      </c>
      <c r="Q146" s="21">
        <f>-Q$161*'Fixed Data'!$B$20*'Fixed Data'!$B$22</f>
        <v>-5.2127596092558592</v>
      </c>
      <c r="R146" s="21">
        <f>-R$161*'Fixed Data'!$B$20*'Fixed Data'!$B$22</f>
        <v>-5.3650665108604345</v>
      </c>
      <c r="S146" s="21">
        <f>-S$161*'Fixed Data'!$B$20*'Fixed Data'!$B$22</f>
        <v>-5.5229053524794551</v>
      </c>
      <c r="T146" s="21">
        <f>-T$161*'Fixed Data'!$B$20*'Fixed Data'!$B$22</f>
        <v>-5.6865016052755104</v>
      </c>
      <c r="U146" s="21">
        <f>-U$161*'Fixed Data'!$B$20*'Fixed Data'!$B$22</f>
        <v>-5.8560905522710227</v>
      </c>
      <c r="V146" s="21">
        <f>-V$161*'Fixed Data'!$B$20*'Fixed Data'!$B$22</f>
        <v>-6.0319178259843973</v>
      </c>
      <c r="W146" s="21">
        <f>-W$161*'Fixed Data'!$B$20*'Fixed Data'!$B$22</f>
        <v>-6.2142398116571513</v>
      </c>
      <c r="X146" s="21">
        <f>-X$161*'Fixed Data'!$B$20*'Fixed Data'!$B$22</f>
        <v>-6.4033242296930668</v>
      </c>
      <c r="Y146" s="21">
        <f>-Y$161*'Fixed Data'!$B$20*'Fixed Data'!$B$22</f>
        <v>-6.5994505836883297</v>
      </c>
      <c r="Z146" s="21">
        <f>-Z$161*'Fixed Data'!$B$20*'Fixed Data'!$B$22</f>
        <v>-6.8029106980676843</v>
      </c>
      <c r="AA146" s="21">
        <f>-AA$161*'Fixed Data'!$B$20*'Fixed Data'!$B$22</f>
        <v>-7.0140093453266132</v>
      </c>
      <c r="AB146" s="21">
        <f>-AB$161*'Fixed Data'!$B$20*'Fixed Data'!$B$22</f>
        <v>-7.2330648284704999</v>
      </c>
      <c r="AC146" s="21">
        <f>-AC$161*'Fixed Data'!$B$20*'Fixed Data'!$B$22</f>
        <v>-7.460409585855313</v>
      </c>
      <c r="AD146" s="21">
        <f>-AD$161*'Fixed Data'!$B$20*'Fixed Data'!$B$22</f>
        <v>-7.6963908632327964</v>
      </c>
      <c r="AE146" s="21">
        <f>-AE$161*'Fixed Data'!$B$20*'Fixed Data'!$B$22</f>
        <v>-7.9413713633941523</v>
      </c>
      <c r="AF146" s="21">
        <f>-AF$161*'Fixed Data'!$B$20*'Fixed Data'!$B$22</f>
        <v>-8.1957300526242811</v>
      </c>
      <c r="AG146" s="21">
        <f>-AG$161*'Fixed Data'!$B$20*'Fixed Data'!$B$22</f>
        <v>-8.4598628103454629</v>
      </c>
      <c r="AH146" s="21">
        <f>-AH$161*'Fixed Data'!$B$20*'Fixed Data'!$B$22</f>
        <v>-8.7341833251776197</v>
      </c>
      <c r="AI146" s="21">
        <f>-AI$161*'Fixed Data'!$B$20*'Fixed Data'!$B$22</f>
        <v>-9.0191238341880293</v>
      </c>
      <c r="AJ146" s="21">
        <f>-AJ$161*'Fixed Data'!$B$20*'Fixed Data'!$B$22</f>
        <v>-9.3151360413530924</v>
      </c>
      <c r="AK146" s="21">
        <f>-AK$161*'Fixed Data'!$B$20*'Fixed Data'!$B$22</f>
        <v>-9.6226920360200836</v>
      </c>
      <c r="AL146" s="21">
        <f>-AL$161*'Fixed Data'!$B$20*'Fixed Data'!$B$22</f>
        <v>-9.9422852113689402</v>
      </c>
      <c r="AM146" s="21">
        <f>-AM$161*'Fixed Data'!$B$20*'Fixed Data'!$B$22</f>
        <v>-10.274431294881536</v>
      </c>
      <c r="AN146" s="21">
        <f>-AN$161*'Fixed Data'!$B$20*'Fixed Data'!$B$22</f>
        <v>-10.619669378811</v>
      </c>
      <c r="AO146" s="21">
        <f>-AO$161*'Fixed Data'!$B$20*'Fixed Data'!$B$22</f>
        <v>-10.978563017855516</v>
      </c>
      <c r="AP146" s="21">
        <f>-AP$161*'Fixed Data'!$B$20*'Fixed Data'!$B$22</f>
        <v>-11.351701416438173</v>
      </c>
      <c r="AQ146" s="21">
        <f>-AQ$161*'Fixed Data'!$B$20*'Fixed Data'!$B$22</f>
        <v>-11.739700593585301</v>
      </c>
      <c r="AR146" s="21">
        <f>-AR$161*'Fixed Data'!$B$20*'Fixed Data'!$B$22</f>
        <v>-12.143204704615354</v>
      </c>
      <c r="AS146" s="21">
        <f>-AS$161*'Fixed Data'!$B$20*'Fixed Data'!$B$22</f>
        <v>-12.562887273221765</v>
      </c>
      <c r="AT146" s="21">
        <f>-AT$161*'Fixed Data'!$B$20*'Fixed Data'!$B$22</f>
        <v>-12.999452714775382</v>
      </c>
      <c r="AU146" s="21">
        <f>-AU$161*'Fixed Data'!$B$20*'Fixed Data'!$B$22</f>
        <v>-13.453637680414856</v>
      </c>
      <c r="AV146" s="21">
        <f>-AV$161*'Fixed Data'!$B$20*'Fixed Data'!$B$22</f>
        <v>-13.926212647553612</v>
      </c>
      <c r="AW146" s="21">
        <f>-AW$161*'Fixed Data'!$B$20*'Fixed Data'!$B$22</f>
        <v>-14.417983532788297</v>
      </c>
      <c r="AX146" s="21">
        <f>-AX$161*'Fixed Data'!$B$20*'Fixed Data'!$B$22</f>
        <v>-14.929793304807257</v>
      </c>
      <c r="AY146" s="21">
        <f>-AY$161*'Fixed Data'!$B$20*'Fixed Data'!$B$22</f>
        <v>-15.462523843715573</v>
      </c>
      <c r="AZ146" s="21">
        <f>-AZ$161*'Fixed Data'!$B$20*'Fixed Data'!$B$22</f>
        <v>-16.017097755557078</v>
      </c>
      <c r="BA146" s="21">
        <f>-BA$161*'Fixed Data'!$B$20*'Fixed Data'!$B$22</f>
        <v>-16.594480276442415</v>
      </c>
      <c r="BB146" s="21">
        <f>-BB$161*'Fixed Data'!$B$20*'Fixed Data'!$B$22</f>
        <v>-17.192676216869273</v>
      </c>
    </row>
    <row r="147" spans="1:54" outlineLevel="2">
      <c r="A147" s="467"/>
      <c r="B147" s="135" t="s">
        <v>292</v>
      </c>
      <c r="C147" s="135" t="s">
        <v>482</v>
      </c>
      <c r="D147" s="135" t="s">
        <v>399</v>
      </c>
      <c r="E147" s="21">
        <f>-E$162*'Fixed Data'!$B$21*'Fixed Data'!$B$22</f>
        <v>-5.6457124114177484E-2</v>
      </c>
      <c r="F147" s="21">
        <f>-F$162*'Fixed Data'!$B$21*'Fixed Data'!$B$22</f>
        <v>-5.7954438201091696E-2</v>
      </c>
      <c r="G147" s="21">
        <f>-G$162*'Fixed Data'!$B$21*'Fixed Data'!$B$22</f>
        <v>-5.9475801868458904E-2</v>
      </c>
      <c r="H147" s="21">
        <f>-H$162*'Fixed Data'!$B$21*'Fixed Data'!$B$22</f>
        <v>-6.1007491720374972E-2</v>
      </c>
      <c r="I147" s="21">
        <f>-I$162*'Fixed Data'!$B$21*'Fixed Data'!$B$22</f>
        <v>-6.2534061120315246E-2</v>
      </c>
      <c r="J147" s="21">
        <f>-J$162*'Fixed Data'!$B$21*'Fixed Data'!$B$22</f>
        <v>-6.4038191778787737E-2</v>
      </c>
      <c r="K147" s="21">
        <f>-K$162*'Fixed Data'!$B$21*'Fixed Data'!$B$22</f>
        <v>-6.5819132859664731E-2</v>
      </c>
      <c r="L147" s="21">
        <f>-L$162*'Fixed Data'!$B$21*'Fixed Data'!$B$22</f>
        <v>-6.7662791039588818E-2</v>
      </c>
      <c r="M147" s="21">
        <f>-M$162*'Fixed Data'!$B$21*'Fixed Data'!$B$22</f>
        <v>-6.9571669590368077E-2</v>
      </c>
      <c r="N147" s="21">
        <f>-N$162*'Fixed Data'!$B$21*'Fixed Data'!$B$22</f>
        <v>-7.1548379363927994E-2</v>
      </c>
      <c r="O147" s="21">
        <f>-O$162*'Fixed Data'!$B$21*'Fixed Data'!$B$22</f>
        <v>-7.359564421651911E-2</v>
      </c>
      <c r="P147" s="21">
        <f>-P$162*'Fixed Data'!$B$21*'Fixed Data'!$B$22</f>
        <v>-7.5716305679562432E-2</v>
      </c>
      <c r="Q147" s="21">
        <f>-Q$162*'Fixed Data'!$B$21*'Fixed Data'!$B$22</f>
        <v>-7.7913328986546779E-2</v>
      </c>
      <c r="R147" s="21">
        <f>-R$162*'Fixed Data'!$B$21*'Fixed Data'!$B$22</f>
        <v>-8.0189807894546578E-2</v>
      </c>
      <c r="S147" s="21">
        <f>-S$162*'Fixed Data'!$B$21*'Fixed Data'!$B$22</f>
        <v>-8.2548971012464195E-2</v>
      </c>
      <c r="T147" s="21">
        <f>-T$162*'Fixed Data'!$B$21*'Fixed Data'!$B$22</f>
        <v>-8.4994187978599617E-2</v>
      </c>
      <c r="U147" s="21">
        <f>-U$162*'Fixed Data'!$B$21*'Fixed Data'!$B$22</f>
        <v>-8.7528975788892655E-2</v>
      </c>
      <c r="V147" s="21">
        <f>-V$162*'Fixed Data'!$B$21*'Fixed Data'!$B$22</f>
        <v>-9.0157005727854872E-2</v>
      </c>
      <c r="W147" s="21">
        <f>-W$162*'Fixed Data'!$B$21*'Fixed Data'!$B$22</f>
        <v>-9.2882109998156728E-2</v>
      </c>
      <c r="X147" s="21">
        <f>-X$162*'Fixed Data'!$B$21*'Fixed Data'!$B$22</f>
        <v>-9.5708289856938925E-2</v>
      </c>
      <c r="Y147" s="21">
        <f>-Y$162*'Fixed Data'!$B$21*'Fixed Data'!$B$22</f>
        <v>-9.8639722998761586E-2</v>
      </c>
      <c r="Z147" s="21">
        <f>-Z$162*'Fixed Data'!$B$21*'Fixed Data'!$B$22</f>
        <v>-0.10168077154124336</v>
      </c>
      <c r="AA147" s="21">
        <f>-AA$162*'Fixed Data'!$B$21*'Fixed Data'!$B$22</f>
        <v>-0.10483599076406241</v>
      </c>
      <c r="AB147" s="21">
        <f>-AB$162*'Fixed Data'!$B$21*'Fixed Data'!$B$22</f>
        <v>-0.1081101379986301</v>
      </c>
      <c r="AC147" s="21">
        <f>-AC$162*'Fixed Data'!$B$21*'Fixed Data'!$B$22</f>
        <v>-0.11150818196978184</v>
      </c>
      <c r="AD147" s="21">
        <f>-AD$162*'Fixed Data'!$B$21*'Fixed Data'!$B$22</f>
        <v>-0.11503531304150244</v>
      </c>
      <c r="AE147" s="21">
        <f>-AE$162*'Fixed Data'!$B$21*'Fixed Data'!$B$22</f>
        <v>-0.11869695255861719</v>
      </c>
      <c r="AF147" s="21">
        <f>-AF$162*'Fixed Data'!$B$21*'Fixed Data'!$B$22</f>
        <v>-0.12249876459924144</v>
      </c>
      <c r="AG147" s="21">
        <f>-AG$162*'Fixed Data'!$B$21*'Fixed Data'!$B$22</f>
        <v>-0.12644666637117868</v>
      </c>
      <c r="AH147" s="21">
        <f>-AH$162*'Fixed Data'!$B$21*'Fixed Data'!$B$22</f>
        <v>-0.13054684086840485</v>
      </c>
      <c r="AI147" s="21">
        <f>-AI$162*'Fixed Data'!$B$21*'Fixed Data'!$B$22</f>
        <v>-0.13480574892486299</v>
      </c>
      <c r="AJ147" s="21">
        <f>-AJ$162*'Fixed Data'!$B$21*'Fixed Data'!$B$22</f>
        <v>-0.13923014187094779</v>
      </c>
      <c r="AK147" s="21">
        <f>-AK$162*'Fixed Data'!$B$21*'Fixed Data'!$B$22</f>
        <v>-0.14382707584738658</v>
      </c>
      <c r="AL147" s="21">
        <f>-AL$162*'Fixed Data'!$B$21*'Fixed Data'!$B$22</f>
        <v>-0.14860392536575837</v>
      </c>
      <c r="AM147" s="21">
        <f>-AM$162*'Fixed Data'!$B$21*'Fixed Data'!$B$22</f>
        <v>-0.15356839882775464</v>
      </c>
      <c r="AN147" s="21">
        <f>-AN$162*'Fixed Data'!$B$21*'Fixed Data'!$B$22</f>
        <v>-0.15872855374309486</v>
      </c>
      <c r="AO147" s="21">
        <f>-AO$162*'Fixed Data'!$B$21*'Fixed Data'!$B$22</f>
        <v>-0.16409281390618413</v>
      </c>
      <c r="AP147" s="21">
        <f>-AP$162*'Fixed Data'!$B$21*'Fixed Data'!$B$22</f>
        <v>-0.1696699855180635</v>
      </c>
      <c r="AQ147" s="21">
        <f>-AQ$162*'Fixed Data'!$B$21*'Fixed Data'!$B$22</f>
        <v>-0.17546927617113642</v>
      </c>
      <c r="AR147" s="21">
        <f>-AR$162*'Fixed Data'!$B$21*'Fixed Data'!$B$22</f>
        <v>-0.18150031353255053</v>
      </c>
      <c r="AS147" s="21">
        <f>-AS$162*'Fixed Data'!$B$21*'Fixed Data'!$B$22</f>
        <v>-0.18777316508228672</v>
      </c>
      <c r="AT147" s="21">
        <f>-AT$162*'Fixed Data'!$B$21*'Fixed Data'!$B$22</f>
        <v>-0.19429835890595454</v>
      </c>
      <c r="AU147" s="21">
        <f>-AU$162*'Fixed Data'!$B$21*'Fixed Data'!$B$22</f>
        <v>-0.20108690569296761</v>
      </c>
      <c r="AV147" s="21">
        <f>-AV$162*'Fixed Data'!$B$21*'Fixed Data'!$B$22</f>
        <v>-0.20815032148808116</v>
      </c>
      <c r="AW147" s="21">
        <f>-AW$162*'Fixed Data'!$B$21*'Fixed Data'!$B$22</f>
        <v>-0.21550065194965373</v>
      </c>
      <c r="AX147" s="21">
        <f>-AX$162*'Fixed Data'!$B$21*'Fixed Data'!$B$22</f>
        <v>-0.22315049705992626</v>
      </c>
      <c r="AY147" s="21">
        <f>-AY$162*'Fixed Data'!$B$21*'Fixed Data'!$B$22</f>
        <v>-0.23111303764337024</v>
      </c>
      <c r="AZ147" s="21">
        <f>-AZ$162*'Fixed Data'!$B$21*'Fixed Data'!$B$22</f>
        <v>-0.23940206369310543</v>
      </c>
      <c r="BA147" s="21">
        <f>-BA$162*'Fixed Data'!$B$21*'Fixed Data'!$B$22</f>
        <v>-0.24803200209462734</v>
      </c>
      <c r="BB147" s="21">
        <f>-BB$162*'Fixed Data'!$B$21*'Fixed Data'!$B$22</f>
        <v>-0.25697303153548773</v>
      </c>
    </row>
    <row r="148" spans="1:54" outlineLevel="2">
      <c r="A148" s="467"/>
      <c r="B148" s="135" t="s">
        <v>292</v>
      </c>
      <c r="C148" s="135" t="s">
        <v>572</v>
      </c>
      <c r="D148" s="135" t="s">
        <v>399</v>
      </c>
      <c r="E148" s="279">
        <v>0</v>
      </c>
      <c r="F148" s="279">
        <v>2.6647303790054279E-3</v>
      </c>
      <c r="G148" s="279">
        <v>5.9236309566559325E-3</v>
      </c>
      <c r="H148" s="279">
        <v>9.931649399041613E-3</v>
      </c>
      <c r="I148" s="279">
        <v>1.486170472863259E-2</v>
      </c>
      <c r="J148" s="279">
        <v>2.090634442489581E-2</v>
      </c>
      <c r="K148" s="279">
        <v>2.1674043383716705E-2</v>
      </c>
      <c r="L148" s="279">
        <v>2.2472669561425841E-2</v>
      </c>
      <c r="M148" s="279">
        <v>2.3303528890637824E-2</v>
      </c>
      <c r="N148" s="279">
        <v>2.4167927936783531E-2</v>
      </c>
      <c r="O148" s="279">
        <v>2.5067596543208212E-2</v>
      </c>
      <c r="P148" s="279">
        <v>2.6003803097770284E-2</v>
      </c>
      <c r="Q148" s="279">
        <v>2.6978327883132883E-2</v>
      </c>
      <c r="R148" s="279">
        <v>2.7992705174862742E-2</v>
      </c>
      <c r="S148" s="279">
        <v>2.9048799217474133E-2</v>
      </c>
      <c r="T148" s="279">
        <v>3.014853158519399E-2</v>
      </c>
      <c r="U148" s="279">
        <v>3.1293728686967809E-2</v>
      </c>
      <c r="V148" s="279">
        <v>3.2486404231375887E-2</v>
      </c>
      <c r="W148" s="279">
        <v>3.3728731601346998E-2</v>
      </c>
      <c r="X148" s="279">
        <v>3.5022805531475396E-2</v>
      </c>
      <c r="Y148" s="279">
        <v>3.6371063819544844E-2</v>
      </c>
      <c r="Z148" s="279">
        <v>3.7775891502876552E-2</v>
      </c>
      <c r="AA148" s="279">
        <v>3.923992286086507E-2</v>
      </c>
      <c r="AB148" s="279">
        <v>4.0765693301903466E-2</v>
      </c>
      <c r="AC148" s="279">
        <v>4.2355969513169653E-2</v>
      </c>
      <c r="AD148" s="279">
        <v>4.4013788699020409E-2</v>
      </c>
      <c r="AE148" s="279">
        <v>4.57421930954688E-2</v>
      </c>
      <c r="AF148" s="279">
        <v>4.7544302661084073E-2</v>
      </c>
      <c r="AG148" s="279">
        <v>4.9423523797635836E-2</v>
      </c>
      <c r="AH148" s="279">
        <v>5.138339938068899E-2</v>
      </c>
      <c r="AI148" s="279">
        <v>5.3427497205593727E-2</v>
      </c>
      <c r="AJ148" s="279">
        <v>5.5559764459060204E-2</v>
      </c>
      <c r="AK148" s="279">
        <v>5.7784263406608617E-2</v>
      </c>
      <c r="AL148" s="279">
        <v>6.0105150706782434E-2</v>
      </c>
      <c r="AM148" s="279">
        <v>6.2526929564176548E-2</v>
      </c>
      <c r="AN148" s="279">
        <v>6.5054259759167038E-2</v>
      </c>
      <c r="AO148" s="279">
        <v>6.7691887395032568E-2</v>
      </c>
      <c r="AP148" s="279">
        <v>7.044506637079917E-2</v>
      </c>
      <c r="AQ148" s="279">
        <v>7.3319093382683234E-2</v>
      </c>
      <c r="AR148" s="279">
        <v>7.631953853545459E-2</v>
      </c>
      <c r="AS148" s="279">
        <v>7.9452326335984397E-2</v>
      </c>
      <c r="AT148" s="279">
        <v>8.2723585628855983E-2</v>
      </c>
      <c r="AU148" s="279">
        <v>8.6139872591181429E-2</v>
      </c>
      <c r="AV148" s="279">
        <v>8.9707796551383751E-2</v>
      </c>
      <c r="AW148" s="279">
        <v>9.3434658476925003E-2</v>
      </c>
      <c r="AX148" s="279">
        <v>9.7327657697018177E-2</v>
      </c>
      <c r="AY148" s="279">
        <v>0.1013948135231889</v>
      </c>
      <c r="AZ148" s="279">
        <v>0.10564418994608037</v>
      </c>
      <c r="BA148" s="279">
        <v>0.11008440562273966</v>
      </c>
      <c r="BB148" s="279">
        <v>0.11471132263707826</v>
      </c>
    </row>
    <row r="149" spans="1:54" outlineLevel="2">
      <c r="A149" s="467"/>
      <c r="B149" s="135" t="s">
        <v>292</v>
      </c>
      <c r="C149" s="135"/>
      <c r="D149" s="135" t="s">
        <v>399</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67"/>
      <c r="B150" s="135" t="s">
        <v>295</v>
      </c>
      <c r="C150" s="135" t="s">
        <v>483</v>
      </c>
      <c r="D150" s="135" t="s">
        <v>399</v>
      </c>
      <c r="E150" s="279">
        <v>-42.318106469999996</v>
      </c>
      <c r="F150" s="279">
        <v>-42.652895890000003</v>
      </c>
      <c r="G150" s="279">
        <v>-42.980199720000002</v>
      </c>
      <c r="H150" s="279">
        <v>-43.299234429999998</v>
      </c>
      <c r="I150" s="279">
        <v>-43.609171580000002</v>
      </c>
      <c r="J150" s="279">
        <v>-43.909135110000001</v>
      </c>
      <c r="K150" s="279">
        <v>-44.884485189999999</v>
      </c>
      <c r="L150" s="279">
        <v>-45.889749719999998</v>
      </c>
      <c r="M150" s="279">
        <v>-46.925950560000004</v>
      </c>
      <c r="N150" s="279">
        <v>-47.994147320000003</v>
      </c>
      <c r="O150" s="279">
        <v>-49.095438909999999</v>
      </c>
      <c r="P150" s="279">
        <v>-50.230965049999995</v>
      </c>
      <c r="Q150" s="279">
        <v>-51.401907960000003</v>
      </c>
      <c r="R150" s="279">
        <v>-52.609493969999995</v>
      </c>
      <c r="S150" s="279">
        <v>-53.854995359999997</v>
      </c>
      <c r="T150" s="279">
        <v>-55.139732159999994</v>
      </c>
      <c r="U150" s="279">
        <v>-56.46507407</v>
      </c>
      <c r="V150" s="279">
        <v>-57.832442479999997</v>
      </c>
      <c r="W150" s="279">
        <v>-59.24331256</v>
      </c>
      <c r="X150" s="279">
        <v>-60.699215389999999</v>
      </c>
      <c r="Y150" s="279">
        <v>-62.201740280000003</v>
      </c>
      <c r="Z150" s="279">
        <v>-63.75253713</v>
      </c>
      <c r="AA150" s="279">
        <v>-65.353318850000008</v>
      </c>
      <c r="AB150" s="279">
        <v>-67.005864000000003</v>
      </c>
      <c r="AC150" s="279">
        <v>-68.712019430000012</v>
      </c>
      <c r="AD150" s="279">
        <v>-70.47370312000001</v>
      </c>
      <c r="AE150" s="279">
        <v>-72.292907049999997</v>
      </c>
      <c r="AF150" s="279">
        <v>-74.171700310000006</v>
      </c>
      <c r="AG150" s="279">
        <v>-76.112232239999997</v>
      </c>
      <c r="AH150" s="279">
        <v>-78.116735790000007</v>
      </c>
      <c r="AI150" s="279">
        <v>-80.18753095000001</v>
      </c>
      <c r="AJ150" s="279">
        <v>-82.327028420000005</v>
      </c>
      <c r="AK150" s="279">
        <v>-84.537733319999987</v>
      </c>
      <c r="AL150" s="279">
        <v>-86.822249200000002</v>
      </c>
      <c r="AM150" s="279">
        <v>-89.183282140000003</v>
      </c>
      <c r="AN150" s="279">
        <v>-91.623645030000006</v>
      </c>
      <c r="AO150" s="279">
        <v>-94.146262090000008</v>
      </c>
      <c r="AP150" s="279">
        <v>-96.75417354999999</v>
      </c>
      <c r="AQ150" s="279">
        <v>-99.450540540000006</v>
      </c>
      <c r="AR150" s="279">
        <v>-102.23865020000001</v>
      </c>
      <c r="AS150" s="279">
        <v>-105.12192109999999</v>
      </c>
      <c r="AT150" s="279">
        <v>-108.10390870000001</v>
      </c>
      <c r="AU150" s="279">
        <v>-111.1883113</v>
      </c>
      <c r="AV150" s="279">
        <v>-114.37897599999999</v>
      </c>
      <c r="AW150" s="279">
        <v>-117.67990520000001</v>
      </c>
      <c r="AX150" s="279">
        <v>-121.0952631</v>
      </c>
      <c r="AY150" s="279">
        <v>-124.629383</v>
      </c>
      <c r="AZ150" s="279">
        <v>-128.2867741</v>
      </c>
      <c r="BA150" s="279">
        <v>-132.07212939999999</v>
      </c>
      <c r="BB150" s="279">
        <v>-135.96917910379</v>
      </c>
    </row>
    <row r="151" spans="1:54" outlineLevel="2">
      <c r="A151" s="467"/>
      <c r="B151" s="135" t="s">
        <v>295</v>
      </c>
      <c r="C151" s="135" t="s">
        <v>484</v>
      </c>
      <c r="D151" s="135" t="s">
        <v>399</v>
      </c>
      <c r="E151" s="279">
        <v>-11.27096233</v>
      </c>
      <c r="F151" s="279">
        <v>-11.55222517</v>
      </c>
      <c r="G151" s="279">
        <v>-11.83133265</v>
      </c>
      <c r="H151" s="279">
        <v>-12.10760236</v>
      </c>
      <c r="I151" s="279">
        <v>-12.38029998</v>
      </c>
      <c r="J151" s="279">
        <v>-12.64863617</v>
      </c>
      <c r="K151" s="279">
        <v>-13.006075429999999</v>
      </c>
      <c r="L151" s="279">
        <v>-13.37496966</v>
      </c>
      <c r="M151" s="279">
        <v>-13.755715670000001</v>
      </c>
      <c r="N151" s="279">
        <v>-14.14872518</v>
      </c>
      <c r="O151" s="279">
        <v>-14.55442543</v>
      </c>
      <c r="P151" s="279">
        <v>-14.973259779999999</v>
      </c>
      <c r="Q151" s="279">
        <v>-15.40568837</v>
      </c>
      <c r="R151" s="279">
        <v>-15.852188849999999</v>
      </c>
      <c r="S151" s="279">
        <v>-16.313257050000001</v>
      </c>
      <c r="T151" s="279">
        <v>-16.78940777</v>
      </c>
      <c r="U151" s="279">
        <v>-17.281175530000002</v>
      </c>
      <c r="V151" s="279">
        <v>-17.789115410000001</v>
      </c>
      <c r="W151" s="279">
        <v>-18.313803889999999</v>
      </c>
      <c r="X151" s="279">
        <v>-18.855839769999999</v>
      </c>
      <c r="Y151" s="279">
        <v>-19.415845040000001</v>
      </c>
      <c r="Z151" s="279">
        <v>-19.99446593</v>
      </c>
      <c r="AA151" s="279">
        <v>-20.59237388</v>
      </c>
      <c r="AB151" s="279">
        <v>-21.210266609999998</v>
      </c>
      <c r="AC151" s="279">
        <v>-21.848869219999997</v>
      </c>
      <c r="AD151" s="279">
        <v>-22.508935390000001</v>
      </c>
      <c r="AE151" s="279">
        <v>-23.191248530000003</v>
      </c>
      <c r="AF151" s="279">
        <v>-23.89662311</v>
      </c>
      <c r="AG151" s="279">
        <v>-24.625905940000003</v>
      </c>
      <c r="AH151" s="279">
        <v>-25.37997756</v>
      </c>
      <c r="AI151" s="279">
        <v>-26.15975371</v>
      </c>
      <c r="AJ151" s="279">
        <v>-26.96618681</v>
      </c>
      <c r="AK151" s="279">
        <v>-27.800267569999999</v>
      </c>
      <c r="AL151" s="279">
        <v>-28.663026640000002</v>
      </c>
      <c r="AM151" s="279">
        <v>-29.555536289999999</v>
      </c>
      <c r="AN151" s="279">
        <v>-30.478912309999998</v>
      </c>
      <c r="AO151" s="279">
        <v>-31.434315809999998</v>
      </c>
      <c r="AP151" s="279">
        <v>-32.422955250000001</v>
      </c>
      <c r="AQ151" s="279">
        <v>-33.446088510000003</v>
      </c>
      <c r="AR151" s="279">
        <v>-34.505025009999997</v>
      </c>
      <c r="AS151" s="279">
        <v>-35.601128039999999</v>
      </c>
      <c r="AT151" s="279">
        <v>-36.735817070000003</v>
      </c>
      <c r="AU151" s="279">
        <v>-37.91057026</v>
      </c>
      <c r="AV151" s="279">
        <v>-39.126927049999999</v>
      </c>
      <c r="AW151" s="279">
        <v>-40.386490880000004</v>
      </c>
      <c r="AX151" s="279">
        <v>-41.690932020000005</v>
      </c>
      <c r="AY151" s="279">
        <v>-43.04199054</v>
      </c>
      <c r="AZ151" s="279">
        <v>-44.441479439999995</v>
      </c>
      <c r="BA151" s="279">
        <v>-45.891287909999996</v>
      </c>
      <c r="BB151" s="279">
        <v>-47.388393288792642</v>
      </c>
    </row>
    <row r="152" spans="1:54" outlineLevel="2">
      <c r="A152" s="467"/>
      <c r="B152" s="135" t="s">
        <v>295</v>
      </c>
      <c r="C152" s="135" t="s">
        <v>485</v>
      </c>
      <c r="D152" s="135" t="s">
        <v>399</v>
      </c>
      <c r="E152" s="279">
        <v>-0.61283539460000003</v>
      </c>
      <c r="F152" s="279">
        <v>-0.62907774670000005</v>
      </c>
      <c r="G152" s="279">
        <v>-0.6455809884</v>
      </c>
      <c r="H152" s="279">
        <v>-0.66219625090000001</v>
      </c>
      <c r="I152" s="279">
        <v>-0.6787559661</v>
      </c>
      <c r="J152" s="279">
        <v>-0.69507226470000005</v>
      </c>
      <c r="K152" s="279">
        <v>-0.71439202140000002</v>
      </c>
      <c r="L152" s="279">
        <v>-0.7343921377</v>
      </c>
      <c r="M152" s="279">
        <v>-0.75509976759999997</v>
      </c>
      <c r="N152" s="279">
        <v>-0.77654323529999991</v>
      </c>
      <c r="O152" s="279">
        <v>-0.79875208869999992</v>
      </c>
      <c r="P152" s="279">
        <v>-0.82175715449999998</v>
      </c>
      <c r="Q152" s="279">
        <v>-0.84559059680000004</v>
      </c>
      <c r="R152" s="279">
        <v>-0.87028597809999997</v>
      </c>
      <c r="S152" s="279">
        <v>-0.89587832299999992</v>
      </c>
      <c r="T152" s="279">
        <v>-0.9224041851</v>
      </c>
      <c r="U152" s="279">
        <v>-0.94990171710000004</v>
      </c>
      <c r="V152" s="279">
        <v>-0.97841074449999998</v>
      </c>
      <c r="W152" s="279">
        <v>-1.007972842</v>
      </c>
      <c r="X152" s="279">
        <v>-1.0386314129999998</v>
      </c>
      <c r="Y152" s="279">
        <v>-1.0704317779999999</v>
      </c>
      <c r="Z152" s="279">
        <v>-1.1034212569999999</v>
      </c>
      <c r="AA152" s="279">
        <v>-1.1376492660000002</v>
      </c>
      <c r="AB152" s="279">
        <v>-1.1731674140000001</v>
      </c>
      <c r="AC152" s="279">
        <v>-1.210029603</v>
      </c>
      <c r="AD152" s="279">
        <v>-1.248292135</v>
      </c>
      <c r="AE152" s="279">
        <v>-1.288013823</v>
      </c>
      <c r="AF152" s="279">
        <v>-1.3292561089999999</v>
      </c>
      <c r="AG152" s="279">
        <v>-1.3720831880000002</v>
      </c>
      <c r="AH152" s="279">
        <v>-1.4165621310000001</v>
      </c>
      <c r="AI152" s="279">
        <v>-1.4627630229999999</v>
      </c>
      <c r="AJ152" s="279">
        <v>-1.5107591070000002</v>
      </c>
      <c r="AK152" s="279">
        <v>-1.5606269260000001</v>
      </c>
      <c r="AL152" s="279">
        <v>-1.61244648</v>
      </c>
      <c r="AM152" s="279">
        <v>-1.666301389</v>
      </c>
      <c r="AN152" s="279">
        <v>-1.7222790649999999</v>
      </c>
      <c r="AO152" s="279">
        <v>-1.7804708840000001</v>
      </c>
      <c r="AP152" s="279">
        <v>-1.84097238</v>
      </c>
      <c r="AQ152" s="279">
        <v>-1.903883438</v>
      </c>
      <c r="AR152" s="279">
        <v>-1.9693084969999999</v>
      </c>
      <c r="AS152" s="279">
        <v>-2.0373567720000003</v>
      </c>
      <c r="AT152" s="279">
        <v>-2.1081424709999999</v>
      </c>
      <c r="AU152" s="279">
        <v>-2.1817850389999998</v>
      </c>
      <c r="AV152" s="279">
        <v>-2.2584094029999999</v>
      </c>
      <c r="AW152" s="279">
        <v>-2.3381462340000003</v>
      </c>
      <c r="AX152" s="279">
        <v>-2.4211322179999999</v>
      </c>
      <c r="AY152" s="279">
        <v>-2.5075103429999999</v>
      </c>
      <c r="AZ152" s="279">
        <v>-2.5974302000000002</v>
      </c>
      <c r="BA152" s="279">
        <v>-2.6910482969999996</v>
      </c>
      <c r="BB152" s="279">
        <v>-2.7880406321550426</v>
      </c>
    </row>
    <row r="153" spans="1:54" outlineLevel="2">
      <c r="A153" s="467"/>
      <c r="B153" s="135" t="s">
        <v>295</v>
      </c>
      <c r="C153" s="135" t="s">
        <v>573</v>
      </c>
      <c r="D153" s="135" t="s">
        <v>399</v>
      </c>
      <c r="E153" s="279">
        <v>0</v>
      </c>
      <c r="F153" s="279">
        <v>0.85193928956350717</v>
      </c>
      <c r="G153" s="279">
        <v>1.7697904685000179</v>
      </c>
      <c r="H153" s="279">
        <v>2.7573620713117992</v>
      </c>
      <c r="I153" s="279">
        <v>3.8186625583538962</v>
      </c>
      <c r="J153" s="279">
        <v>4.9579109564444899</v>
      </c>
      <c r="K153" s="279">
        <v>5.1091783148873002</v>
      </c>
      <c r="L153" s="279">
        <v>5.2653309342715016</v>
      </c>
      <c r="M153" s="279">
        <v>5.4265379656722974</v>
      </c>
      <c r="N153" s="279">
        <v>5.5929750759969918</v>
      </c>
      <c r="O153" s="279">
        <v>5.7648243578797258</v>
      </c>
      <c r="P153" s="279">
        <v>5.9422748317220275</v>
      </c>
      <c r="Q153" s="279">
        <v>6.1255226757511974</v>
      </c>
      <c r="R153" s="279">
        <v>6.3147715698456581</v>
      </c>
      <c r="S153" s="279">
        <v>6.5102328520829857</v>
      </c>
      <c r="T153" s="279">
        <v>6.7121259572100245</v>
      </c>
      <c r="U153" s="279">
        <v>6.9206788125360053</v>
      </c>
      <c r="V153" s="279">
        <v>7.1361280254609731</v>
      </c>
      <c r="W153" s="279">
        <v>7.3587192323360204</v>
      </c>
      <c r="X153" s="279">
        <v>7.5887077095470046</v>
      </c>
      <c r="Y153" s="279">
        <v>7.8263586255320003</v>
      </c>
      <c r="Z153" s="279">
        <v>8.0719473434789979</v>
      </c>
      <c r="AA153" s="279">
        <v>8.3257600128809983</v>
      </c>
      <c r="AB153" s="279">
        <v>8.5880940807279913</v>
      </c>
      <c r="AC153" s="279">
        <v>8.8592584459580124</v>
      </c>
      <c r="AD153" s="279">
        <v>9.1395744128729817</v>
      </c>
      <c r="AE153" s="279">
        <v>9.4293757963750089</v>
      </c>
      <c r="AF153" s="279">
        <v>9.7290096469670129</v>
      </c>
      <c r="AG153" s="279">
        <v>10.038836879879979</v>
      </c>
      <c r="AH153" s="279">
        <v>10.359232626270963</v>
      </c>
      <c r="AI153" s="279">
        <v>10.690587169328007</v>
      </c>
      <c r="AJ153" s="279">
        <v>11.033306288198004</v>
      </c>
      <c r="AK153" s="279">
        <v>11.387812073588973</v>
      </c>
      <c r="AL153" s="279">
        <v>11.754543841098965</v>
      </c>
      <c r="AM153" s="279">
        <v>12.133958403901072</v>
      </c>
      <c r="AN153" s="279">
        <v>12.526530946536992</v>
      </c>
      <c r="AO153" s="279">
        <v>12.932756455563009</v>
      </c>
      <c r="AP153" s="279">
        <v>13.353149584139976</v>
      </c>
      <c r="AQ153" s="279">
        <v>13.788246280182991</v>
      </c>
      <c r="AR153" s="279">
        <v>14.238604765640012</v>
      </c>
      <c r="AS153" s="279">
        <v>14.704805407393019</v>
      </c>
      <c r="AT153" s="279">
        <v>15.187452940912959</v>
      </c>
      <c r="AU153" s="279">
        <v>15.687177577336954</v>
      </c>
      <c r="AV153" s="279">
        <v>16.204634368045969</v>
      </c>
      <c r="AW153" s="279">
        <v>16.740507172745971</v>
      </c>
      <c r="AX153" s="279">
        <v>17.295507344099036</v>
      </c>
      <c r="AY153" s="279">
        <v>17.870375736488963</v>
      </c>
      <c r="AZ153" s="279">
        <v>18.465885128115954</v>
      </c>
      <c r="BA153" s="279">
        <v>19.082840221435028</v>
      </c>
      <c r="BB153" s="279">
        <v>19.720389437125014</v>
      </c>
    </row>
    <row r="154" spans="1:54" outlineLevel="2">
      <c r="A154" s="468"/>
      <c r="B154" s="135" t="s">
        <v>486</v>
      </c>
      <c r="C154" s="135"/>
      <c r="D154" s="135" t="s">
        <v>399</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390</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479</v>
      </c>
      <c r="C157" s="134" t="s">
        <v>164</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66" t="s">
        <v>487</v>
      </c>
      <c r="B158" s="135" t="s">
        <v>289</v>
      </c>
      <c r="C158" s="135" t="s">
        <v>405</v>
      </c>
      <c r="D158" s="135" t="s">
        <v>488</v>
      </c>
      <c r="E158" s="238">
        <v>130.88514758148523</v>
      </c>
      <c r="F158" s="36">
        <v>130.30672616932736</v>
      </c>
      <c r="G158" s="36">
        <v>129.69755877024411</v>
      </c>
      <c r="H158" s="36">
        <v>129.05674217432576</v>
      </c>
      <c r="I158" s="36">
        <v>128.38334017166596</v>
      </c>
      <c r="J158" s="36">
        <v>127.67638278236173</v>
      </c>
      <c r="K158" s="36">
        <v>129.24424320557569</v>
      </c>
      <c r="L158" s="36">
        <v>130.83794328620567</v>
      </c>
      <c r="M158" s="36">
        <v>132.45811046418893</v>
      </c>
      <c r="N158" s="36">
        <v>134.10539252946072</v>
      </c>
      <c r="O158" s="36">
        <v>135.78045872195412</v>
      </c>
      <c r="P158" s="36">
        <v>137.48400050159995</v>
      </c>
      <c r="Q158" s="36">
        <v>139.21673253832674</v>
      </c>
      <c r="R158" s="36">
        <v>140.97939304206068</v>
      </c>
      <c r="S158" s="36">
        <v>142.77274541272544</v>
      </c>
      <c r="T158" s="36">
        <v>144.59757901024207</v>
      </c>
      <c r="U158" s="36">
        <v>146.454709814529</v>
      </c>
      <c r="V158" s="36">
        <v>148.3449819655018</v>
      </c>
      <c r="W158" s="36">
        <v>150.26926842307313</v>
      </c>
      <c r="X158" s="36">
        <v>152.22847261715273</v>
      </c>
      <c r="Y158" s="36">
        <v>154.22352921764707</v>
      </c>
      <c r="Z158" s="36">
        <v>156.25540556445944</v>
      </c>
      <c r="AA158" s="36">
        <v>158.32510298748969</v>
      </c>
      <c r="AB158" s="36">
        <v>160.43365834663416</v>
      </c>
      <c r="AC158" s="36">
        <v>162.58214502178549</v>
      </c>
      <c r="AD158" s="36">
        <v>164.77167467283252</v>
      </c>
      <c r="AE158" s="36">
        <v>167.0033987796601</v>
      </c>
      <c r="AF158" s="36">
        <v>169.27851040214895</v>
      </c>
      <c r="AG158" s="36">
        <v>171.59824561017544</v>
      </c>
      <c r="AH158" s="36">
        <v>173.96388524361146</v>
      </c>
      <c r="AI158" s="36">
        <v>176.3767570023243</v>
      </c>
      <c r="AJ158" s="36">
        <v>178.83823709617627</v>
      </c>
      <c r="AK158" s="36">
        <v>181.34975255502474</v>
      </c>
      <c r="AL158" s="36">
        <v>183.91278298872169</v>
      </c>
      <c r="AM158" s="36">
        <v>186.5288628971137</v>
      </c>
      <c r="AN158" s="36">
        <v>189.19958431004156</v>
      </c>
      <c r="AO158" s="36">
        <v>191.92659843734012</v>
      </c>
      <c r="AP158" s="36">
        <v>194.71161874883811</v>
      </c>
      <c r="AQ158" s="36">
        <v>197.55642350435764</v>
      </c>
      <c r="AR158" s="36">
        <v>200.46285817371415</v>
      </c>
      <c r="AS158" s="36">
        <v>203.43283862671612</v>
      </c>
      <c r="AT158" s="36">
        <v>206.46835366316463</v>
      </c>
      <c r="AU158" s="36">
        <v>209.57146886285312</v>
      </c>
      <c r="AV158" s="36">
        <v>212.74432878556712</v>
      </c>
      <c r="AW158" s="36">
        <v>215.98916137108384</v>
      </c>
      <c r="AX158" s="36">
        <v>219.30828068917194</v>
      </c>
      <c r="AY158" s="36">
        <v>222.70409100959088</v>
      </c>
      <c r="AZ158" s="36">
        <v>226.17909087209091</v>
      </c>
      <c r="BA158" s="36">
        <v>229.73587638641237</v>
      </c>
      <c r="BB158" s="36">
        <v>233.34859422916486</v>
      </c>
    </row>
    <row r="159" spans="1:54" outlineLevel="2">
      <c r="A159" s="467"/>
      <c r="B159" s="135" t="s">
        <v>289</v>
      </c>
      <c r="C159" s="135" t="s">
        <v>571</v>
      </c>
      <c r="D159" s="135" t="s">
        <v>488</v>
      </c>
      <c r="E159" s="279">
        <v>0</v>
      </c>
      <c r="F159" s="279">
        <v>-1.8790486050351316</v>
      </c>
      <c r="G159" s="279">
        <v>-3.8108256730074426</v>
      </c>
      <c r="H159" s="279">
        <v>-5.7968804245119561</v>
      </c>
      <c r="I159" s="279">
        <v>-7.8388191156880733</v>
      </c>
      <c r="J159" s="279">
        <v>-9.9383078448692324</v>
      </c>
      <c r="K159" s="279">
        <v>-10.080896217650379</v>
      </c>
      <c r="L159" s="279">
        <v>-10.22636815533321</v>
      </c>
      <c r="M159" s="279">
        <v>-10.374806323899367</v>
      </c>
      <c r="N159" s="279">
        <v>-10.526296053640431</v>
      </c>
      <c r="O159" s="279">
        <v>-10.680925623287425</v>
      </c>
      <c r="P159" s="279">
        <v>-10.838786672841342</v>
      </c>
      <c r="Q159" s="279">
        <v>-10.999974462732558</v>
      </c>
      <c r="R159" s="279">
        <v>-11.164586952681319</v>
      </c>
      <c r="S159" s="279">
        <v>-11.332726528477362</v>
      </c>
      <c r="T159" s="279">
        <v>-11.504498931570113</v>
      </c>
      <c r="U159" s="279">
        <v>-11.680013954158579</v>
      </c>
      <c r="V159" s="279">
        <v>-11.859385394861466</v>
      </c>
      <c r="W159" s="279">
        <v>-12.042731333496883</v>
      </c>
      <c r="X159" s="279">
        <v>-12.230174698792528</v>
      </c>
      <c r="Y159" s="279">
        <v>-12.421842635115716</v>
      </c>
      <c r="Z159" s="279">
        <v>-12.617866938403258</v>
      </c>
      <c r="AA159" s="279">
        <v>-12.818384832431486</v>
      </c>
      <c r="AB159" s="279">
        <v>-13.023538822076118</v>
      </c>
      <c r="AC159" s="279">
        <v>-13.233476737642318</v>
      </c>
      <c r="AD159" s="279">
        <v>-13.448351896014824</v>
      </c>
      <c r="AE159" s="279">
        <v>-13.668323950627595</v>
      </c>
      <c r="AF159" s="279">
        <v>-13.893559102554091</v>
      </c>
      <c r="AG159" s="279">
        <v>-14.124229070687104</v>
      </c>
      <c r="AH159" s="279">
        <v>-14.360513076468692</v>
      </c>
      <c r="AI159" s="279">
        <v>-14.602597160680268</v>
      </c>
      <c r="AJ159" s="279">
        <v>-14.850674920992523</v>
      </c>
      <c r="AK159" s="279">
        <v>-15.104947516365268</v>
      </c>
      <c r="AL159" s="279">
        <v>-15.365624288437576</v>
      </c>
      <c r="AM159" s="279">
        <v>-15.632922248817724</v>
      </c>
      <c r="AN159" s="279">
        <v>-15.907068588403076</v>
      </c>
      <c r="AO159" s="279">
        <v>-16.188298445370222</v>
      </c>
      <c r="AP159" s="279">
        <v>-16.476856758124292</v>
      </c>
      <c r="AQ159" s="279">
        <v>-16.772998873600145</v>
      </c>
      <c r="AR159" s="279">
        <v>-17.076990193171014</v>
      </c>
      <c r="AS159" s="279">
        <v>-17.389107258679324</v>
      </c>
      <c r="AT159" s="279">
        <v>-17.709637312216319</v>
      </c>
      <c r="AU159" s="279">
        <v>-18.038880796641998</v>
      </c>
      <c r="AV159" s="279">
        <v>-18.377149072425031</v>
      </c>
      <c r="AW159" s="279">
        <v>-18.724767491483281</v>
      </c>
      <c r="AX159" s="279">
        <v>-19.082074674042531</v>
      </c>
      <c r="AY159" s="279">
        <v>-19.44942356034764</v>
      </c>
      <c r="AZ159" s="279">
        <v>-19.82718168918187</v>
      </c>
      <c r="BA159" s="279">
        <v>-20.215732273336748</v>
      </c>
      <c r="BB159" s="279">
        <v>-20.611927116154202</v>
      </c>
    </row>
    <row r="160" spans="1:54" outlineLevel="2">
      <c r="A160" s="467"/>
      <c r="B160" s="135" t="s">
        <v>289</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67"/>
      <c r="B161" s="135" t="s">
        <v>292</v>
      </c>
      <c r="C161" s="135" t="s">
        <v>481</v>
      </c>
      <c r="D161" s="135"/>
      <c r="E161" s="238">
        <v>0.16861548800000001</v>
      </c>
      <c r="F161" s="36">
        <v>0.17308738300000001</v>
      </c>
      <c r="G161" s="36">
        <v>0.17763110500000001</v>
      </c>
      <c r="H161" s="36">
        <v>0.18220566699999999</v>
      </c>
      <c r="I161" s="36">
        <v>0.18676493699999999</v>
      </c>
      <c r="J161" s="36">
        <v>0.19125719099999999</v>
      </c>
      <c r="K161" s="36">
        <v>0.196576169</v>
      </c>
      <c r="L161" s="36">
        <v>0.20208245999999999</v>
      </c>
      <c r="M161" s="36">
        <v>0.20778353799999999</v>
      </c>
      <c r="N161" s="36">
        <v>0.21368720199999999</v>
      </c>
      <c r="O161" s="36">
        <v>0.21980158599999999</v>
      </c>
      <c r="P161" s="36">
        <v>0.22613517799999999</v>
      </c>
      <c r="Q161" s="36">
        <v>0.23269683299999999</v>
      </c>
      <c r="R161" s="36">
        <v>0.23949579100000001</v>
      </c>
      <c r="S161" s="36">
        <v>0.24654169400000001</v>
      </c>
      <c r="T161" s="36">
        <v>0.253844607</v>
      </c>
      <c r="U161" s="36">
        <v>0.26141503300000002</v>
      </c>
      <c r="V161" s="36">
        <v>0.26926393700000001</v>
      </c>
      <c r="W161" s="36">
        <v>0.27740276400000002</v>
      </c>
      <c r="X161" s="36">
        <v>0.28584346500000002</v>
      </c>
      <c r="Y161" s="36">
        <v>0.294598517</v>
      </c>
      <c r="Z161" s="36">
        <v>0.30368094699999998</v>
      </c>
      <c r="AA161" s="36">
        <v>0.31310436000000003</v>
      </c>
      <c r="AB161" s="36">
        <v>0.32288296500000002</v>
      </c>
      <c r="AC161" s="36">
        <v>0.33303160199999998</v>
      </c>
      <c r="AD161" s="36">
        <v>0.34356577199999999</v>
      </c>
      <c r="AE161" s="36">
        <v>0.35450166599999999</v>
      </c>
      <c r="AF161" s="36">
        <v>0.36585620099999999</v>
      </c>
      <c r="AG161" s="36">
        <v>0.37764704900000001</v>
      </c>
      <c r="AH161" s="36">
        <v>0.38989267700000002</v>
      </c>
      <c r="AI161" s="36">
        <v>0.40261237999999999</v>
      </c>
      <c r="AJ161" s="36">
        <v>0.41582632200000003</v>
      </c>
      <c r="AK161" s="36">
        <v>0.42955557700000002</v>
      </c>
      <c r="AL161" s="36">
        <v>0.44382217000000002</v>
      </c>
      <c r="AM161" s="36">
        <v>0.45864912299999999</v>
      </c>
      <c r="AN161" s="36">
        <v>0.47406050100000002</v>
      </c>
      <c r="AO161" s="36">
        <v>0.490081461</v>
      </c>
      <c r="AP161" s="36">
        <v>0.50673830500000006</v>
      </c>
      <c r="AQ161" s="36">
        <v>0.52405853199999997</v>
      </c>
      <c r="AR161" s="36">
        <v>0.542070897</v>
      </c>
      <c r="AS161" s="36">
        <v>0.56080546600000003</v>
      </c>
      <c r="AT161" s="36">
        <v>0.58029368400000003</v>
      </c>
      <c r="AU161" s="36">
        <v>0.60056843500000001</v>
      </c>
      <c r="AV161" s="36">
        <v>0.62166411300000002</v>
      </c>
      <c r="AW161" s="36">
        <v>0.64361669399999999</v>
      </c>
      <c r="AX161" s="36">
        <v>0.66646380800000005</v>
      </c>
      <c r="AY161" s="36">
        <v>0.69024482200000004</v>
      </c>
      <c r="AZ161" s="36">
        <v>0.71500092100000001</v>
      </c>
      <c r="BA161" s="36">
        <v>0.74077519300000005</v>
      </c>
      <c r="BB161" s="36">
        <v>0.76747857302996025</v>
      </c>
    </row>
    <row r="162" spans="1:54" outlineLevel="2">
      <c r="A162" s="467"/>
      <c r="B162" s="135" t="s">
        <v>292</v>
      </c>
      <c r="C162" s="135" t="s">
        <v>482</v>
      </c>
      <c r="D162" s="135"/>
      <c r="E162" s="238">
        <v>0.37470108400000002</v>
      </c>
      <c r="F162" s="36">
        <v>0.38463862900000001</v>
      </c>
      <c r="G162" s="36">
        <v>0.394735789</v>
      </c>
      <c r="H162" s="36">
        <v>0.40490148300000001</v>
      </c>
      <c r="I162" s="36">
        <v>0.41503319300000002</v>
      </c>
      <c r="J162" s="36">
        <v>0.42501597899999999</v>
      </c>
      <c r="K162" s="36">
        <v>0.43683593199999998</v>
      </c>
      <c r="L162" s="36">
        <v>0.44907213299999998</v>
      </c>
      <c r="M162" s="36">
        <v>0.46174119600000002</v>
      </c>
      <c r="N162" s="36">
        <v>0.47486044900000002</v>
      </c>
      <c r="O162" s="36">
        <v>0.48844797000000001</v>
      </c>
      <c r="P162" s="36">
        <v>0.50252261799999998</v>
      </c>
      <c r="Q162" s="36">
        <v>0.51710407300000005</v>
      </c>
      <c r="R162" s="36">
        <v>0.53221286800000001</v>
      </c>
      <c r="S162" s="36">
        <v>0.54787043099999999</v>
      </c>
      <c r="T162" s="36">
        <v>0.56409912600000001</v>
      </c>
      <c r="U162" s="36">
        <v>0.58092229500000003</v>
      </c>
      <c r="V162" s="36">
        <v>0.59836430399999996</v>
      </c>
      <c r="W162" s="36">
        <v>0.61645058699999999</v>
      </c>
      <c r="X162" s="36">
        <v>0.63520770000000004</v>
      </c>
      <c r="Y162" s="36">
        <v>0.65466336999999997</v>
      </c>
      <c r="Z162" s="36">
        <v>0.67484654799999999</v>
      </c>
      <c r="AA162" s="36">
        <v>0.69578746700000005</v>
      </c>
      <c r="AB162" s="36">
        <v>0.71751770100000001</v>
      </c>
      <c r="AC162" s="36">
        <v>0.74007022700000002</v>
      </c>
      <c r="AD162" s="36">
        <v>0.76347949299999995</v>
      </c>
      <c r="AE162" s="36">
        <v>0.78778148000000003</v>
      </c>
      <c r="AF162" s="36">
        <v>0.81301378000000002</v>
      </c>
      <c r="AG162" s="36">
        <v>0.839215665</v>
      </c>
      <c r="AH162" s="36">
        <v>0.86642817100000002</v>
      </c>
      <c r="AI162" s="36">
        <v>0.89469417799999995</v>
      </c>
      <c r="AJ162" s="36">
        <v>0.92405849399999995</v>
      </c>
      <c r="AK162" s="36">
        <v>0.95456795000000005</v>
      </c>
      <c r="AL162" s="36">
        <v>0.98627149000000003</v>
      </c>
      <c r="AM162" s="36">
        <v>1.019220274</v>
      </c>
      <c r="AN162" s="36">
        <v>1.053467779</v>
      </c>
      <c r="AO162" s="36">
        <v>1.0890699129999999</v>
      </c>
      <c r="AP162" s="36">
        <v>1.1260851220000001</v>
      </c>
      <c r="AQ162" s="36">
        <v>1.1645745160000001</v>
      </c>
      <c r="AR162" s="36">
        <v>1.204601993</v>
      </c>
      <c r="AS162" s="36">
        <v>1.24623437</v>
      </c>
      <c r="AT162" s="36">
        <v>1.2895415210000001</v>
      </c>
      <c r="AU162" s="36">
        <v>1.3345965230000001</v>
      </c>
      <c r="AV162" s="36">
        <v>1.3814758069999999</v>
      </c>
      <c r="AW162" s="36">
        <v>1.4302593189999999</v>
      </c>
      <c r="AX162" s="36">
        <v>1.481030684</v>
      </c>
      <c r="AY162" s="36">
        <v>1.533877382</v>
      </c>
      <c r="AZ162" s="36">
        <v>1.5888909360000001</v>
      </c>
      <c r="BA162" s="36">
        <v>1.6461670960000001</v>
      </c>
      <c r="BB162" s="36">
        <v>1.7055079405104452</v>
      </c>
    </row>
    <row r="163" spans="1:54" outlineLevel="2">
      <c r="A163" s="467"/>
      <c r="B163" s="135" t="s">
        <v>292</v>
      </c>
      <c r="C163" s="135" t="s">
        <v>572</v>
      </c>
      <c r="D163" s="135"/>
      <c r="E163" s="279">
        <v>0</v>
      </c>
      <c r="F163" s="279">
        <v>-3.776502299998513E-4</v>
      </c>
      <c r="G163" s="279">
        <v>-8.3950250999992781E-4</v>
      </c>
      <c r="H163" s="279">
        <v>-1.4075236299998502E-3</v>
      </c>
      <c r="I163" s="279">
        <v>-2.1062205900001718E-3</v>
      </c>
      <c r="J163" s="279">
        <v>-2.9628729900001119E-3</v>
      </c>
      <c r="K163" s="279">
        <v>-3.0716740299996529E-3</v>
      </c>
      <c r="L163" s="279">
        <v>-3.1848529899999611E-3</v>
      </c>
      <c r="M163" s="279">
        <v>-3.3026005800000516E-3</v>
      </c>
      <c r="N163" s="279">
        <v>-3.4251117099998712E-3</v>
      </c>
      <c r="O163" s="279">
        <v>-3.5526068399997653E-3</v>
      </c>
      <c r="P163" s="279">
        <v>-3.6852874099999209E-3</v>
      </c>
      <c r="Q163" s="279">
        <v>-3.8233985199998136E-3</v>
      </c>
      <c r="R163" s="279">
        <v>-3.9671622200001351E-3</v>
      </c>
      <c r="S163" s="279">
        <v>-4.1168359299997717E-3</v>
      </c>
      <c r="T163" s="279">
        <v>-4.2726883699999371E-3</v>
      </c>
      <c r="U163" s="279">
        <v>-4.4349857599997452E-3</v>
      </c>
      <c r="V163" s="279">
        <v>-4.6040131700003338E-3</v>
      </c>
      <c r="W163" s="279">
        <v>-4.7800757700002441E-3</v>
      </c>
      <c r="X163" s="279">
        <v>-4.9634765699999982E-3</v>
      </c>
      <c r="Y163" s="279">
        <v>-5.154556679999543E-3</v>
      </c>
      <c r="Z163" s="279">
        <v>-5.3536511300003066E-3</v>
      </c>
      <c r="AA163" s="279">
        <v>-5.5611306100001347E-3</v>
      </c>
      <c r="AB163" s="279">
        <v>-5.7773638200002003E-3</v>
      </c>
      <c r="AC163" s="279">
        <v>-6.0027451799997593E-3</v>
      </c>
      <c r="AD163" s="279">
        <v>-6.2376953399998335E-3</v>
      </c>
      <c r="AE163" s="279">
        <v>-6.4826432400002364E-3</v>
      </c>
      <c r="AF163" s="279">
        <v>-6.7380389399995539E-3</v>
      </c>
      <c r="AG163" s="279">
        <v>-7.0043640100002774E-3</v>
      </c>
      <c r="AH163" s="279">
        <v>-7.2821167700003291E-3</v>
      </c>
      <c r="AI163" s="279">
        <v>-7.5718103000000083E-3</v>
      </c>
      <c r="AJ163" s="279">
        <v>-7.874002080000362E-3</v>
      </c>
      <c r="AK163" s="279">
        <v>-8.1892587299999438E-3</v>
      </c>
      <c r="AL163" s="279">
        <v>-8.5181782100001973E-3</v>
      </c>
      <c r="AM163" s="279">
        <v>-8.8613945900007443E-3</v>
      </c>
      <c r="AN163" s="279">
        <v>-9.2195665800005374E-3</v>
      </c>
      <c r="AO163" s="279">
        <v>-9.5933808800004426E-3</v>
      </c>
      <c r="AP163" s="279">
        <v>-9.9835657499992934E-3</v>
      </c>
      <c r="AQ163" s="279">
        <v>-1.0390873580000038E-2</v>
      </c>
      <c r="AR163" s="279">
        <v>-1.0816102179999978E-2</v>
      </c>
      <c r="AS163" s="279">
        <v>-1.1260087399999681E-2</v>
      </c>
      <c r="AT163" s="279">
        <v>-1.1723696599999372E-2</v>
      </c>
      <c r="AU163" s="279">
        <v>-1.2207849599999876E-2</v>
      </c>
      <c r="AV163" s="279">
        <v>-1.2713508859999906E-2</v>
      </c>
      <c r="AW163" s="279">
        <v>-1.324167431000128E-2</v>
      </c>
      <c r="AX163" s="279">
        <v>-1.3793400839999363E-2</v>
      </c>
      <c r="AY163" s="279">
        <v>-1.4369802669999284E-2</v>
      </c>
      <c r="AZ163" s="279">
        <v>-1.4972030639999259E-2</v>
      </c>
      <c r="BA163" s="279">
        <v>-1.5601303210000254E-2</v>
      </c>
      <c r="BB163" s="279">
        <v>-1.6257035285490787E-2</v>
      </c>
    </row>
    <row r="164" spans="1:54" outlineLevel="2">
      <c r="A164" s="467"/>
      <c r="B164" s="135" t="s">
        <v>292</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67"/>
      <c r="B165" s="135" t="s">
        <v>486</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67"/>
      <c r="B166" s="135" t="s">
        <v>486</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67"/>
      <c r="B167" s="135" t="s">
        <v>486</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67"/>
      <c r="B168" s="135" t="s">
        <v>486</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68"/>
      <c r="B169" s="135" t="s">
        <v>486</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491</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66" t="s">
        <v>492</v>
      </c>
      <c r="B172" s="135" t="s">
        <v>289</v>
      </c>
      <c r="C172" s="135" t="s">
        <v>405</v>
      </c>
      <c r="D172" s="135" t="s">
        <v>399</v>
      </c>
      <c r="E172" s="262">
        <f>-(E$158*'Fixed Data'!$B$25*'Fixed Data'!E$47*'Fixed Data'!$B$24*'Fixed Data'!$B$23+E$158*'Fixed Data'!$B$26)*'Fixed Data'!L44/10^6</f>
        <v>-26.692649038672457</v>
      </c>
      <c r="F172" s="262">
        <f>-(F$158*'Fixed Data'!$B$25*'Fixed Data'!F$47*'Fixed Data'!$B$24*'Fixed Data'!$B$23+F$158*'Fixed Data'!$B$26)*'Fixed Data'!M44/10^6</f>
        <v>-26.979376725965388</v>
      </c>
      <c r="G172" s="262">
        <f>-(G$158*'Fixed Data'!$B$25*'Fixed Data'!G$47*'Fixed Data'!$B$24*'Fixed Data'!$B$23+G$158*'Fixed Data'!$B$26)*'Fixed Data'!N44/10^6</f>
        <v>-27.262184326535461</v>
      </c>
      <c r="H172" s="262">
        <f>-(H$158*'Fixed Data'!$B$25*'Fixed Data'!H$47*'Fixed Data'!$B$24*'Fixed Data'!$B$23+H$158*'Fixed Data'!$B$26)*'Fixed Data'!O44/10^6</f>
        <v>-27.540594797769018</v>
      </c>
      <c r="I172" s="262">
        <f>-(I$158*'Fixed Data'!$B$25*'Fixed Data'!I$47*'Fixed Data'!$B$24*'Fixed Data'!$B$23+I$158*'Fixed Data'!$B$26)*'Fixed Data'!P44/10^6</f>
        <v>-27.814102945420601</v>
      </c>
      <c r="J172" s="262">
        <f>-(J$158*'Fixed Data'!$B$25*'Fixed Data'!J$47*'Fixed Data'!$B$24*'Fixed Data'!$B$23+J$158*'Fixed Data'!$B$26)*'Fixed Data'!Q44/10^6</f>
        <v>-28.082174058838785</v>
      </c>
      <c r="K172" s="262">
        <f>-(K$158*'Fixed Data'!$B$25*'Fixed Data'!K$47*'Fixed Data'!$B$24*'Fixed Data'!$B$23+K$158*'Fixed Data'!$B$26)*'Fixed Data'!R44/10^6</f>
        <v>-28.859920742181654</v>
      </c>
      <c r="L172" s="262">
        <f>-(L$158*'Fixed Data'!$B$25*'Fixed Data'!L$47*'Fixed Data'!$B$24*'Fixed Data'!$B$23+L$158*'Fixed Data'!$B$26)*'Fixed Data'!S44/10^6</f>
        <v>-29.660700545708451</v>
      </c>
      <c r="M172" s="262">
        <f>-(M$158*'Fixed Data'!$B$25*'Fixed Data'!M$47*'Fixed Data'!$B$24*'Fixed Data'!$B$23+M$158*'Fixed Data'!$B$26)*'Fixed Data'!T44/10^6</f>
        <v>-30.485268237178637</v>
      </c>
      <c r="N172" s="262">
        <f>-(N$158*'Fixed Data'!$B$25*'Fixed Data'!N$47*'Fixed Data'!$B$24*'Fixed Data'!$B$23+N$158*'Fixed Data'!$B$26)*'Fixed Data'!U44/10^6</f>
        <v>-31.334406730187915</v>
      </c>
      <c r="O172" s="262">
        <f>-(O$158*'Fixed Data'!$B$25*'Fixed Data'!O$47*'Fixed Data'!$B$24*'Fixed Data'!$B$23+O$158*'Fixed Data'!$B$26)*'Fixed Data'!V44/10^6</f>
        <v>-32.208928380196241</v>
      </c>
      <c r="P172" s="262">
        <f>-(P$158*'Fixed Data'!$B$25*'Fixed Data'!P$47*'Fixed Data'!$B$24*'Fixed Data'!$B$23+P$158*'Fixed Data'!$B$26)*'Fixed Data'!W44/10^6</f>
        <v>-33.109676259167173</v>
      </c>
      <c r="Q172" s="262">
        <f>-(Q$158*'Fixed Data'!$B$25*'Fixed Data'!Q$47*'Fixed Data'!$B$24*'Fixed Data'!$B$23+Q$158*'Fixed Data'!$B$26)*'Fixed Data'!X44/10^6</f>
        <v>-34.037525496759464</v>
      </c>
      <c r="R172" s="262">
        <f>-(R$158*'Fixed Data'!$B$25*'Fixed Data'!R$47*'Fixed Data'!$B$24*'Fixed Data'!$B$23+R$158*'Fixed Data'!$B$26)*'Fixed Data'!Y44/10^6</f>
        <v>-34.993384535077531</v>
      </c>
      <c r="S172" s="262">
        <f>-(S$158*'Fixed Data'!$B$25*'Fixed Data'!S$47*'Fixed Data'!$B$24*'Fixed Data'!$B$23+S$158*'Fixed Data'!$B$26)*'Fixed Data'!Z44/10^6</f>
        <v>-35.97010170122249</v>
      </c>
      <c r="T172" s="262">
        <f>-(T$158*'Fixed Data'!$B$25*'Fixed Data'!T$47*'Fixed Data'!$B$24*'Fixed Data'!$B$23+T$158*'Fixed Data'!$B$26)*'Fixed Data'!AA44/10^6</f>
        <v>-36.976297205490951</v>
      </c>
      <c r="U172" s="262">
        <f>-(U$158*'Fixed Data'!$B$25*'Fixed Data'!U$47*'Fixed Data'!$B$24*'Fixed Data'!$B$23+U$158*'Fixed Data'!$B$26)*'Fixed Data'!AB44/10^6</f>
        <v>-38.012968172147964</v>
      </c>
      <c r="V172" s="262">
        <f>-(V$158*'Fixed Data'!$B$25*'Fixed Data'!V$47*'Fixed Data'!$B$24*'Fixed Data'!$B$23+V$158*'Fixed Data'!$B$26)*'Fixed Data'!AC44/10^6</f>
        <v>-39.081150639360082</v>
      </c>
      <c r="W172" s="262">
        <f>-(W$158*'Fixed Data'!$B$25*'Fixed Data'!W$47*'Fixed Data'!$B$24*'Fixed Data'!$B$23+W$158*'Fixed Data'!$B$26)*'Fixed Data'!AD44/10^6</f>
        <v>-40.181921047208341</v>
      </c>
      <c r="X172" s="262">
        <f>-(X$158*'Fixed Data'!$B$25*'Fixed Data'!X$47*'Fixed Data'!$B$24*'Fixed Data'!$B$23+X$158*'Fixed Data'!$B$26)*'Fixed Data'!AE44/10^6</f>
        <v>-41.316398356054471</v>
      </c>
      <c r="Y172" s="262">
        <f>-(Y$158*'Fixed Data'!$B$25*'Fixed Data'!Y$47*'Fixed Data'!$B$24*'Fixed Data'!$B$23+Y$158*'Fixed Data'!$B$26)*'Fixed Data'!AF44/10^6</f>
        <v>-42.485745734724667</v>
      </c>
      <c r="Z172" s="262">
        <f>-(Z$158*'Fixed Data'!$B$25*'Fixed Data'!Z$47*'Fixed Data'!$B$24*'Fixed Data'!$B$23+Z$158*'Fixed Data'!$B$26)*'Fixed Data'!AG44/10^6</f>
        <v>-43.691172654157839</v>
      </c>
      <c r="AA172" s="262">
        <f>-(AA$158*'Fixed Data'!$B$25*'Fixed Data'!AA$47*'Fixed Data'!$B$24*'Fixed Data'!$B$23+AA$158*'Fixed Data'!$B$26)*'Fixed Data'!AH44/10^6</f>
        <v>-44.933936997486512</v>
      </c>
      <c r="AB172" s="262">
        <f>-(AB$158*'Fixed Data'!$B$25*'Fixed Data'!AB$47*'Fixed Data'!$B$24*'Fixed Data'!$B$23+AB$158*'Fixed Data'!$B$26)*'Fixed Data'!AI44/10^6</f>
        <v>-46.215347393975414</v>
      </c>
      <c r="AC172" s="262">
        <f>-(AC$158*'Fixed Data'!$B$25*'Fixed Data'!AC$47*'Fixed Data'!$B$24*'Fixed Data'!$B$23+AC$158*'Fixed Data'!$B$26)*'Fixed Data'!AJ44/10^6</f>
        <v>-47.506196556278368</v>
      </c>
      <c r="AD172" s="262">
        <f>-(AD$158*'Fixed Data'!$B$25*'Fixed Data'!AD$47*'Fixed Data'!$B$24*'Fixed Data'!$B$23+AD$158*'Fixed Data'!$B$26)*'Fixed Data'!AK44/10^6</f>
        <v>-48.832756368986125</v>
      </c>
      <c r="AE172" s="262">
        <f>-(AE$158*'Fixed Data'!$B$25*'Fixed Data'!AE$47*'Fixed Data'!$B$24*'Fixed Data'!$B$23+AE$158*'Fixed Data'!$B$26)*'Fixed Data'!AL44/10^6</f>
        <v>-50.192872689592498</v>
      </c>
      <c r="AF172" s="262">
        <f>-(AF$158*'Fixed Data'!$B$25*'Fixed Data'!AF$47*'Fixed Data'!$B$24*'Fixed Data'!$B$23+AF$158*'Fixed Data'!$B$26)*'Fixed Data'!AM44/10^6</f>
        <v>-51.585152593960402</v>
      </c>
      <c r="AG172" s="262">
        <f>-(AG$158*'Fixed Data'!$B$25*'Fixed Data'!AG$47*'Fixed Data'!$B$24*'Fixed Data'!$B$23+AG$158*'Fixed Data'!$B$26)*'Fixed Data'!AN44/10^6</f>
        <v>-53.009139519649437</v>
      </c>
      <c r="AH172" s="262">
        <f>-(AH$158*'Fixed Data'!$B$25*'Fixed Data'!AH$47*'Fixed Data'!$B$24*'Fixed Data'!$B$23+AH$158*'Fixed Data'!$B$26)*'Fixed Data'!AO44/10^6</f>
        <v>-54.465800745172032</v>
      </c>
      <c r="AI172" s="262">
        <f>-(AI$158*'Fixed Data'!$B$25*'Fixed Data'!AI$47*'Fixed Data'!$B$24*'Fixed Data'!$B$23+AI$158*'Fixed Data'!$B$26)*'Fixed Data'!AP44/10^6</f>
        <v>-55.958357841385848</v>
      </c>
      <c r="AJ172" s="262">
        <f>-(AJ$158*'Fixed Data'!$B$25*'Fixed Data'!AJ$47*'Fixed Data'!$B$24*'Fixed Data'!$B$23+AJ$158*'Fixed Data'!$B$26)*'Fixed Data'!AQ44/10^6</f>
        <v>-57.486787154630981</v>
      </c>
      <c r="AK172" s="262">
        <f>-(AK$158*'Fixed Data'!$B$25*'Fixed Data'!AK$47*'Fixed Data'!$B$24*'Fixed Data'!$B$23+AK$158*'Fixed Data'!$B$26)*'Fixed Data'!AR44/10^6</f>
        <v>-59.051850718133203</v>
      </c>
      <c r="AL172" s="262">
        <f>-(AL$158*'Fixed Data'!$B$25*'Fixed Data'!AL$47*'Fixed Data'!$B$24*'Fixed Data'!$B$23+AL$158*'Fixed Data'!$B$26)*'Fixed Data'!AS44/10^6</f>
        <v>-60.654756111501776</v>
      </c>
      <c r="AM172" s="262">
        <f>-(AM$158*'Fixed Data'!$B$25*'Fixed Data'!AM$47*'Fixed Data'!$B$24*'Fixed Data'!$B$23+AM$158*'Fixed Data'!$B$26)*'Fixed Data'!AT44/10^6</f>
        <v>-62.296856477690113</v>
      </c>
      <c r="AN172" s="262">
        <f>-(AN$158*'Fixed Data'!$B$25*'Fixed Data'!AN$47*'Fixed Data'!$B$24*'Fixed Data'!$B$23+AN$158*'Fixed Data'!$B$26)*'Fixed Data'!AU44/10^6</f>
        <v>-63.979406584810341</v>
      </c>
      <c r="AO172" s="262">
        <f>-(AO$158*'Fixed Data'!$B$25*'Fixed Data'!AO$47*'Fixed Data'!$B$24*'Fixed Data'!$B$23+AO$158*'Fixed Data'!$B$26)*'Fixed Data'!AV44/10^6</f>
        <v>-65.703497237425694</v>
      </c>
      <c r="AP172" s="262">
        <f>-(AP$158*'Fixed Data'!$B$25*'Fixed Data'!AP$47*'Fixed Data'!$B$24*'Fixed Data'!$B$23+AP$158*'Fixed Data'!$B$26)*'Fixed Data'!AW44/10^6</f>
        <v>-67.470443577760861</v>
      </c>
      <c r="AQ172" s="262">
        <f>-(AQ$158*'Fixed Data'!$B$25*'Fixed Data'!AQ$47*'Fixed Data'!$B$24*'Fixed Data'!$B$23+AQ$158*'Fixed Data'!$B$26)*'Fixed Data'!AX44/10^6</f>
        <v>-69.281636236175416</v>
      </c>
      <c r="AR172" s="262">
        <f>-(AR$158*'Fixed Data'!$B$25*'Fixed Data'!AR$47*'Fixed Data'!$B$24*'Fixed Data'!$B$23+AR$158*'Fixed Data'!$B$26)*'Fixed Data'!AY44/10^6</f>
        <v>-71.138488583636303</v>
      </c>
      <c r="AS172" s="262">
        <f>-(AS$158*'Fixed Data'!$B$25*'Fixed Data'!AS$47*'Fixed Data'!$B$24*'Fixed Data'!$B$23+AS$158*'Fixed Data'!$B$26)*'Fixed Data'!AZ44/10^6</f>
        <v>-73.042445297076853</v>
      </c>
      <c r="AT172" s="262">
        <f>-(AT$158*'Fixed Data'!$B$25*'Fixed Data'!AT$47*'Fixed Data'!$B$24*'Fixed Data'!$B$23+AT$158*'Fixed Data'!$B$26)*'Fixed Data'!BA44/10^6</f>
        <v>-74.995015215410518</v>
      </c>
      <c r="AU172" s="262">
        <f>-(AU$158*'Fixed Data'!$B$25*'Fixed Data'!AU$47*'Fixed Data'!$B$24*'Fixed Data'!$B$23+AU$158*'Fixed Data'!$B$26)*'Fixed Data'!BB44/10^6</f>
        <v>-76.997788069358151</v>
      </c>
      <c r="AV172" s="262">
        <f>-(AV$158*'Fixed Data'!$B$25*'Fixed Data'!AV$47*'Fixed Data'!$B$24*'Fixed Data'!$B$23+AV$158*'Fixed Data'!$B$26)*'Fixed Data'!BC44/10^6</f>
        <v>-79.052411190680445</v>
      </c>
      <c r="AW172" s="262">
        <f>-(AW$158*'Fixed Data'!$B$25*'Fixed Data'!AW$47*'Fixed Data'!$B$24*'Fixed Data'!$B$23+AW$158*'Fixed Data'!$B$26)*'Fixed Data'!BD44/10^6</f>
        <v>-81.160593518114837</v>
      </c>
      <c r="AX172" s="262">
        <f>-(AX$158*'Fixed Data'!$B$25*'Fixed Data'!AX$47*'Fixed Data'!$B$24*'Fixed Data'!$B$23+AX$158*'Fixed Data'!$B$26)*'Fixed Data'!BE44/10^6</f>
        <v>-83.324114443643595</v>
      </c>
      <c r="AY172" s="262">
        <f>-(AY$158*'Fixed Data'!$B$25*'Fixed Data'!AY$47*'Fixed Data'!$B$24*'Fixed Data'!$B$23+AY$158*'Fixed Data'!$B$26)*'Fixed Data'!BF44/10^6</f>
        <v>-85.544829342049056</v>
      </c>
      <c r="AZ172" s="262">
        <f>-(AZ$158*'Fixed Data'!$B$25*'Fixed Data'!AZ$47*'Fixed Data'!$B$24*'Fixed Data'!$B$23+AZ$158*'Fixed Data'!$B$26)*'Fixed Data'!BG44/10^6</f>
        <v>-87.824670854358914</v>
      </c>
      <c r="BA172" s="262">
        <f>-(BA$158*'Fixed Data'!$B$25*'Fixed Data'!BA$47*'Fixed Data'!$B$24*'Fixed Data'!$B$23+BA$158*'Fixed Data'!$B$26)*'Fixed Data'!BH44/10^6</f>
        <v>-90.165650186213313</v>
      </c>
      <c r="BB172" s="262">
        <f>-(BB$158*'Fixed Data'!$B$25*'Fixed Data'!BB$47*'Fixed Data'!$B$24*'Fixed Data'!$B$23+BB$158*'Fixed Data'!$B$26)*'Fixed Data'!BI44/10^6</f>
        <v>-92.558537239027515</v>
      </c>
    </row>
    <row r="173" spans="1:54" outlineLevel="2">
      <c r="A173" s="467"/>
      <c r="B173" s="135" t="s">
        <v>289</v>
      </c>
      <c r="C173" s="135"/>
      <c r="D173" s="135" t="s">
        <v>399</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68"/>
      <c r="B174" s="135" t="s">
        <v>289</v>
      </c>
      <c r="C174" s="135"/>
      <c r="D174" s="135" t="s">
        <v>399</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66" t="s">
        <v>493</v>
      </c>
      <c r="B176" s="135" t="s">
        <v>289</v>
      </c>
      <c r="C176" s="135" t="s">
        <v>405</v>
      </c>
      <c r="D176" s="135" t="s">
        <v>399</v>
      </c>
      <c r="E176" s="262">
        <f>-(E$158*'Fixed Data'!$B$25*'Fixed Data'!E$47*'Fixed Data'!$B$24*'Fixed Data'!$B$23+E$158*'Fixed Data'!$B$26)*'Fixed Data'!L46/10^6</f>
        <v>-80.077947097049076</v>
      </c>
      <c r="F176" s="262">
        <f>-(F$158*'Fixed Data'!$B$25*'Fixed Data'!F$47*'Fixed Data'!$B$24*'Fixed Data'!$B$23+F$158*'Fixed Data'!$B$26)*'Fixed Data'!M46/10^6</f>
        <v>-80.938130159011678</v>
      </c>
      <c r="G176" s="262">
        <f>-(G$158*'Fixed Data'!$B$25*'Fixed Data'!G$47*'Fixed Data'!$B$24*'Fixed Data'!$B$23+G$158*'Fixed Data'!$B$26)*'Fixed Data'!N46/10^6</f>
        <v>-81.786552979606384</v>
      </c>
      <c r="H176" s="262">
        <f>-(H$158*'Fixed Data'!$B$25*'Fixed Data'!H$47*'Fixed Data'!$B$24*'Fixed Data'!$B$23+H$158*'Fixed Data'!$B$26)*'Fixed Data'!O46/10^6</f>
        <v>-82.621784393307038</v>
      </c>
      <c r="I176" s="262">
        <f>-(I$158*'Fixed Data'!$B$25*'Fixed Data'!I$47*'Fixed Data'!$B$24*'Fixed Data'!$B$23+I$158*'Fixed Data'!$B$26)*'Fixed Data'!P46/10^6</f>
        <v>-83.442308836261788</v>
      </c>
      <c r="J176" s="262">
        <f>-(J$158*'Fixed Data'!$B$25*'Fixed Data'!J$47*'Fixed Data'!$B$24*'Fixed Data'!$B$23+J$158*'Fixed Data'!$B$26)*'Fixed Data'!Q46/10^6</f>
        <v>-84.246522158013065</v>
      </c>
      <c r="K176" s="262">
        <f>-(K$158*'Fixed Data'!$B$25*'Fixed Data'!K$47*'Fixed Data'!$B$24*'Fixed Data'!$B$23+K$158*'Fixed Data'!$B$26)*'Fixed Data'!R46/10^6</f>
        <v>-86.579762226544958</v>
      </c>
      <c r="L176" s="262">
        <f>-(L$158*'Fixed Data'!$B$25*'Fixed Data'!L$47*'Fixed Data'!$B$24*'Fixed Data'!$B$23+L$158*'Fixed Data'!$B$26)*'Fixed Data'!S46/10^6</f>
        <v>-88.982101637125339</v>
      </c>
      <c r="M176" s="262">
        <f>-(M$158*'Fixed Data'!$B$25*'Fixed Data'!M$47*'Fixed Data'!$B$24*'Fixed Data'!$B$23+M$158*'Fixed Data'!$B$26)*'Fixed Data'!T46/10^6</f>
        <v>-91.45580469233964</v>
      </c>
      <c r="N176" s="262">
        <f>-(N$158*'Fixed Data'!$B$25*'Fixed Data'!N$47*'Fixed Data'!$B$24*'Fixed Data'!$B$23+N$158*'Fixed Data'!$B$26)*'Fixed Data'!U46/10^6</f>
        <v>-94.003220171128746</v>
      </c>
      <c r="O176" s="262">
        <f>-(O$158*'Fixed Data'!$B$25*'Fixed Data'!O$47*'Fixed Data'!$B$24*'Fixed Data'!$B$23+O$158*'Fixed Data'!$B$26)*'Fixed Data'!V46/10^6</f>
        <v>-96.626785140588737</v>
      </c>
      <c r="P176" s="262">
        <f>-(P$158*'Fixed Data'!$B$25*'Fixed Data'!P$47*'Fixed Data'!$B$24*'Fixed Data'!$B$23+P$158*'Fixed Data'!$B$26)*'Fixed Data'!W46/10^6</f>
        <v>-99.329028797426147</v>
      </c>
      <c r="Q176" s="262">
        <f>-(Q$158*'Fixed Data'!$B$25*'Fixed Data'!Q$47*'Fixed Data'!$B$24*'Fixed Data'!$B$23+Q$158*'Fixed Data'!$B$26)*'Fixed Data'!X46/10^6</f>
        <v>-102.11257649027841</v>
      </c>
      <c r="R176" s="262">
        <f>-(R$158*'Fixed Data'!$B$25*'Fixed Data'!R$47*'Fixed Data'!$B$24*'Fixed Data'!$B$23+R$158*'Fixed Data'!$B$26)*'Fixed Data'!Y46/10^6</f>
        <v>-104.9801536052326</v>
      </c>
      <c r="S176" s="262">
        <f>-(S$158*'Fixed Data'!$B$25*'Fixed Data'!S$47*'Fixed Data'!$B$24*'Fixed Data'!$B$23+S$158*'Fixed Data'!$B$26)*'Fixed Data'!Z46/10^6</f>
        <v>-107.91030508297635</v>
      </c>
      <c r="T176" s="262">
        <f>-(T$158*'Fixed Data'!$B$25*'Fixed Data'!T$47*'Fixed Data'!$B$24*'Fixed Data'!$B$23+T$158*'Fixed Data'!$B$26)*'Fixed Data'!AA46/10^6</f>
        <v>-110.9288915955173</v>
      </c>
      <c r="U176" s="262">
        <f>-(U$158*'Fixed Data'!$B$25*'Fixed Data'!U$47*'Fixed Data'!$B$24*'Fixed Data'!$B$23+U$158*'Fixed Data'!$B$26)*'Fixed Data'!AB46/10^6</f>
        <v>-114.0389045376686</v>
      </c>
      <c r="V176" s="262">
        <f>-(V$158*'Fixed Data'!$B$25*'Fixed Data'!V$47*'Fixed Data'!$B$24*'Fixed Data'!$B$23+V$158*'Fixed Data'!$B$26)*'Fixed Data'!AC46/10^6</f>
        <v>-117.2434518965816</v>
      </c>
      <c r="W176" s="262">
        <f>-(W$158*'Fixed Data'!$B$25*'Fixed Data'!W$47*'Fixed Data'!$B$24*'Fixed Data'!$B$23+W$158*'Fixed Data'!$B$26)*'Fixed Data'!AD46/10^6</f>
        <v>-120.54576314162503</v>
      </c>
      <c r="X176" s="262">
        <f>-(X$158*'Fixed Data'!$B$25*'Fixed Data'!X$47*'Fixed Data'!$B$24*'Fixed Data'!$B$23+X$158*'Fixed Data'!$B$26)*'Fixed Data'!AE46/10^6</f>
        <v>-123.94919506816339</v>
      </c>
      <c r="Y176" s="262">
        <f>-(Y$158*'Fixed Data'!$B$25*'Fixed Data'!Y$47*'Fixed Data'!$B$24*'Fixed Data'!$B$23+Y$158*'Fixed Data'!$B$26)*'Fixed Data'!AF46/10^6</f>
        <v>-127.45723720417399</v>
      </c>
      <c r="Z176" s="262">
        <f>-(Z$158*'Fixed Data'!$B$25*'Fixed Data'!Z$47*'Fixed Data'!$B$24*'Fixed Data'!$B$23+Z$158*'Fixed Data'!$B$26)*'Fixed Data'!AG46/10^6</f>
        <v>-131.07351793982849</v>
      </c>
      <c r="AA176" s="262">
        <f>-(AA$158*'Fixed Data'!$B$25*'Fixed Data'!AA$47*'Fixed Data'!$B$24*'Fixed Data'!$B$23+AA$158*'Fixed Data'!$B$26)*'Fixed Data'!AH46/10^6</f>
        <v>-134.80181101540452</v>
      </c>
      <c r="AB176" s="262">
        <f>-(AB$158*'Fixed Data'!$B$25*'Fixed Data'!AB$47*'Fixed Data'!$B$24*'Fixed Data'!$B$23+AB$158*'Fixed Data'!$B$26)*'Fixed Data'!AI46/10^6</f>
        <v>-138.64604218192625</v>
      </c>
      <c r="AC176" s="262">
        <f>-(AC$158*'Fixed Data'!$B$25*'Fixed Data'!AC$47*'Fixed Data'!$B$24*'Fixed Data'!$B$23+AC$158*'Fixed Data'!$B$26)*'Fixed Data'!AJ46/10^6</f>
        <v>-142.51858967018151</v>
      </c>
      <c r="AD176" s="262">
        <f>-(AD$158*'Fixed Data'!$B$25*'Fixed Data'!AD$47*'Fixed Data'!$B$24*'Fixed Data'!$B$23+AD$158*'Fixed Data'!$B$26)*'Fixed Data'!AK46/10^6</f>
        <v>-146.49826910988233</v>
      </c>
      <c r="AE176" s="262">
        <f>-(AE$158*'Fixed Data'!$B$25*'Fixed Data'!AE$47*'Fixed Data'!$B$24*'Fixed Data'!$B$23+AE$158*'Fixed Data'!$B$26)*'Fixed Data'!AL46/10^6</f>
        <v>-150.57861807366601</v>
      </c>
      <c r="AF176" s="262">
        <f>-(AF$158*'Fixed Data'!$B$25*'Fixed Data'!AF$47*'Fixed Data'!$B$24*'Fixed Data'!$B$23+AF$158*'Fixed Data'!$B$26)*'Fixed Data'!AM46/10^6</f>
        <v>-154.75545778924359</v>
      </c>
      <c r="AG176" s="262">
        <f>-(AG$158*'Fixed Data'!$B$25*'Fixed Data'!AG$47*'Fixed Data'!$B$24*'Fixed Data'!$B$23+AG$158*'Fixed Data'!$B$26)*'Fixed Data'!AN46/10^6</f>
        <v>-159.02741856440204</v>
      </c>
      <c r="AH176" s="262">
        <f>-(AH$158*'Fixed Data'!$B$25*'Fixed Data'!AH$47*'Fixed Data'!$B$24*'Fixed Data'!$B$23+AH$158*'Fixed Data'!$B$26)*'Fixed Data'!AO46/10^6</f>
        <v>-163.39740224241714</v>
      </c>
      <c r="AI176" s="262">
        <f>-(AI$158*'Fixed Data'!$B$25*'Fixed Data'!AI$47*'Fixed Data'!$B$24*'Fixed Data'!$B$23+AI$158*'Fixed Data'!$B$26)*'Fixed Data'!AP46/10^6</f>
        <v>-167.87507353222907</v>
      </c>
      <c r="AJ176" s="262">
        <f>-(AJ$158*'Fixed Data'!$B$25*'Fixed Data'!AJ$47*'Fixed Data'!$B$24*'Fixed Data'!$B$23+AJ$158*'Fixed Data'!$B$26)*'Fixed Data'!AQ46/10^6</f>
        <v>-172.46036147289246</v>
      </c>
      <c r="AK176" s="262">
        <f>-(AK$158*'Fixed Data'!$B$25*'Fixed Data'!AK$47*'Fixed Data'!$B$24*'Fixed Data'!$B$23+AK$158*'Fixed Data'!$B$26)*'Fixed Data'!AR46/10^6</f>
        <v>-177.155552164147</v>
      </c>
      <c r="AL176" s="262">
        <f>-(AL$158*'Fixed Data'!$B$25*'Fixed Data'!AL$47*'Fixed Data'!$B$24*'Fixed Data'!$B$23+AL$158*'Fixed Data'!$B$26)*'Fixed Data'!AS46/10^6</f>
        <v>-181.96426834498416</v>
      </c>
      <c r="AM176" s="262">
        <f>-(AM$158*'Fixed Data'!$B$25*'Fixed Data'!AM$47*'Fixed Data'!$B$24*'Fixed Data'!$B$23+AM$158*'Fixed Data'!$B$26)*'Fixed Data'!AT46/10^6</f>
        <v>-186.89056944461905</v>
      </c>
      <c r="AN176" s="262">
        <f>-(AN$158*'Fixed Data'!$B$25*'Fixed Data'!AN$47*'Fixed Data'!$B$24*'Fixed Data'!$B$23+AN$158*'Fixed Data'!$B$26)*'Fixed Data'!AU46/10^6</f>
        <v>-191.93821976694667</v>
      </c>
      <c r="AO176" s="262">
        <f>-(AO$158*'Fixed Data'!$B$25*'Fixed Data'!AO$47*'Fixed Data'!$B$24*'Fixed Data'!$B$23+AO$158*'Fixed Data'!$B$26)*'Fixed Data'!AV46/10^6</f>
        <v>-197.11049172574056</v>
      </c>
      <c r="AP176" s="262">
        <f>-(AP$158*'Fixed Data'!$B$25*'Fixed Data'!AP$47*'Fixed Data'!$B$24*'Fixed Data'!$B$23+AP$158*'Fixed Data'!$B$26)*'Fixed Data'!AW46/10^6</f>
        <v>-202.41133074772733</v>
      </c>
      <c r="AQ176" s="262">
        <f>-(AQ$158*'Fixed Data'!$B$25*'Fixed Data'!AQ$47*'Fixed Data'!$B$24*'Fixed Data'!$B$23+AQ$158*'Fixed Data'!$B$26)*'Fixed Data'!AX46/10^6</f>
        <v>-207.84490872400576</v>
      </c>
      <c r="AR176" s="262">
        <f>-(AR$158*'Fixed Data'!$B$25*'Fixed Data'!AR$47*'Fixed Data'!$B$24*'Fixed Data'!$B$23+AR$158*'Fixed Data'!$B$26)*'Fixed Data'!AY46/10^6</f>
        <v>-213.41546576746208</v>
      </c>
      <c r="AS176" s="262">
        <f>-(AS$158*'Fixed Data'!$B$25*'Fixed Data'!AS$47*'Fixed Data'!$B$24*'Fixed Data'!$B$23+AS$158*'Fixed Data'!$B$26)*'Fixed Data'!AZ46/10^6</f>
        <v>-219.12733590886572</v>
      </c>
      <c r="AT176" s="262">
        <f>-(AT$158*'Fixed Data'!$B$25*'Fixed Data'!AT$47*'Fixed Data'!$B$24*'Fixed Data'!$B$23+AT$158*'Fixed Data'!$B$26)*'Fixed Data'!BA46/10^6</f>
        <v>-224.98504566498011</v>
      </c>
      <c r="AU176" s="262">
        <f>-(AU$158*'Fixed Data'!$B$25*'Fixed Data'!AU$47*'Fixed Data'!$B$24*'Fixed Data'!$B$23+AU$158*'Fixed Data'!$B$26)*'Fixed Data'!BB46/10^6</f>
        <v>-230.9933642279731</v>
      </c>
      <c r="AV176" s="262">
        <f>-(AV$158*'Fixed Data'!$B$25*'Fixed Data'!AV$47*'Fixed Data'!$B$24*'Fixed Data'!$B$23+AV$158*'Fixed Data'!$B$26)*'Fixed Data'!BC46/10^6</f>
        <v>-237.15723359312426</v>
      </c>
      <c r="AW176" s="262">
        <f>-(AW$158*'Fixed Data'!$B$25*'Fixed Data'!AW$47*'Fixed Data'!$B$24*'Fixed Data'!$B$23+AW$158*'Fixed Data'!$B$26)*'Fixed Data'!BD46/10^6</f>
        <v>-243.48178057664367</v>
      </c>
      <c r="AX176" s="262">
        <f>-(AX$158*'Fixed Data'!$B$25*'Fixed Data'!AX$47*'Fixed Data'!$B$24*'Fixed Data'!$B$23+AX$158*'Fixed Data'!$B$26)*'Fixed Data'!BE46/10^6</f>
        <v>-249.97234335447936</v>
      </c>
      <c r="AY176" s="262">
        <f>-(AY$158*'Fixed Data'!$B$25*'Fixed Data'!AY$47*'Fixed Data'!$B$24*'Fixed Data'!$B$23+AY$158*'Fixed Data'!$B$26)*'Fixed Data'!BF46/10^6</f>
        <v>-256.63448805098244</v>
      </c>
      <c r="AZ176" s="262">
        <f>-(AZ$158*'Fixed Data'!$B$25*'Fixed Data'!AZ$47*'Fixed Data'!$B$24*'Fixed Data'!$B$23+AZ$158*'Fixed Data'!$B$26)*'Fixed Data'!BG46/10^6</f>
        <v>-263.47401258923628</v>
      </c>
      <c r="BA176" s="262">
        <f>-(BA$158*'Fixed Data'!$B$25*'Fixed Data'!BA$47*'Fixed Data'!$B$24*'Fixed Data'!$B$23+BA$158*'Fixed Data'!$B$26)*'Fixed Data'!BH46/10^6</f>
        <v>-270.4969505861622</v>
      </c>
      <c r="BB176" s="262">
        <f>-(BB$158*'Fixed Data'!$B$25*'Fixed Data'!BB$47*'Fixed Data'!$B$24*'Fixed Data'!$B$23+BB$158*'Fixed Data'!$B$26)*'Fixed Data'!BI46/10^6</f>
        <v>-277.67561174600365</v>
      </c>
    </row>
    <row r="177" spans="1:54" outlineLevel="2">
      <c r="A177" s="467"/>
      <c r="B177" s="135" t="s">
        <v>289</v>
      </c>
      <c r="C177" s="135"/>
      <c r="D177" s="135" t="s">
        <v>399</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68"/>
      <c r="B178" s="135" t="s">
        <v>289</v>
      </c>
      <c r="C178" s="135"/>
      <c r="D178" s="135" t="s">
        <v>399</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494</v>
      </c>
      <c r="B182" s="19"/>
      <c r="C182" s="19"/>
      <c r="D182" s="19"/>
      <c r="E182" s="15"/>
    </row>
    <row r="183" spans="1:54" ht="15" outlineLevel="1">
      <c r="A183" s="12"/>
      <c r="B183" s="19"/>
      <c r="C183" s="19"/>
      <c r="D183" s="19"/>
      <c r="E183" s="15"/>
    </row>
    <row r="184" spans="1:54" s="4" customFormat="1" outlineLevel="1">
      <c r="A184" s="4" t="s">
        <v>495</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73" t="s">
        <v>496</v>
      </c>
      <c r="B186" s="150" t="s">
        <v>497</v>
      </c>
      <c r="C186" s="6" t="s">
        <v>498</v>
      </c>
      <c r="D186" s="10" t="s">
        <v>410</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74"/>
      <c r="B187" s="150" t="s">
        <v>499</v>
      </c>
      <c r="C187" s="6" t="s">
        <v>500</v>
      </c>
      <c r="D187" s="10" t="s">
        <v>410</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66" t="s">
        <v>501</v>
      </c>
      <c r="B190" s="150" t="s">
        <v>502</v>
      </c>
      <c r="C190" s="19"/>
      <c r="D190" s="135" t="s">
        <v>399</v>
      </c>
      <c r="E190" s="21">
        <f>(E133+E83)*E186</f>
        <v>-0.66142735318036938</v>
      </c>
      <c r="F190" s="21">
        <f t="shared" ref="F190:BB190" si="17">(F133+F83)*F186</f>
        <v>-4.7586724183424893</v>
      </c>
      <c r="G190" s="21">
        <f t="shared" si="17"/>
        <v>-8.7747450798065803</v>
      </c>
      <c r="H190" s="21">
        <f t="shared" si="17"/>
        <v>-12.762048346500141</v>
      </c>
      <c r="I190" s="21">
        <f t="shared" si="17"/>
        <v>-16.73926940614593</v>
      </c>
      <c r="J190" s="21">
        <f t="shared" si="17"/>
        <v>-19.888402805034488</v>
      </c>
      <c r="K190" s="21">
        <f t="shared" si="17"/>
        <v>-17.948160136793003</v>
      </c>
      <c r="L190" s="21">
        <f t="shared" si="17"/>
        <v>-16.143915934688145</v>
      </c>
      <c r="M190" s="21">
        <f t="shared" si="17"/>
        <v>-14.467760449610447</v>
      </c>
      <c r="N190" s="21">
        <f t="shared" si="17"/>
        <v>-12.912194838103568</v>
      </c>
      <c r="O190" s="21">
        <f t="shared" si="17"/>
        <v>-11.470111352710175</v>
      </c>
      <c r="P190" s="21">
        <f t="shared" si="17"/>
        <v>-10.134774438194865</v>
      </c>
      <c r="Q190" s="21">
        <f t="shared" si="17"/>
        <v>-8.8998026938136636</v>
      </c>
      <c r="R190" s="21">
        <f t="shared" si="17"/>
        <v>-7.7591516634984812</v>
      </c>
      <c r="S190" s="21">
        <f t="shared" si="17"/>
        <v>-6.7070974174533937</v>
      </c>
      <c r="T190" s="21">
        <f t="shared" si="17"/>
        <v>-5.7382208902200809</v>
      </c>
      <c r="U190" s="21">
        <f t="shared" si="17"/>
        <v>-4.847392941765019</v>
      </c>
      <c r="V190" s="21">
        <f t="shared" si="17"/>
        <v>-4.0297601095740827</v>
      </c>
      <c r="W190" s="21">
        <f t="shared" si="17"/>
        <v>-3.2807310211131777</v>
      </c>
      <c r="X190" s="21">
        <f t="shared" si="17"/>
        <v>-2.5959634373292548</v>
      </c>
      <c r="Y190" s="21">
        <f t="shared" si="17"/>
        <v>-1.9713518991265087</v>
      </c>
      <c r="Z190" s="21">
        <f t="shared" si="17"/>
        <v>-1.4030159499604216</v>
      </c>
      <c r="AA190" s="21">
        <f t="shared" si="17"/>
        <v>-0.8872889088493312</v>
      </c>
      <c r="AB190" s="21">
        <f t="shared" si="17"/>
        <v>-0.42070716921181078</v>
      </c>
      <c r="AC190" s="21">
        <f t="shared" si="17"/>
        <v>-6.8257669306833656E-16</v>
      </c>
      <c r="AD190" s="21">
        <f t="shared" si="17"/>
        <v>-6.5949438943800641E-16</v>
      </c>
      <c r="AE190" s="21">
        <f t="shared" si="17"/>
        <v>-6.3719264680000617E-16</v>
      </c>
      <c r="AF190" s="21">
        <f t="shared" si="17"/>
        <v>-6.156450693719867E-16</v>
      </c>
      <c r="AG190" s="21">
        <f t="shared" si="17"/>
        <v>-5.9482615398259578E-16</v>
      </c>
      <c r="AH190" s="21">
        <f t="shared" si="17"/>
        <v>-5.7471125988656614E-16</v>
      </c>
      <c r="AI190" s="21">
        <f t="shared" si="17"/>
        <v>-5.5527657960054701E-16</v>
      </c>
      <c r="AJ190" s="21">
        <f t="shared" si="17"/>
        <v>-5.3910347534033687E-16</v>
      </c>
      <c r="AK190" s="21">
        <f t="shared" si="17"/>
        <v>-5.2340143236925915E-16</v>
      </c>
      <c r="AL190" s="21">
        <f t="shared" si="17"/>
        <v>-5.0815673045559129E-16</v>
      </c>
      <c r="AM190" s="21">
        <f t="shared" si="17"/>
        <v>-4.9335604898601103E-16</v>
      </c>
      <c r="AN190" s="21">
        <f t="shared" si="17"/>
        <v>-4.7898645532622422E-16</v>
      </c>
      <c r="AO190" s="21">
        <f t="shared" si="17"/>
        <v>-4.6503539352060605E-16</v>
      </c>
      <c r="AP190" s="21">
        <f t="shared" si="17"/>
        <v>-4.5149067332097676E-16</v>
      </c>
      <c r="AQ190" s="21">
        <f t="shared" si="17"/>
        <v>-4.3834045953492893E-16</v>
      </c>
      <c r="AR190" s="21">
        <f t="shared" si="17"/>
        <v>-4.2557326168439699E-16</v>
      </c>
      <c r="AS190" s="21">
        <f t="shared" si="17"/>
        <v>-4.1317792396543399E-16</v>
      </c>
      <c r="AT190" s="21">
        <f t="shared" si="17"/>
        <v>-4.0114361550042135E-16</v>
      </c>
      <c r="AU190" s="21">
        <f t="shared" si="17"/>
        <v>-3.8945982087419549E-16</v>
      </c>
      <c r="AV190" s="21">
        <f t="shared" si="17"/>
        <v>-3.7811633094582084E-16</v>
      </c>
      <c r="AW190" s="21">
        <f t="shared" si="17"/>
        <v>-3.6710323392798142E-16</v>
      </c>
      <c r="AX190" s="21">
        <f t="shared" si="17"/>
        <v>-3.5641090672619553E-16</v>
      </c>
      <c r="AY190" s="21">
        <f t="shared" si="17"/>
        <v>-3.4603000653028689E-16</v>
      </c>
      <c r="AZ190" s="21">
        <f t="shared" si="17"/>
        <v>-3.3595146265076399E-16</v>
      </c>
      <c r="BA190" s="21">
        <f t="shared" si="17"/>
        <v>-3.2616646859297475E-16</v>
      </c>
      <c r="BB190" s="21">
        <f t="shared" si="17"/>
        <v>-3.1666647436211141E-16</v>
      </c>
    </row>
    <row r="191" spans="1:54" outlineLevel="2">
      <c r="A191" s="467"/>
      <c r="B191" s="150" t="s">
        <v>503</v>
      </c>
      <c r="C191" s="19"/>
      <c r="D191" s="135" t="s">
        <v>399</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67"/>
      <c r="B192" s="150" t="s">
        <v>574</v>
      </c>
      <c r="C192" s="19"/>
      <c r="D192" s="135" t="s">
        <v>399</v>
      </c>
      <c r="E192" s="21">
        <f>E77*E186</f>
        <v>-8.9392157298035499</v>
      </c>
      <c r="F192" s="21">
        <f t="shared" ref="F192:BB192" si="19">F77*F186</f>
        <v>-8.598754209974464</v>
      </c>
      <c r="G192" s="21">
        <f t="shared" si="19"/>
        <v>-8.269136353501187</v>
      </c>
      <c r="H192" s="21">
        <f t="shared" si="19"/>
        <v>-7.950028758298032</v>
      </c>
      <c r="I192" s="21">
        <f t="shared" si="19"/>
        <v>-7.6411077281729636</v>
      </c>
      <c r="J192" s="21">
        <f t="shared" si="19"/>
        <v>-7.3420590375575223</v>
      </c>
      <c r="K192" s="21">
        <f t="shared" si="19"/>
        <v>-7.1808881188037414</v>
      </c>
      <c r="L192" s="21">
        <f t="shared" si="19"/>
        <v>-7.0236087504150424</v>
      </c>
      <c r="M192" s="21">
        <f t="shared" si="19"/>
        <v>-6.8701276785461163</v>
      </c>
      <c r="N192" s="21">
        <f t="shared" si="19"/>
        <v>-6.7203539112385124</v>
      </c>
      <c r="O192" s="21">
        <f t="shared" si="19"/>
        <v>-6.5741986798890428</v>
      </c>
      <c r="P192" s="21">
        <f t="shared" si="19"/>
        <v>-6.4315753818729693</v>
      </c>
      <c r="Q192" s="21">
        <f t="shared" si="19"/>
        <v>-6.2923995334762122</v>
      </c>
      <c r="R192" s="21">
        <f t="shared" si="19"/>
        <v>-6.1565886925557578</v>
      </c>
      <c r="S192" s="21">
        <f t="shared" si="19"/>
        <v>-6.0240624417071649</v>
      </c>
      <c r="T192" s="21">
        <f t="shared" si="19"/>
        <v>-5.8947423287430647</v>
      </c>
      <c r="U192" s="21">
        <f t="shared" si="19"/>
        <v>-5.7685518043344102</v>
      </c>
      <c r="V192" s="21">
        <f t="shared" si="19"/>
        <v>-5.6454161955828575</v>
      </c>
      <c r="W192" s="21">
        <f t="shared" si="19"/>
        <v>-5.5252626428302785</v>
      </c>
      <c r="X192" s="21">
        <f t="shared" si="19"/>
        <v>-5.4080200745438729</v>
      </c>
      <c r="Y192" s="21">
        <f t="shared" si="19"/>
        <v>-5.2936191476572141</v>
      </c>
      <c r="Z192" s="21">
        <f t="shared" si="19"/>
        <v>-5.1819922123258326</v>
      </c>
      <c r="AA192" s="21">
        <f t="shared" si="19"/>
        <v>-5.0730732711786475</v>
      </c>
      <c r="AB192" s="21">
        <f t="shared" si="19"/>
        <v>-4.9667979445724182</v>
      </c>
      <c r="AC192" s="21">
        <f t="shared" si="19"/>
        <v>-4.8631034175257222</v>
      </c>
      <c r="AD192" s="21">
        <f t="shared" si="19"/>
        <v>-4.7619284108205653</v>
      </c>
      <c r="AE192" s="21">
        <f t="shared" si="19"/>
        <v>-4.6632131433605668</v>
      </c>
      <c r="AF192" s="21">
        <f t="shared" si="19"/>
        <v>-4.5668992996349003</v>
      </c>
      <c r="AG192" s="21">
        <f t="shared" si="19"/>
        <v>-4.4729299868663732</v>
      </c>
      <c r="AH192" s="21">
        <f t="shared" si="19"/>
        <v>-4.3812497009251992</v>
      </c>
      <c r="AI192" s="21">
        <f t="shared" si="19"/>
        <v>-4.2918042992096108</v>
      </c>
      <c r="AJ192" s="21">
        <f t="shared" si="19"/>
        <v>-4.2249513538459</v>
      </c>
      <c r="AK192" s="21">
        <f t="shared" si="19"/>
        <v>-4.159499489473979</v>
      </c>
      <c r="AL192" s="21">
        <f t="shared" si="19"/>
        <v>-4.0954233258276398</v>
      </c>
      <c r="AM192" s="21">
        <f t="shared" si="19"/>
        <v>-4.0326980134714638</v>
      </c>
      <c r="AN192" s="21">
        <f t="shared" si="19"/>
        <v>-3.9712992316279299</v>
      </c>
      <c r="AO192" s="21">
        <f t="shared" si="19"/>
        <v>-3.9112031626597821</v>
      </c>
      <c r="AP192" s="21">
        <f t="shared" si="19"/>
        <v>-3.8523864956587528</v>
      </c>
      <c r="AQ192" s="21">
        <f t="shared" si="19"/>
        <v>-3.7948264153952258</v>
      </c>
      <c r="AR192" s="21">
        <f t="shared" si="19"/>
        <v>-3.7385005875380091</v>
      </c>
      <c r="AS192" s="21">
        <f t="shared" si="19"/>
        <v>-3.6833871568079921</v>
      </c>
      <c r="AT192" s="21">
        <f t="shared" si="19"/>
        <v>-3.6294647303300622</v>
      </c>
      <c r="AU192" s="21">
        <f t="shared" si="19"/>
        <v>-3.5767123828080809</v>
      </c>
      <c r="AV192" s="21">
        <f t="shared" si="19"/>
        <v>-3.5251096299351063</v>
      </c>
      <c r="AW192" s="21">
        <f t="shared" si="19"/>
        <v>-3.4746364381430492</v>
      </c>
      <c r="AX192" s="21">
        <f t="shared" si="19"/>
        <v>-3.4252732033991564</v>
      </c>
      <c r="AY192" s="21">
        <f t="shared" si="19"/>
        <v>-3.3770007500129182</v>
      </c>
      <c r="AZ192" s="21">
        <f t="shared" si="19"/>
        <v>-3.3298003260944418</v>
      </c>
      <c r="BA192" s="21">
        <f t="shared" si="19"/>
        <v>-3.283653585150498</v>
      </c>
      <c r="BB192" s="21">
        <f t="shared" si="19"/>
        <v>-3.2381463785603288</v>
      </c>
    </row>
    <row r="193" spans="1:54" outlineLevel="2">
      <c r="A193" s="467"/>
      <c r="B193" s="150" t="s">
        <v>504</v>
      </c>
      <c r="C193" s="19"/>
      <c r="D193" s="135" t="s">
        <v>399</v>
      </c>
      <c r="E193" s="21">
        <f t="shared" ref="E193:BB193" si="20">SUMIF($B$143:$B$154,"Environmental",E$143:E$154)*E186</f>
        <v>-53.300942109531704</v>
      </c>
      <c r="F193" s="21">
        <f t="shared" si="20"/>
        <v>-51.430708934283082</v>
      </c>
      <c r="G193" s="21">
        <f t="shared" si="20"/>
        <v>-49.38959444252405</v>
      </c>
      <c r="H193" s="21">
        <f t="shared" si="20"/>
        <v>-47.36812081389516</v>
      </c>
      <c r="I193" s="21">
        <f t="shared" si="20"/>
        <v>-45.51928831856609</v>
      </c>
      <c r="J193" s="21">
        <f t="shared" si="20"/>
        <v>-43.674401648293326</v>
      </c>
      <c r="K193" s="21">
        <f t="shared" si="20"/>
        <v>-43.270260431031701</v>
      </c>
      <c r="L193" s="21">
        <f t="shared" si="20"/>
        <v>-43.002041761468824</v>
      </c>
      <c r="M193" s="21">
        <f t="shared" si="20"/>
        <v>-42.726645253410254</v>
      </c>
      <c r="N193" s="21">
        <f t="shared" si="20"/>
        <v>-42.31320651596748</v>
      </c>
      <c r="O193" s="21">
        <f t="shared" si="20"/>
        <v>-42.027943716017504</v>
      </c>
      <c r="P193" s="21">
        <f t="shared" si="20"/>
        <v>-41.736998719502097</v>
      </c>
      <c r="Q193" s="21">
        <f t="shared" si="20"/>
        <v>-41.440853698231855</v>
      </c>
      <c r="R193" s="21">
        <f t="shared" si="20"/>
        <v>-41.260263780399171</v>
      </c>
      <c r="S193" s="21">
        <f t="shared" si="20"/>
        <v>-40.952475399629556</v>
      </c>
      <c r="T193" s="21">
        <f t="shared" si="20"/>
        <v>-40.640882759891802</v>
      </c>
      <c r="U193" s="21">
        <f t="shared" si="20"/>
        <v>-40.3258925738619</v>
      </c>
      <c r="V193" s="21">
        <f t="shared" si="20"/>
        <v>-40.11810936689885</v>
      </c>
      <c r="W193" s="21">
        <f t="shared" si="20"/>
        <v>-39.79510879534385</v>
      </c>
      <c r="X193" s="21">
        <f t="shared" si="20"/>
        <v>-39.575423931336225</v>
      </c>
      <c r="Y193" s="21">
        <f t="shared" si="20"/>
        <v>-39.246071935889347</v>
      </c>
      <c r="Z193" s="21">
        <f t="shared" si="20"/>
        <v>-39.016302693113133</v>
      </c>
      <c r="AA193" s="21">
        <f t="shared" si="20"/>
        <v>-38.781054647528769</v>
      </c>
      <c r="AB193" s="21">
        <f t="shared" si="20"/>
        <v>-38.540782113561221</v>
      </c>
      <c r="AC193" s="21">
        <f t="shared" si="20"/>
        <v>-38.274254669225314</v>
      </c>
      <c r="AD193" s="21">
        <f t="shared" si="20"/>
        <v>-38.009393768513327</v>
      </c>
      <c r="AE193" s="21">
        <f t="shared" si="20"/>
        <v>-37.750358728024779</v>
      </c>
      <c r="AF193" s="21">
        <f t="shared" si="20"/>
        <v>-37.485315402187318</v>
      </c>
      <c r="AG193" s="21">
        <f t="shared" si="20"/>
        <v>-37.215833374487261</v>
      </c>
      <c r="AH193" s="21">
        <f t="shared" si="20"/>
        <v>-36.943655297474301</v>
      </c>
      <c r="AI193" s="21">
        <f t="shared" si="20"/>
        <v>-36.670953769878004</v>
      </c>
      <c r="AJ193" s="21">
        <f t="shared" si="20"/>
        <v>-36.573505985275709</v>
      </c>
      <c r="AK193" s="21">
        <f t="shared" si="20"/>
        <v>-36.472357946413602</v>
      </c>
      <c r="AL193" s="21">
        <f t="shared" si="20"/>
        <v>-36.368291368488059</v>
      </c>
      <c r="AM193" s="21">
        <f t="shared" si="20"/>
        <v>-36.26174433159094</v>
      </c>
      <c r="AN193" s="21">
        <f t="shared" si="20"/>
        <v>-36.152903808574756</v>
      </c>
      <c r="AO193" s="21">
        <f t="shared" si="20"/>
        <v>-36.041849678159217</v>
      </c>
      <c r="AP193" s="21">
        <f t="shared" si="20"/>
        <v>-35.928837780127928</v>
      </c>
      <c r="AQ193" s="21">
        <f t="shared" si="20"/>
        <v>-35.814156829434815</v>
      </c>
      <c r="AR193" s="21">
        <f t="shared" si="20"/>
        <v>-35.698013959953848</v>
      </c>
      <c r="AS193" s="21">
        <f t="shared" si="20"/>
        <v>-35.58059938483273</v>
      </c>
      <c r="AT193" s="21">
        <f t="shared" si="20"/>
        <v>-35.462114919263549</v>
      </c>
      <c r="AU193" s="21">
        <f t="shared" si="20"/>
        <v>-35.34277071147546</v>
      </c>
      <c r="AV193" s="21">
        <f t="shared" si="20"/>
        <v>-35.222763802703994</v>
      </c>
      <c r="AW193" s="21">
        <f t="shared" si="20"/>
        <v>-35.102279825668269</v>
      </c>
      <c r="AX193" s="21">
        <f t="shared" si="20"/>
        <v>-34.981502486662144</v>
      </c>
      <c r="AY193" s="21">
        <f t="shared" si="20"/>
        <v>-34.86061307835292</v>
      </c>
      <c r="AZ193" s="21">
        <f t="shared" si="20"/>
        <v>-34.739787987432031</v>
      </c>
      <c r="BA193" s="21">
        <f t="shared" si="20"/>
        <v>-34.619197869100972</v>
      </c>
      <c r="BB193" s="21">
        <f t="shared" si="20"/>
        <v>-34.494954884024772</v>
      </c>
    </row>
    <row r="194" spans="1:54" outlineLevel="2">
      <c r="A194" s="467"/>
      <c r="B194" s="150" t="s">
        <v>505</v>
      </c>
      <c r="C194" s="19"/>
      <c r="D194" s="135" t="s">
        <v>399</v>
      </c>
      <c r="E194" s="21">
        <f t="shared" ref="E194:BB194" si="21">SUM(E172:E174)*E186</f>
        <v>-26.692649038672457</v>
      </c>
      <c r="F194" s="21">
        <f t="shared" si="21"/>
        <v>-26.067030653106656</v>
      </c>
      <c r="G194" s="21">
        <f t="shared" si="21"/>
        <v>-25.449540784182094</v>
      </c>
      <c r="H194" s="21">
        <f t="shared" si="21"/>
        <v>-24.84003858760645</v>
      </c>
      <c r="I194" s="21">
        <f t="shared" si="21"/>
        <v>-24.238383832194753</v>
      </c>
      <c r="J194" s="21">
        <f t="shared" si="21"/>
        <v>-23.644437024592786</v>
      </c>
      <c r="K194" s="21">
        <f t="shared" si="21"/>
        <v>-23.477564118435456</v>
      </c>
      <c r="L194" s="21">
        <f t="shared" si="21"/>
        <v>-23.313042516476465</v>
      </c>
      <c r="M194" s="21">
        <f t="shared" si="21"/>
        <v>-23.150864993665664</v>
      </c>
      <c r="N194" s="21">
        <f t="shared" si="21"/>
        <v>-22.991024713125569</v>
      </c>
      <c r="O194" s="21">
        <f t="shared" si="21"/>
        <v>-22.833515298151731</v>
      </c>
      <c r="P194" s="21">
        <f t="shared" si="21"/>
        <v>-22.678330836679613</v>
      </c>
      <c r="Q194" s="21">
        <f t="shared" si="21"/>
        <v>-22.525465888845801</v>
      </c>
      <c r="R194" s="21">
        <f t="shared" si="21"/>
        <v>-22.374915397027451</v>
      </c>
      <c r="S194" s="21">
        <f t="shared" si="21"/>
        <v>-22.22167382541523</v>
      </c>
      <c r="T194" s="21">
        <f t="shared" si="21"/>
        <v>-22.070804913440142</v>
      </c>
      <c r="U194" s="21">
        <f t="shared" si="21"/>
        <v>-21.922303466703791</v>
      </c>
      <c r="V194" s="21">
        <f t="shared" si="21"/>
        <v>-21.776164840903487</v>
      </c>
      <c r="W194" s="21">
        <f t="shared" si="21"/>
        <v>-21.632384804295921</v>
      </c>
      <c r="X194" s="21">
        <f t="shared" si="21"/>
        <v>-21.490959711188697</v>
      </c>
      <c r="Y194" s="21">
        <f t="shared" si="21"/>
        <v>-21.35188638091098</v>
      </c>
      <c r="Z194" s="21">
        <f t="shared" si="21"/>
        <v>-21.215162151491462</v>
      </c>
      <c r="AA194" s="21">
        <f t="shared" si="21"/>
        <v>-21.080784884724292</v>
      </c>
      <c r="AB194" s="21">
        <f t="shared" si="21"/>
        <v>-20.948753024632314</v>
      </c>
      <c r="AC194" s="21">
        <f t="shared" si="21"/>
        <v>-20.805677686013514</v>
      </c>
      <c r="AD194" s="21">
        <f t="shared" si="21"/>
        <v>-20.66343383529135</v>
      </c>
      <c r="AE194" s="21">
        <f t="shared" si="21"/>
        <v>-20.520737160785423</v>
      </c>
      <c r="AF194" s="21">
        <f t="shared" si="21"/>
        <v>-20.376766796114072</v>
      </c>
      <c r="AG194" s="21">
        <f t="shared" si="21"/>
        <v>-20.231168178408272</v>
      </c>
      <c r="AH194" s="21">
        <f t="shared" si="21"/>
        <v>-20.084163533930095</v>
      </c>
      <c r="AI194" s="21">
        <f t="shared" si="21"/>
        <v>-19.936754791643832</v>
      </c>
      <c r="AJ194" s="21">
        <f t="shared" si="21"/>
        <v>-19.884758405907551</v>
      </c>
      <c r="AK194" s="21">
        <f t="shared" si="21"/>
        <v>-19.831180617382341</v>
      </c>
      <c r="AL194" s="21">
        <f t="shared" si="21"/>
        <v>-19.776193049934829</v>
      </c>
      <c r="AM194" s="21">
        <f t="shared" si="21"/>
        <v>-19.719992250785825</v>
      </c>
      <c r="AN194" s="21">
        <f t="shared" si="21"/>
        <v>-19.662719795643326</v>
      </c>
      <c r="AO194" s="21">
        <f t="shared" si="21"/>
        <v>-19.604449181003069</v>
      </c>
      <c r="AP194" s="21">
        <f t="shared" si="21"/>
        <v>-19.545307105304445</v>
      </c>
      <c r="AQ194" s="21">
        <f t="shared" si="21"/>
        <v>-19.485423286215575</v>
      </c>
      <c r="AR194" s="21">
        <f t="shared" si="21"/>
        <v>-19.424914582353097</v>
      </c>
      <c r="AS194" s="21">
        <f t="shared" si="21"/>
        <v>-19.363888049082714</v>
      </c>
      <c r="AT194" s="21">
        <f t="shared" si="21"/>
        <v>-19.302449816560525</v>
      </c>
      <c r="AU194" s="21">
        <f t="shared" si="21"/>
        <v>-19.240708457029982</v>
      </c>
      <c r="AV194" s="21">
        <f t="shared" si="21"/>
        <v>-19.178768015545614</v>
      </c>
      <c r="AW194" s="21">
        <f t="shared" si="21"/>
        <v>-19.116728605929989</v>
      </c>
      <c r="AX194" s="21">
        <f t="shared" si="21"/>
        <v>-19.05468801369226</v>
      </c>
      <c r="AY194" s="21">
        <f t="shared" si="21"/>
        <v>-18.992742280230974</v>
      </c>
      <c r="AZ194" s="21">
        <f t="shared" si="21"/>
        <v>-18.930985247959516</v>
      </c>
      <c r="BA194" s="21">
        <f t="shared" si="21"/>
        <v>-18.869508159029106</v>
      </c>
      <c r="BB194" s="21">
        <f t="shared" si="21"/>
        <v>-18.806099059268412</v>
      </c>
    </row>
    <row r="195" spans="1:54" outlineLevel="2">
      <c r="A195" s="467"/>
      <c r="B195" s="150" t="s">
        <v>506</v>
      </c>
      <c r="C195" s="19"/>
      <c r="D195" s="135" t="s">
        <v>399</v>
      </c>
      <c r="E195" s="21">
        <f>SUM(E176:E178)*E186</f>
        <v>-80.077947097049076</v>
      </c>
      <c r="F195" s="21">
        <f t="shared" ref="F195:BB195" si="22">SUM(F176:F178)*F186</f>
        <v>-78.201091941074097</v>
      </c>
      <c r="G195" s="21">
        <f t="shared" si="22"/>
        <v>-76.348622352546286</v>
      </c>
      <c r="H195" s="21">
        <f t="shared" si="22"/>
        <v>-74.52011576281933</v>
      </c>
      <c r="I195" s="21">
        <f t="shared" si="22"/>
        <v>-72.715151496584241</v>
      </c>
      <c r="J195" s="21">
        <f t="shared" si="22"/>
        <v>-70.933311058199095</v>
      </c>
      <c r="K195" s="21">
        <f t="shared" si="22"/>
        <v>-70.432692355306358</v>
      </c>
      <c r="L195" s="21">
        <f t="shared" si="22"/>
        <v>-69.939127549429386</v>
      </c>
      <c r="M195" s="21">
        <f t="shared" si="22"/>
        <v>-69.452594966419113</v>
      </c>
      <c r="N195" s="21">
        <f t="shared" si="22"/>
        <v>-68.973074125116639</v>
      </c>
      <c r="O195" s="21">
        <f t="shared" si="22"/>
        <v>-68.500545894455215</v>
      </c>
      <c r="P195" s="21">
        <f t="shared" si="22"/>
        <v>-68.034992523686128</v>
      </c>
      <c r="Q195" s="21">
        <f t="shared" si="22"/>
        <v>-67.576397666537417</v>
      </c>
      <c r="R195" s="21">
        <f t="shared" si="22"/>
        <v>-67.124746191082366</v>
      </c>
      <c r="S195" s="21">
        <f t="shared" si="22"/>
        <v>-66.665021463463091</v>
      </c>
      <c r="T195" s="21">
        <f t="shared" si="22"/>
        <v>-66.212414727812245</v>
      </c>
      <c r="U195" s="21">
        <f t="shared" si="22"/>
        <v>-65.766910412351777</v>
      </c>
      <c r="V195" s="21">
        <f t="shared" si="22"/>
        <v>-65.328494510731332</v>
      </c>
      <c r="W195" s="21">
        <f t="shared" si="22"/>
        <v>-64.897154412887772</v>
      </c>
      <c r="X195" s="21">
        <f t="shared" si="22"/>
        <v>-64.472879133566082</v>
      </c>
      <c r="Y195" s="21">
        <f t="shared" si="22"/>
        <v>-64.055659142732935</v>
      </c>
      <c r="Z195" s="21">
        <f t="shared" si="22"/>
        <v>-63.645486443478617</v>
      </c>
      <c r="AA195" s="21">
        <f t="shared" si="22"/>
        <v>-63.24235466493753</v>
      </c>
      <c r="AB195" s="21">
        <f t="shared" si="22"/>
        <v>-62.846259073896945</v>
      </c>
      <c r="AC195" s="21">
        <f t="shared" si="22"/>
        <v>-62.41703305863021</v>
      </c>
      <c r="AD195" s="21">
        <f t="shared" si="22"/>
        <v>-61.990301507111319</v>
      </c>
      <c r="AE195" s="21">
        <f t="shared" si="22"/>
        <v>-61.562211484354876</v>
      </c>
      <c r="AF195" s="21">
        <f t="shared" si="22"/>
        <v>-61.130300391250451</v>
      </c>
      <c r="AG195" s="21">
        <f t="shared" si="22"/>
        <v>-60.693504537306261</v>
      </c>
      <c r="AH195" s="21">
        <f t="shared" si="22"/>
        <v>-60.25249060433503</v>
      </c>
      <c r="AI195" s="21">
        <f t="shared" si="22"/>
        <v>-59.810264377807208</v>
      </c>
      <c r="AJ195" s="21">
        <f t="shared" si="22"/>
        <v>-59.654275220835594</v>
      </c>
      <c r="AK195" s="21">
        <f t="shared" si="22"/>
        <v>-59.493541855420453</v>
      </c>
      <c r="AL195" s="21">
        <f t="shared" si="22"/>
        <v>-59.328579153221064</v>
      </c>
      <c r="AM195" s="21">
        <f t="shared" si="22"/>
        <v>-59.159976756013208</v>
      </c>
      <c r="AN195" s="21">
        <f t="shared" si="22"/>
        <v>-58.988159390776403</v>
      </c>
      <c r="AO195" s="21">
        <f t="shared" si="22"/>
        <v>-58.81334754702641</v>
      </c>
      <c r="AP195" s="21">
        <f t="shared" si="22"/>
        <v>-58.635921320097793</v>
      </c>
      <c r="AQ195" s="21">
        <f t="shared" si="22"/>
        <v>-58.45626986300033</v>
      </c>
      <c r="AR195" s="21">
        <f t="shared" si="22"/>
        <v>-58.274743751579265</v>
      </c>
      <c r="AS195" s="21">
        <f t="shared" si="22"/>
        <v>-58.091664151923304</v>
      </c>
      <c r="AT195" s="21">
        <f t="shared" si="22"/>
        <v>-57.907349454507134</v>
      </c>
      <c r="AU195" s="21">
        <f t="shared" si="22"/>
        <v>-57.722125376062344</v>
      </c>
      <c r="AV195" s="21">
        <f t="shared" si="22"/>
        <v>-57.536304051751735</v>
      </c>
      <c r="AW195" s="21">
        <f t="shared" si="22"/>
        <v>-57.350185823042352</v>
      </c>
      <c r="AX195" s="21">
        <f t="shared" si="22"/>
        <v>-57.164064046461903</v>
      </c>
      <c r="AY195" s="21">
        <f t="shared" si="22"/>
        <v>-56.978226846206873</v>
      </c>
      <c r="AZ195" s="21">
        <f t="shared" si="22"/>
        <v>-56.792955749517354</v>
      </c>
      <c r="BA195" s="21">
        <f t="shared" si="22"/>
        <v>-56.608524482847074</v>
      </c>
      <c r="BB195" s="21">
        <f t="shared" si="22"/>
        <v>-56.418297183681446</v>
      </c>
    </row>
    <row r="196" spans="1:54" outlineLevel="2">
      <c r="A196" s="467"/>
      <c r="B196" s="150" t="s">
        <v>292</v>
      </c>
      <c r="C196" s="19"/>
      <c r="D196" s="135" t="s">
        <v>399</v>
      </c>
      <c r="E196" s="21">
        <f t="shared" ref="E196:BB196" si="23">SUMIF($B$143:$B$154,"Safety",E$143:E$154)*E187</f>
        <v>-3.8336980689506128</v>
      </c>
      <c r="F196" s="21">
        <f t="shared" si="23"/>
        <v>-3.874589002384158</v>
      </c>
      <c r="G196" s="21">
        <f t="shared" si="23"/>
        <v>-3.9144424938979618</v>
      </c>
      <c r="H196" s="21">
        <f t="shared" si="23"/>
        <v>-3.9522260082230192</v>
      </c>
      <c r="I196" s="21">
        <f t="shared" si="23"/>
        <v>-3.9868415472520176</v>
      </c>
      <c r="J196" s="21">
        <f t="shared" si="23"/>
        <v>-4.0171217921740485</v>
      </c>
      <c r="K196" s="21">
        <f t="shared" si="23"/>
        <v>-4.0676526686103704</v>
      </c>
      <c r="L196" s="21">
        <f t="shared" si="23"/>
        <v>-4.1196221227368923</v>
      </c>
      <c r="M196" s="21">
        <f t="shared" si="23"/>
        <v>-4.1730699933956563</v>
      </c>
      <c r="N196" s="21">
        <f t="shared" si="23"/>
        <v>-4.2280374963388834</v>
      </c>
      <c r="O196" s="21">
        <f t="shared" si="23"/>
        <v>-4.2845668076862351</v>
      </c>
      <c r="P196" s="21">
        <f t="shared" si="23"/>
        <v>-4.342701956343638</v>
      </c>
      <c r="Q196" s="21">
        <f t="shared" si="23"/>
        <v>-4.402487964803087</v>
      </c>
      <c r="R196" s="21">
        <f t="shared" si="23"/>
        <v>-4.4639715738817891</v>
      </c>
      <c r="S196" s="21">
        <f t="shared" si="23"/>
        <v>-4.5272007958369791</v>
      </c>
      <c r="T196" s="21">
        <f t="shared" si="23"/>
        <v>-4.5922252474557119</v>
      </c>
      <c r="U196" s="21">
        <f t="shared" si="23"/>
        <v>-4.6590962444783859</v>
      </c>
      <c r="V196" s="21">
        <f t="shared" si="23"/>
        <v>-4.7278666970826349</v>
      </c>
      <c r="W196" s="21">
        <f t="shared" si="23"/>
        <v>-4.7985911384613171</v>
      </c>
      <c r="X196" s="21">
        <f t="shared" si="23"/>
        <v>-4.8713260357064172</v>
      </c>
      <c r="Y196" s="21">
        <f t="shared" si="23"/>
        <v>-4.9461294723412248</v>
      </c>
      <c r="Z196" s="21">
        <f t="shared" si="23"/>
        <v>-5.0230615114698729</v>
      </c>
      <c r="AA196" s="21">
        <f t="shared" si="23"/>
        <v>-5.1021840782547763</v>
      </c>
      <c r="AB196" s="21">
        <f t="shared" si="23"/>
        <v>-5.1835612706949057</v>
      </c>
      <c r="AC196" s="21">
        <f t="shared" si="23"/>
        <v>-5.2672591725449456</v>
      </c>
      <c r="AD196" s="21">
        <f t="shared" si="23"/>
        <v>-5.3533459172559263</v>
      </c>
      <c r="AE196" s="21">
        <f t="shared" si="23"/>
        <v>-5.4418919247480204</v>
      </c>
      <c r="AF196" s="21">
        <f t="shared" si="23"/>
        <v>-5.5329699844896343</v>
      </c>
      <c r="AG196" s="21">
        <f t="shared" si="23"/>
        <v>-5.6266551233590176</v>
      </c>
      <c r="AH196" s="21">
        <f t="shared" si="23"/>
        <v>-5.723024865196086</v>
      </c>
      <c r="AI196" s="21">
        <f t="shared" si="23"/>
        <v>-5.822159327849147</v>
      </c>
      <c r="AJ196" s="21">
        <f t="shared" si="23"/>
        <v>-5.9366578132119061</v>
      </c>
      <c r="AK196" s="21">
        <f t="shared" si="23"/>
        <v>-6.0545592338892433</v>
      </c>
      <c r="AL196" s="21">
        <f t="shared" si="23"/>
        <v>-6.1759724453249412</v>
      </c>
      <c r="AM196" s="21">
        <f t="shared" si="23"/>
        <v>-6.3010099633361865</v>
      </c>
      <c r="AN196" s="21">
        <f t="shared" si="23"/>
        <v>-6.429788211407713</v>
      </c>
      <c r="AO196" s="21">
        <f t="shared" si="23"/>
        <v>-6.5624277043065069</v>
      </c>
      <c r="AP196" s="21">
        <f t="shared" si="23"/>
        <v>-6.6990529661601599</v>
      </c>
      <c r="AQ196" s="21">
        <f t="shared" si="23"/>
        <v>-6.8397929391743881</v>
      </c>
      <c r="AR196" s="21">
        <f t="shared" si="23"/>
        <v>-6.984781037425976</v>
      </c>
      <c r="AS196" s="21">
        <f t="shared" si="23"/>
        <v>-7.1341552133720958</v>
      </c>
      <c r="AT196" s="21">
        <f t="shared" si="23"/>
        <v>-7.28805829226381</v>
      </c>
      <c r="AU196" s="21">
        <f t="shared" si="23"/>
        <v>-7.446637960313212</v>
      </c>
      <c r="AV196" s="21">
        <f t="shared" si="23"/>
        <v>-7.6100471918750863</v>
      </c>
      <c r="AW196" s="21">
        <f t="shared" si="23"/>
        <v>-7.7784440955051526</v>
      </c>
      <c r="AX196" s="21">
        <f t="shared" si="23"/>
        <v>-7.9519925072827853</v>
      </c>
      <c r="AY196" s="21">
        <f t="shared" si="23"/>
        <v>-8.1308617532757506</v>
      </c>
      <c r="AZ196" s="21">
        <f t="shared" si="23"/>
        <v>-8.3152272590723459</v>
      </c>
      <c r="BA196" s="21">
        <f t="shared" si="23"/>
        <v>-8.5052704825126781</v>
      </c>
      <c r="BB196" s="21">
        <f t="shared" si="23"/>
        <v>-8.6996551646821576</v>
      </c>
    </row>
    <row r="197" spans="1:54" outlineLevel="2">
      <c r="A197" s="467"/>
      <c r="B197" s="150" t="s">
        <v>295</v>
      </c>
      <c r="C197" s="19"/>
      <c r="D197" s="135" t="s">
        <v>399</v>
      </c>
      <c r="E197" s="21">
        <f>SUMIF($B$143:$B$154,"Financial",E$143:E$154)*E186</f>
        <v>-54.20190419459999</v>
      </c>
      <c r="F197" s="21">
        <f t="shared" ref="F197:BB197" si="24">SUMIF($B$143:$B$154,"Financial",F$143:F$154)*F186</f>
        <v>-52.156772480325124</v>
      </c>
      <c r="G197" s="21">
        <f t="shared" si="24"/>
        <v>-50.11769039174775</v>
      </c>
      <c r="H197" s="21">
        <f t="shared" si="24"/>
        <v>-48.084072757993745</v>
      </c>
      <c r="I197" s="21">
        <f t="shared" si="24"/>
        <v>-46.055342628393092</v>
      </c>
      <c r="J197" s="21">
        <f t="shared" si="24"/>
        <v>-44.030930001986526</v>
      </c>
      <c r="K197" s="21">
        <f t="shared" si="24"/>
        <v>-43.518846882360222</v>
      </c>
      <c r="L197" s="21">
        <f t="shared" si="24"/>
        <v>-43.020256782626326</v>
      </c>
      <c r="M197" s="21">
        <f t="shared" si="24"/>
        <v>-42.534814433753283</v>
      </c>
      <c r="N197" s="21">
        <f t="shared" si="24"/>
        <v>-42.062185037120621</v>
      </c>
      <c r="O197" s="21">
        <f t="shared" si="24"/>
        <v>-41.602044258836848</v>
      </c>
      <c r="P197" s="21">
        <f t="shared" si="24"/>
        <v>-41.154077679258656</v>
      </c>
      <c r="Q197" s="21">
        <f t="shared" si="24"/>
        <v>-40.717980584085197</v>
      </c>
      <c r="R197" s="21">
        <f t="shared" si="24"/>
        <v>-40.293457614155287</v>
      </c>
      <c r="S197" s="21">
        <f t="shared" si="24"/>
        <v>-39.880222602210445</v>
      </c>
      <c r="T197" s="21">
        <f t="shared" si="24"/>
        <v>-39.477998219747604</v>
      </c>
      <c r="U197" s="21">
        <f t="shared" si="24"/>
        <v>-39.086515662645084</v>
      </c>
      <c r="V197" s="21">
        <f t="shared" si="24"/>
        <v>-38.70551452139761</v>
      </c>
      <c r="W197" s="21">
        <f t="shared" si="24"/>
        <v>-38.334742528562224</v>
      </c>
      <c r="X197" s="21">
        <f t="shared" si="24"/>
        <v>-37.973955182391606</v>
      </c>
      <c r="Y197" s="21">
        <f t="shared" si="24"/>
        <v>-37.622915600237555</v>
      </c>
      <c r="Z197" s="21">
        <f t="shared" si="24"/>
        <v>-37.281394382139368</v>
      </c>
      <c r="AA197" s="21">
        <f t="shared" si="24"/>
        <v>-36.949169264203142</v>
      </c>
      <c r="AB197" s="21">
        <f t="shared" si="24"/>
        <v>-36.626024923512936</v>
      </c>
      <c r="AC197" s="21">
        <f t="shared" si="24"/>
        <v>-36.311752895522815</v>
      </c>
      <c r="AD197" s="21">
        <f t="shared" si="24"/>
        <v>-36.006151202524656</v>
      </c>
      <c r="AE197" s="21">
        <f t="shared" si="24"/>
        <v>-35.709024298621635</v>
      </c>
      <c r="AF197" s="21">
        <f t="shared" si="24"/>
        <v>-35.42018285395492</v>
      </c>
      <c r="AG197" s="21">
        <f t="shared" si="24"/>
        <v>-35.139443516293575</v>
      </c>
      <c r="AH197" s="21">
        <f t="shared" si="24"/>
        <v>-34.866628847955525</v>
      </c>
      <c r="AI197" s="21">
        <f t="shared" si="24"/>
        <v>-34.601567030364123</v>
      </c>
      <c r="AJ197" s="21">
        <f t="shared" si="24"/>
        <v>-34.510810715686489</v>
      </c>
      <c r="AK197" s="21">
        <f t="shared" si="24"/>
        <v>-34.425855879207909</v>
      </c>
      <c r="AL197" s="21">
        <f t="shared" si="24"/>
        <v>-34.346639367616547</v>
      </c>
      <c r="AM197" s="21">
        <f t="shared" si="24"/>
        <v>-34.27310116127547</v>
      </c>
      <c r="AN197" s="21">
        <f t="shared" si="24"/>
        <v>-34.205184305026727</v>
      </c>
      <c r="AO197" s="21">
        <f t="shared" si="24"/>
        <v>-34.142834645702649</v>
      </c>
      <c r="AP197" s="21">
        <f t="shared" si="24"/>
        <v>-34.086001106859626</v>
      </c>
      <c r="AQ197" s="21">
        <f t="shared" si="24"/>
        <v>-34.03463540966861</v>
      </c>
      <c r="AR197" s="21">
        <f t="shared" si="24"/>
        <v>-33.988692011423325</v>
      </c>
      <c r="AS197" s="21">
        <f t="shared" si="24"/>
        <v>-33.94812840868164</v>
      </c>
      <c r="AT197" s="21">
        <f t="shared" si="24"/>
        <v>-33.91290470218464</v>
      </c>
      <c r="AU197" s="21">
        <f t="shared" si="24"/>
        <v>-33.882983607103796</v>
      </c>
      <c r="AV197" s="21">
        <f t="shared" si="24"/>
        <v>-33.858330821300783</v>
      </c>
      <c r="AW197" s="21">
        <f t="shared" si="24"/>
        <v>-33.838914320102347</v>
      </c>
      <c r="AX197" s="21">
        <f t="shared" si="24"/>
        <v>-33.824704916935303</v>
      </c>
      <c r="AY197" s="21">
        <f t="shared" si="24"/>
        <v>-33.815676114643047</v>
      </c>
      <c r="AZ197" s="21">
        <f t="shared" si="24"/>
        <v>-33.811803729317305</v>
      </c>
      <c r="BA197" s="21">
        <f t="shared" si="24"/>
        <v>-33.813066252880887</v>
      </c>
      <c r="BB197" s="21">
        <f t="shared" si="24"/>
        <v>-33.814376654062407</v>
      </c>
    </row>
    <row r="198" spans="1:54" outlineLevel="2">
      <c r="A198" s="468"/>
      <c r="B198" s="150" t="s">
        <v>486</v>
      </c>
      <c r="C198" s="19"/>
      <c r="D198" s="135" t="s">
        <v>399</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66" t="s">
        <v>507</v>
      </c>
      <c r="B200" s="150" t="s">
        <v>508</v>
      </c>
      <c r="C200" s="19"/>
      <c r="D200" s="135" t="s">
        <v>399</v>
      </c>
      <c r="E200" s="21">
        <f>SUM(E190:E193,E196:E198)</f>
        <v>-120.93718745606623</v>
      </c>
      <c r="F200" s="21">
        <f t="shared" ref="F200:BB200" si="26">SUM(F190:F193,F196:F198)</f>
        <v>-120.8194970453093</v>
      </c>
      <c r="G200" s="21">
        <f t="shared" si="26"/>
        <v>-120.46560876147754</v>
      </c>
      <c r="H200" s="21">
        <f t="shared" si="26"/>
        <v>-120.11649668491009</v>
      </c>
      <c r="I200" s="21">
        <f t="shared" si="26"/>
        <v>-119.94184962853009</v>
      </c>
      <c r="J200" s="21">
        <f t="shared" si="26"/>
        <v>-118.95291528504592</v>
      </c>
      <c r="K200" s="21">
        <f t="shared" si="26"/>
        <v>-115.98580823759903</v>
      </c>
      <c r="L200" s="21">
        <f t="shared" si="26"/>
        <v>-113.30944535193524</v>
      </c>
      <c r="M200" s="21">
        <f t="shared" si="26"/>
        <v>-110.77241780871576</v>
      </c>
      <c r="N200" s="21">
        <f t="shared" si="26"/>
        <v>-108.23597779876906</v>
      </c>
      <c r="O200" s="21">
        <f t="shared" si="26"/>
        <v>-105.9588648151398</v>
      </c>
      <c r="P200" s="21">
        <f t="shared" si="26"/>
        <v>-103.80012817517223</v>
      </c>
      <c r="Q200" s="21">
        <f t="shared" si="26"/>
        <v>-101.75352447441001</v>
      </c>
      <c r="R200" s="21">
        <f t="shared" si="26"/>
        <v>-99.933433324490494</v>
      </c>
      <c r="S200" s="21">
        <f t="shared" si="26"/>
        <v>-98.091058656837532</v>
      </c>
      <c r="T200" s="21">
        <f t="shared" si="26"/>
        <v>-96.344069446058271</v>
      </c>
      <c r="U200" s="21">
        <f t="shared" si="26"/>
        <v>-94.687449227084798</v>
      </c>
      <c r="V200" s="21">
        <f t="shared" si="26"/>
        <v>-93.226666890536023</v>
      </c>
      <c r="W200" s="21">
        <f t="shared" si="26"/>
        <v>-91.73443612631084</v>
      </c>
      <c r="X200" s="21">
        <f t="shared" si="26"/>
        <v>-90.424688661307371</v>
      </c>
      <c r="Y200" s="21">
        <f t="shared" si="26"/>
        <v>-89.080088055251849</v>
      </c>
      <c r="Z200" s="21">
        <f t="shared" si="26"/>
        <v>-87.905766749008635</v>
      </c>
      <c r="AA200" s="21">
        <f t="shared" si="26"/>
        <v>-86.792770170014677</v>
      </c>
      <c r="AB200" s="21">
        <f t="shared" si="26"/>
        <v>-85.737873421553303</v>
      </c>
      <c r="AC200" s="21">
        <f t="shared" si="26"/>
        <v>-84.716370154818804</v>
      </c>
      <c r="AD200" s="21">
        <f t="shared" si="26"/>
        <v>-84.130819299114478</v>
      </c>
      <c r="AE200" s="21">
        <f t="shared" si="26"/>
        <v>-83.564488094755006</v>
      </c>
      <c r="AF200" s="21">
        <f t="shared" si="26"/>
        <v>-83.005367540266775</v>
      </c>
      <c r="AG200" s="21">
        <f t="shared" si="26"/>
        <v>-82.454862001006234</v>
      </c>
      <c r="AH200" s="21">
        <f t="shared" si="26"/>
        <v>-81.914558711551109</v>
      </c>
      <c r="AI200" s="21">
        <f t="shared" si="26"/>
        <v>-81.386484427300886</v>
      </c>
      <c r="AJ200" s="21">
        <f t="shared" si="26"/>
        <v>-81.245925868020009</v>
      </c>
      <c r="AK200" s="21">
        <f t="shared" si="26"/>
        <v>-81.112272548984734</v>
      </c>
      <c r="AL200" s="21">
        <f t="shared" si="26"/>
        <v>-80.986326507257189</v>
      </c>
      <c r="AM200" s="21">
        <f t="shared" si="26"/>
        <v>-80.868553469674055</v>
      </c>
      <c r="AN200" s="21">
        <f t="shared" si="26"/>
        <v>-80.759175556637132</v>
      </c>
      <c r="AO200" s="21">
        <f t="shared" si="26"/>
        <v>-80.658315190828148</v>
      </c>
      <c r="AP200" s="21">
        <f t="shared" si="26"/>
        <v>-80.566278348806463</v>
      </c>
      <c r="AQ200" s="21">
        <f t="shared" si="26"/>
        <v>-80.48341159367304</v>
      </c>
      <c r="AR200" s="21">
        <f t="shared" si="26"/>
        <v>-80.409987596341153</v>
      </c>
      <c r="AS200" s="21">
        <f t="shared" si="26"/>
        <v>-80.34627016369447</v>
      </c>
      <c r="AT200" s="21">
        <f t="shared" si="26"/>
        <v>-80.292542644042072</v>
      </c>
      <c r="AU200" s="21">
        <f t="shared" si="26"/>
        <v>-80.249104661700557</v>
      </c>
      <c r="AV200" s="21">
        <f t="shared" si="26"/>
        <v>-80.216251445814976</v>
      </c>
      <c r="AW200" s="21">
        <f t="shared" si="26"/>
        <v>-80.194274679418811</v>
      </c>
      <c r="AX200" s="21">
        <f t="shared" si="26"/>
        <v>-80.183473114279394</v>
      </c>
      <c r="AY200" s="21">
        <f t="shared" si="26"/>
        <v>-80.18415169628463</v>
      </c>
      <c r="AZ200" s="21">
        <f t="shared" si="26"/>
        <v>-80.196619301916115</v>
      </c>
      <c r="BA200" s="21">
        <f t="shared" si="26"/>
        <v>-80.221188189645034</v>
      </c>
      <c r="BB200" s="21">
        <f t="shared" si="26"/>
        <v>-80.247133081329665</v>
      </c>
    </row>
    <row r="201" spans="1:54" outlineLevel="2">
      <c r="A201" s="467"/>
      <c r="B201" s="150" t="s">
        <v>509</v>
      </c>
      <c r="C201" s="19"/>
      <c r="D201" s="135" t="s">
        <v>399</v>
      </c>
      <c r="E201" s="21">
        <f>SUM(E190:E192,E194,E196:E198)</f>
        <v>-94.328894385206979</v>
      </c>
      <c r="F201" s="21">
        <f t="shared" ref="F201:BB201" si="27">SUM(F190:F192,F194,F196:F198)</f>
        <v>-95.455818764132886</v>
      </c>
      <c r="G201" s="21">
        <f t="shared" si="27"/>
        <v>-96.525555103135588</v>
      </c>
      <c r="H201" s="21">
        <f t="shared" si="27"/>
        <v>-97.588414458621401</v>
      </c>
      <c r="I201" s="21">
        <f t="shared" si="27"/>
        <v>-98.660945142158766</v>
      </c>
      <c r="J201" s="21">
        <f t="shared" si="27"/>
        <v>-98.922950661345368</v>
      </c>
      <c r="K201" s="21">
        <f t="shared" si="27"/>
        <v>-96.193111925002796</v>
      </c>
      <c r="L201" s="21">
        <f t="shared" si="27"/>
        <v>-93.620446106942865</v>
      </c>
      <c r="M201" s="21">
        <f t="shared" si="27"/>
        <v>-91.196637548971168</v>
      </c>
      <c r="N201" s="21">
        <f t="shared" si="27"/>
        <v>-88.91379599592716</v>
      </c>
      <c r="O201" s="21">
        <f t="shared" si="27"/>
        <v>-86.764436397274039</v>
      </c>
      <c r="P201" s="21">
        <f t="shared" si="27"/>
        <v>-84.741460292349743</v>
      </c>
      <c r="Q201" s="21">
        <f t="shared" si="27"/>
        <v>-82.838136665023967</v>
      </c>
      <c r="R201" s="21">
        <f t="shared" si="27"/>
        <v>-81.048084941118773</v>
      </c>
      <c r="S201" s="21">
        <f t="shared" si="27"/>
        <v>-79.360257082623207</v>
      </c>
      <c r="T201" s="21">
        <f t="shared" si="27"/>
        <v>-77.773991599606603</v>
      </c>
      <c r="U201" s="21">
        <f t="shared" si="27"/>
        <v>-76.283860119926686</v>
      </c>
      <c r="V201" s="21">
        <f t="shared" si="27"/>
        <v>-74.884722364540664</v>
      </c>
      <c r="W201" s="21">
        <f t="shared" si="27"/>
        <v>-73.571712135262914</v>
      </c>
      <c r="X201" s="21">
        <f t="shared" si="27"/>
        <v>-72.340224441159847</v>
      </c>
      <c r="Y201" s="21">
        <f t="shared" si="27"/>
        <v>-71.185902500273485</v>
      </c>
      <c r="Z201" s="21">
        <f t="shared" si="27"/>
        <v>-70.104626207386957</v>
      </c>
      <c r="AA201" s="21">
        <f t="shared" si="27"/>
        <v>-69.092500407210196</v>
      </c>
      <c r="AB201" s="21">
        <f t="shared" si="27"/>
        <v>-68.145844332624392</v>
      </c>
      <c r="AC201" s="21">
        <f t="shared" si="27"/>
        <v>-67.247793171607</v>
      </c>
      <c r="AD201" s="21">
        <f t="shared" si="27"/>
        <v>-66.784859365892501</v>
      </c>
      <c r="AE201" s="21">
        <f t="shared" si="27"/>
        <v>-66.334866527515643</v>
      </c>
      <c r="AF201" s="21">
        <f t="shared" si="27"/>
        <v>-65.896818934193533</v>
      </c>
      <c r="AG201" s="21">
        <f t="shared" si="27"/>
        <v>-65.470196804927241</v>
      </c>
      <c r="AH201" s="21">
        <f t="shared" si="27"/>
        <v>-65.055066948006896</v>
      </c>
      <c r="AI201" s="21">
        <f t="shared" si="27"/>
        <v>-64.65228544906671</v>
      </c>
      <c r="AJ201" s="21">
        <f t="shared" si="27"/>
        <v>-64.557178288651841</v>
      </c>
      <c r="AK201" s="21">
        <f t="shared" si="27"/>
        <v>-64.471095219953469</v>
      </c>
      <c r="AL201" s="21">
        <f t="shared" si="27"/>
        <v>-64.394228188703963</v>
      </c>
      <c r="AM201" s="21">
        <f t="shared" si="27"/>
        <v>-64.326801388868944</v>
      </c>
      <c r="AN201" s="21">
        <f t="shared" si="27"/>
        <v>-64.268991543705695</v>
      </c>
      <c r="AO201" s="21">
        <f t="shared" si="27"/>
        <v>-64.220914693672</v>
      </c>
      <c r="AP201" s="21">
        <f t="shared" si="27"/>
        <v>-64.182747673982988</v>
      </c>
      <c r="AQ201" s="21">
        <f t="shared" si="27"/>
        <v>-64.154678050453796</v>
      </c>
      <c r="AR201" s="21">
        <f t="shared" si="27"/>
        <v>-64.13688821874041</v>
      </c>
      <c r="AS201" s="21">
        <f t="shared" si="27"/>
        <v>-64.129558827944436</v>
      </c>
      <c r="AT201" s="21">
        <f t="shared" si="27"/>
        <v>-64.132877541339042</v>
      </c>
      <c r="AU201" s="21">
        <f t="shared" si="27"/>
        <v>-64.147042407255071</v>
      </c>
      <c r="AV201" s="21">
        <f t="shared" si="27"/>
        <v>-64.172255658656582</v>
      </c>
      <c r="AW201" s="21">
        <f t="shared" si="27"/>
        <v>-64.208723459680542</v>
      </c>
      <c r="AX201" s="21">
        <f t="shared" si="27"/>
        <v>-64.256658641309514</v>
      </c>
      <c r="AY201" s="21">
        <f t="shared" si="27"/>
        <v>-64.316280898162688</v>
      </c>
      <c r="AZ201" s="21">
        <f t="shared" si="27"/>
        <v>-64.387816562443618</v>
      </c>
      <c r="BA201" s="21">
        <f t="shared" si="27"/>
        <v>-64.471498479573171</v>
      </c>
      <c r="BB201" s="21">
        <f t="shared" si="27"/>
        <v>-64.558277256573305</v>
      </c>
    </row>
    <row r="202" spans="1:54" outlineLevel="2">
      <c r="A202" s="468"/>
      <c r="B202" s="150" t="s">
        <v>510</v>
      </c>
      <c r="C202" s="19"/>
      <c r="D202" s="135" t="s">
        <v>399</v>
      </c>
      <c r="E202" s="21">
        <f>SUM(E190:E192,E195:E198)</f>
        <v>-147.71419244358361</v>
      </c>
      <c r="F202" s="21">
        <f t="shared" ref="F202:BB202" si="28">SUM(F190:F192,F195:F198)</f>
        <v>-147.58988005210034</v>
      </c>
      <c r="G202" s="21">
        <f t="shared" si="28"/>
        <v>-147.42463667149977</v>
      </c>
      <c r="H202" s="21">
        <f t="shared" si="28"/>
        <v>-147.26849163383426</v>
      </c>
      <c r="I202" s="21">
        <f t="shared" si="28"/>
        <v>-147.13771280654822</v>
      </c>
      <c r="J202" s="21">
        <f t="shared" si="28"/>
        <v>-146.21182469495167</v>
      </c>
      <c r="K202" s="21">
        <f t="shared" si="28"/>
        <v>-143.14824016187367</v>
      </c>
      <c r="L202" s="21">
        <f t="shared" si="28"/>
        <v>-140.24653113989578</v>
      </c>
      <c r="M202" s="21">
        <f t="shared" si="28"/>
        <v>-137.49836752172462</v>
      </c>
      <c r="N202" s="21">
        <f t="shared" si="28"/>
        <v>-134.89584540791822</v>
      </c>
      <c r="O202" s="21">
        <f t="shared" si="28"/>
        <v>-132.43146699357752</v>
      </c>
      <c r="P202" s="21">
        <f t="shared" si="28"/>
        <v>-130.09812197935625</v>
      </c>
      <c r="Q202" s="21">
        <f t="shared" si="28"/>
        <v>-127.88906844271557</v>
      </c>
      <c r="R202" s="21">
        <f t="shared" si="28"/>
        <v>-125.79791573517369</v>
      </c>
      <c r="S202" s="21">
        <f t="shared" si="28"/>
        <v>-123.80360472067107</v>
      </c>
      <c r="T202" s="21">
        <f t="shared" si="28"/>
        <v>-121.91560141397871</v>
      </c>
      <c r="U202" s="21">
        <f t="shared" si="28"/>
        <v>-120.12846706557468</v>
      </c>
      <c r="V202" s="21">
        <f t="shared" si="28"/>
        <v>-118.43705203436852</v>
      </c>
      <c r="W202" s="21">
        <f t="shared" si="28"/>
        <v>-116.83648174385476</v>
      </c>
      <c r="X202" s="21">
        <f t="shared" si="28"/>
        <v>-115.32214386353724</v>
      </c>
      <c r="Y202" s="21">
        <f t="shared" si="28"/>
        <v>-113.88967526209544</v>
      </c>
      <c r="Z202" s="21">
        <f t="shared" si="28"/>
        <v>-112.53495049937412</v>
      </c>
      <c r="AA202" s="21">
        <f t="shared" si="28"/>
        <v>-111.25407018742342</v>
      </c>
      <c r="AB202" s="21">
        <f t="shared" si="28"/>
        <v>-110.04335038188901</v>
      </c>
      <c r="AC202" s="21">
        <f t="shared" si="28"/>
        <v>-108.85914854422369</v>
      </c>
      <c r="AD202" s="21">
        <f t="shared" si="28"/>
        <v>-108.11172703771246</v>
      </c>
      <c r="AE202" s="21">
        <f t="shared" si="28"/>
        <v>-107.3763408510851</v>
      </c>
      <c r="AF202" s="21">
        <f t="shared" si="28"/>
        <v>-106.65035252932992</v>
      </c>
      <c r="AG202" s="21">
        <f t="shared" si="28"/>
        <v>-105.93253316382521</v>
      </c>
      <c r="AH202" s="21">
        <f t="shared" si="28"/>
        <v>-105.22339401841184</v>
      </c>
      <c r="AI202" s="21">
        <f t="shared" si="28"/>
        <v>-104.52579503523009</v>
      </c>
      <c r="AJ202" s="21">
        <f t="shared" si="28"/>
        <v>-104.32669510357989</v>
      </c>
      <c r="AK202" s="21">
        <f t="shared" si="28"/>
        <v>-104.1334564579916</v>
      </c>
      <c r="AL202" s="21">
        <f t="shared" si="28"/>
        <v>-103.94661429199019</v>
      </c>
      <c r="AM202" s="21">
        <f t="shared" si="28"/>
        <v>-103.76678589409633</v>
      </c>
      <c r="AN202" s="21">
        <f t="shared" si="28"/>
        <v>-103.59443113883879</v>
      </c>
      <c r="AO202" s="21">
        <f t="shared" si="28"/>
        <v>-103.42981305969535</v>
      </c>
      <c r="AP202" s="21">
        <f t="shared" si="28"/>
        <v>-103.27336188877634</v>
      </c>
      <c r="AQ202" s="21">
        <f t="shared" si="28"/>
        <v>-103.12552462723856</v>
      </c>
      <c r="AR202" s="21">
        <f t="shared" si="28"/>
        <v>-102.98671738796658</v>
      </c>
      <c r="AS202" s="21">
        <f t="shared" si="28"/>
        <v>-102.85733493078503</v>
      </c>
      <c r="AT202" s="21">
        <f t="shared" si="28"/>
        <v>-102.73777717928564</v>
      </c>
      <c r="AU202" s="21">
        <f t="shared" si="28"/>
        <v>-102.62845932628744</v>
      </c>
      <c r="AV202" s="21">
        <f t="shared" si="28"/>
        <v>-102.52979169486271</v>
      </c>
      <c r="AW202" s="21">
        <f t="shared" si="28"/>
        <v>-102.4421806767929</v>
      </c>
      <c r="AX202" s="21">
        <f t="shared" si="28"/>
        <v>-102.36603467407915</v>
      </c>
      <c r="AY202" s="21">
        <f t="shared" si="28"/>
        <v>-102.30176546413858</v>
      </c>
      <c r="AZ202" s="21">
        <f t="shared" si="28"/>
        <v>-102.24978706400145</v>
      </c>
      <c r="BA202" s="21">
        <f t="shared" si="28"/>
        <v>-102.21051480339113</v>
      </c>
      <c r="BB202" s="21">
        <f t="shared" si="28"/>
        <v>-102.17047538098635</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66" t="s">
        <v>511</v>
      </c>
      <c r="B204" s="150" t="s">
        <v>512</v>
      </c>
      <c r="C204" s="19"/>
      <c r="D204" s="135" t="s">
        <v>399</v>
      </c>
      <c r="E204" s="21">
        <f>E200</f>
        <v>-120.93718745606623</v>
      </c>
      <c r="F204" s="21">
        <f>F200+E204</f>
        <v>-241.75668450137553</v>
      </c>
      <c r="G204" s="21">
        <f t="shared" ref="G204:BB206" si="29">G200+F204</f>
        <v>-362.2222932628531</v>
      </c>
      <c r="H204" s="21">
        <f t="shared" si="29"/>
        <v>-482.33878994776319</v>
      </c>
      <c r="I204" s="21">
        <f t="shared" si="29"/>
        <v>-602.28063957629331</v>
      </c>
      <c r="J204" s="21">
        <f t="shared" si="29"/>
        <v>-721.23355486133926</v>
      </c>
      <c r="K204" s="21">
        <f t="shared" si="29"/>
        <v>-837.21936309893829</v>
      </c>
      <c r="L204" s="21">
        <f t="shared" si="29"/>
        <v>-950.5288084508735</v>
      </c>
      <c r="M204" s="21">
        <f t="shared" si="29"/>
        <v>-1061.3012262595892</v>
      </c>
      <c r="N204" s="21">
        <f t="shared" si="29"/>
        <v>-1169.5372040583582</v>
      </c>
      <c r="O204" s="21">
        <f t="shared" si="29"/>
        <v>-1275.496068873498</v>
      </c>
      <c r="P204" s="21">
        <f t="shared" si="29"/>
        <v>-1379.2961970486701</v>
      </c>
      <c r="Q204" s="21">
        <f t="shared" si="29"/>
        <v>-1481.0497215230801</v>
      </c>
      <c r="R204" s="21">
        <f t="shared" si="29"/>
        <v>-1580.9831548475706</v>
      </c>
      <c r="S204" s="21">
        <f t="shared" si="29"/>
        <v>-1679.0742135044081</v>
      </c>
      <c r="T204" s="21">
        <f t="shared" si="29"/>
        <v>-1775.4182829504664</v>
      </c>
      <c r="U204" s="21">
        <f t="shared" si="29"/>
        <v>-1870.1057321775511</v>
      </c>
      <c r="V204" s="21">
        <f t="shared" si="29"/>
        <v>-1963.3323990680872</v>
      </c>
      <c r="W204" s="21">
        <f t="shared" si="29"/>
        <v>-2055.0668351943982</v>
      </c>
      <c r="X204" s="21">
        <f t="shared" si="29"/>
        <v>-2145.4915238557055</v>
      </c>
      <c r="Y204" s="21">
        <f t="shared" si="29"/>
        <v>-2234.5716119109575</v>
      </c>
      <c r="Z204" s="21">
        <f t="shared" si="29"/>
        <v>-2322.4773786599662</v>
      </c>
      <c r="AA204" s="21">
        <f t="shared" si="29"/>
        <v>-2409.2701488299808</v>
      </c>
      <c r="AB204" s="21">
        <f t="shared" si="29"/>
        <v>-2495.0080222515339</v>
      </c>
      <c r="AC204" s="21">
        <f t="shared" si="29"/>
        <v>-2579.7243924063528</v>
      </c>
      <c r="AD204" s="21">
        <f t="shared" si="29"/>
        <v>-2663.8552117054674</v>
      </c>
      <c r="AE204" s="21">
        <f t="shared" si="29"/>
        <v>-2747.4196998002226</v>
      </c>
      <c r="AF204" s="21">
        <f t="shared" si="29"/>
        <v>-2830.4250673404895</v>
      </c>
      <c r="AG204" s="21">
        <f t="shared" si="29"/>
        <v>-2912.8799293414959</v>
      </c>
      <c r="AH204" s="21">
        <f t="shared" si="29"/>
        <v>-2994.7944880530472</v>
      </c>
      <c r="AI204" s="21">
        <f t="shared" si="29"/>
        <v>-3076.1809724803479</v>
      </c>
      <c r="AJ204" s="21">
        <f t="shared" si="29"/>
        <v>-3157.426898348368</v>
      </c>
      <c r="AK204" s="21">
        <f t="shared" si="29"/>
        <v>-3238.539170897353</v>
      </c>
      <c r="AL204" s="21">
        <f t="shared" si="29"/>
        <v>-3319.5254974046102</v>
      </c>
      <c r="AM204" s="21">
        <f t="shared" si="29"/>
        <v>-3400.3940508742844</v>
      </c>
      <c r="AN204" s="21">
        <f t="shared" si="29"/>
        <v>-3481.1532264309217</v>
      </c>
      <c r="AO204" s="21">
        <f t="shared" si="29"/>
        <v>-3561.8115416217497</v>
      </c>
      <c r="AP204" s="21">
        <f t="shared" si="29"/>
        <v>-3642.3778199705562</v>
      </c>
      <c r="AQ204" s="21">
        <f t="shared" si="29"/>
        <v>-3722.861231564229</v>
      </c>
      <c r="AR204" s="21">
        <f t="shared" si="29"/>
        <v>-3803.2712191605701</v>
      </c>
      <c r="AS204" s="21">
        <f t="shared" si="29"/>
        <v>-3883.6174893242646</v>
      </c>
      <c r="AT204" s="21">
        <f t="shared" si="29"/>
        <v>-3963.9100319683066</v>
      </c>
      <c r="AU204" s="21">
        <f t="shared" si="29"/>
        <v>-4044.1591366300072</v>
      </c>
      <c r="AV204" s="21">
        <f t="shared" si="29"/>
        <v>-4124.3753880758222</v>
      </c>
      <c r="AW204" s="21">
        <f t="shared" si="29"/>
        <v>-4204.5696627552406</v>
      </c>
      <c r="AX204" s="21">
        <f t="shared" si="29"/>
        <v>-4284.7531358695196</v>
      </c>
      <c r="AY204" s="21">
        <f t="shared" si="29"/>
        <v>-4364.9372875658046</v>
      </c>
      <c r="AZ204" s="21">
        <f t="shared" si="29"/>
        <v>-4445.1339068677207</v>
      </c>
      <c r="BA204" s="21">
        <f t="shared" si="29"/>
        <v>-4525.3550950573654</v>
      </c>
      <c r="BB204" s="21">
        <f t="shared" si="29"/>
        <v>-4605.602228138695</v>
      </c>
    </row>
    <row r="205" spans="1:54" outlineLevel="2">
      <c r="A205" s="467"/>
      <c r="B205" s="150" t="s">
        <v>513</v>
      </c>
      <c r="C205" s="19"/>
      <c r="D205" s="135" t="s">
        <v>399</v>
      </c>
      <c r="E205" s="21">
        <f>E201</f>
        <v>-94.328894385206979</v>
      </c>
      <c r="F205" s="21">
        <f t="shared" ref="F205:U206" si="30">F201+E205</f>
        <v>-189.78471314933986</v>
      </c>
      <c r="G205" s="21">
        <f t="shared" si="30"/>
        <v>-286.31026825247545</v>
      </c>
      <c r="H205" s="21">
        <f t="shared" si="30"/>
        <v>-383.89868271109685</v>
      </c>
      <c r="I205" s="21">
        <f t="shared" si="30"/>
        <v>-482.55962785325562</v>
      </c>
      <c r="J205" s="21">
        <f t="shared" si="30"/>
        <v>-581.48257851460096</v>
      </c>
      <c r="K205" s="21">
        <f t="shared" si="30"/>
        <v>-677.67569043960373</v>
      </c>
      <c r="L205" s="21">
        <f t="shared" si="30"/>
        <v>-771.29613654654656</v>
      </c>
      <c r="M205" s="21">
        <f t="shared" si="30"/>
        <v>-862.49277409551769</v>
      </c>
      <c r="N205" s="21">
        <f t="shared" si="30"/>
        <v>-951.40657009144479</v>
      </c>
      <c r="O205" s="21">
        <f t="shared" si="30"/>
        <v>-1038.1710064887188</v>
      </c>
      <c r="P205" s="21">
        <f t="shared" si="30"/>
        <v>-1122.9124667810686</v>
      </c>
      <c r="Q205" s="21">
        <f t="shared" si="30"/>
        <v>-1205.7506034460926</v>
      </c>
      <c r="R205" s="21">
        <f t="shared" si="30"/>
        <v>-1286.7986883872113</v>
      </c>
      <c r="S205" s="21">
        <f t="shared" si="30"/>
        <v>-1366.1589454698346</v>
      </c>
      <c r="T205" s="21">
        <f t="shared" si="30"/>
        <v>-1443.9329370694413</v>
      </c>
      <c r="U205" s="21">
        <f t="shared" si="30"/>
        <v>-1520.216797189368</v>
      </c>
      <c r="V205" s="21">
        <f t="shared" si="29"/>
        <v>-1595.1015195539087</v>
      </c>
      <c r="W205" s="21">
        <f t="shared" si="29"/>
        <v>-1668.6732316891716</v>
      </c>
      <c r="X205" s="21">
        <f t="shared" si="29"/>
        <v>-1741.0134561303314</v>
      </c>
      <c r="Y205" s="21">
        <f t="shared" si="29"/>
        <v>-1812.1993586306048</v>
      </c>
      <c r="Z205" s="21">
        <f t="shared" si="29"/>
        <v>-1882.3039848379917</v>
      </c>
      <c r="AA205" s="21">
        <f t="shared" si="29"/>
        <v>-1951.3964852452018</v>
      </c>
      <c r="AB205" s="21">
        <f t="shared" si="29"/>
        <v>-2019.5423295778262</v>
      </c>
      <c r="AC205" s="21">
        <f t="shared" si="29"/>
        <v>-2086.7901227494331</v>
      </c>
      <c r="AD205" s="21">
        <f t="shared" si="29"/>
        <v>-2153.5749821153254</v>
      </c>
      <c r="AE205" s="21">
        <f t="shared" si="29"/>
        <v>-2219.9098486428411</v>
      </c>
      <c r="AF205" s="21">
        <f t="shared" si="29"/>
        <v>-2285.8066675770347</v>
      </c>
      <c r="AG205" s="21">
        <f t="shared" si="29"/>
        <v>-2351.2768643819618</v>
      </c>
      <c r="AH205" s="21">
        <f t="shared" si="29"/>
        <v>-2416.3319313299685</v>
      </c>
      <c r="AI205" s="21">
        <f t="shared" si="29"/>
        <v>-2480.9842167790353</v>
      </c>
      <c r="AJ205" s="21">
        <f t="shared" si="29"/>
        <v>-2545.5413950676871</v>
      </c>
      <c r="AK205" s="21">
        <f t="shared" si="29"/>
        <v>-2610.0124902876405</v>
      </c>
      <c r="AL205" s="21">
        <f t="shared" si="29"/>
        <v>-2674.4067184763444</v>
      </c>
      <c r="AM205" s="21">
        <f t="shared" si="29"/>
        <v>-2738.7335198652136</v>
      </c>
      <c r="AN205" s="21">
        <f t="shared" si="29"/>
        <v>-2803.0025114089194</v>
      </c>
      <c r="AO205" s="21">
        <f t="shared" si="29"/>
        <v>-2867.2234261025915</v>
      </c>
      <c r="AP205" s="21">
        <f t="shared" si="29"/>
        <v>-2931.4061737765746</v>
      </c>
      <c r="AQ205" s="21">
        <f t="shared" si="29"/>
        <v>-2995.5608518270283</v>
      </c>
      <c r="AR205" s="21">
        <f t="shared" si="29"/>
        <v>-3059.6977400457686</v>
      </c>
      <c r="AS205" s="21">
        <f t="shared" si="29"/>
        <v>-3123.8272988737131</v>
      </c>
      <c r="AT205" s="21">
        <f t="shared" si="29"/>
        <v>-3187.960176415052</v>
      </c>
      <c r="AU205" s="21">
        <f t="shared" si="29"/>
        <v>-3252.107218822307</v>
      </c>
      <c r="AV205" s="21">
        <f t="shared" si="29"/>
        <v>-3316.2794744809635</v>
      </c>
      <c r="AW205" s="21">
        <f t="shared" si="29"/>
        <v>-3380.4881979406441</v>
      </c>
      <c r="AX205" s="21">
        <f t="shared" si="29"/>
        <v>-3444.7448565819536</v>
      </c>
      <c r="AY205" s="21">
        <f t="shared" si="29"/>
        <v>-3509.0611374801165</v>
      </c>
      <c r="AZ205" s="21">
        <f t="shared" si="29"/>
        <v>-3573.4489540425602</v>
      </c>
      <c r="BA205" s="21">
        <f t="shared" si="29"/>
        <v>-3637.9204525221335</v>
      </c>
      <c r="BB205" s="21">
        <f t="shared" si="29"/>
        <v>-3702.4787297787066</v>
      </c>
    </row>
    <row r="206" spans="1:54" outlineLevel="2">
      <c r="A206" s="468"/>
      <c r="B206" s="150" t="s">
        <v>514</v>
      </c>
      <c r="C206" s="19"/>
      <c r="D206" s="135" t="s">
        <v>399</v>
      </c>
      <c r="E206" s="21">
        <f>E202</f>
        <v>-147.71419244358361</v>
      </c>
      <c r="F206" s="21">
        <f t="shared" si="30"/>
        <v>-295.30407249568395</v>
      </c>
      <c r="G206" s="21">
        <f t="shared" si="29"/>
        <v>-442.72870916718375</v>
      </c>
      <c r="H206" s="21">
        <f t="shared" si="29"/>
        <v>-589.99720080101804</v>
      </c>
      <c r="I206" s="21">
        <f t="shared" si="29"/>
        <v>-737.1349136075662</v>
      </c>
      <c r="J206" s="21">
        <f t="shared" si="29"/>
        <v>-883.34673830251791</v>
      </c>
      <c r="K206" s="21">
        <f t="shared" si="29"/>
        <v>-1026.4949784643916</v>
      </c>
      <c r="L206" s="21">
        <f t="shared" si="29"/>
        <v>-1166.7415096042873</v>
      </c>
      <c r="M206" s="21">
        <f t="shared" si="29"/>
        <v>-1304.2398771260118</v>
      </c>
      <c r="N206" s="21">
        <f t="shared" si="29"/>
        <v>-1439.13572253393</v>
      </c>
      <c r="O206" s="21">
        <f t="shared" si="29"/>
        <v>-1571.5671895275075</v>
      </c>
      <c r="P206" s="21">
        <f t="shared" si="29"/>
        <v>-1701.6653115068636</v>
      </c>
      <c r="Q206" s="21">
        <f t="shared" si="29"/>
        <v>-1829.5543799495792</v>
      </c>
      <c r="R206" s="21">
        <f t="shared" si="29"/>
        <v>-1955.352295684753</v>
      </c>
      <c r="S206" s="21">
        <f t="shared" si="29"/>
        <v>-2079.1559004054243</v>
      </c>
      <c r="T206" s="21">
        <f t="shared" si="29"/>
        <v>-2201.0715018194028</v>
      </c>
      <c r="U206" s="21">
        <f t="shared" si="29"/>
        <v>-2321.1999688849774</v>
      </c>
      <c r="V206" s="21">
        <f t="shared" si="29"/>
        <v>-2439.637020919346</v>
      </c>
      <c r="W206" s="21">
        <f t="shared" si="29"/>
        <v>-2556.4735026632006</v>
      </c>
      <c r="X206" s="21">
        <f t="shared" si="29"/>
        <v>-2671.795646526738</v>
      </c>
      <c r="Y206" s="21">
        <f t="shared" si="29"/>
        <v>-2785.6853217888333</v>
      </c>
      <c r="Z206" s="21">
        <f t="shared" si="29"/>
        <v>-2898.2202722882075</v>
      </c>
      <c r="AA206" s="21">
        <f t="shared" si="29"/>
        <v>-3009.4743424756311</v>
      </c>
      <c r="AB206" s="21">
        <f t="shared" si="29"/>
        <v>-3119.5176928575202</v>
      </c>
      <c r="AC206" s="21">
        <f t="shared" si="29"/>
        <v>-3228.3768414017441</v>
      </c>
      <c r="AD206" s="21">
        <f t="shared" si="29"/>
        <v>-3336.4885684394567</v>
      </c>
      <c r="AE206" s="21">
        <f t="shared" si="29"/>
        <v>-3443.8649092905416</v>
      </c>
      <c r="AF206" s="21">
        <f t="shared" si="29"/>
        <v>-3550.5152618198717</v>
      </c>
      <c r="AG206" s="21">
        <f t="shared" si="29"/>
        <v>-3656.4477949836969</v>
      </c>
      <c r="AH206" s="21">
        <f t="shared" si="29"/>
        <v>-3761.6711890021088</v>
      </c>
      <c r="AI206" s="21">
        <f t="shared" si="29"/>
        <v>-3866.196984037339</v>
      </c>
      <c r="AJ206" s="21">
        <f t="shared" si="29"/>
        <v>-3970.5236791409188</v>
      </c>
      <c r="AK206" s="21">
        <f t="shared" si="29"/>
        <v>-4074.6571355989104</v>
      </c>
      <c r="AL206" s="21">
        <f t="shared" si="29"/>
        <v>-4178.6037498909009</v>
      </c>
      <c r="AM206" s="21">
        <f t="shared" si="29"/>
        <v>-4282.3705357849976</v>
      </c>
      <c r="AN206" s="21">
        <f t="shared" si="29"/>
        <v>-4385.9649669238361</v>
      </c>
      <c r="AO206" s="21">
        <f t="shared" si="29"/>
        <v>-4489.3947799835314</v>
      </c>
      <c r="AP206" s="21">
        <f t="shared" si="29"/>
        <v>-4592.6681418723074</v>
      </c>
      <c r="AQ206" s="21">
        <f t="shared" si="29"/>
        <v>-4695.7936664995459</v>
      </c>
      <c r="AR206" s="21">
        <f t="shared" si="29"/>
        <v>-4798.7803838875125</v>
      </c>
      <c r="AS206" s="21">
        <f t="shared" si="29"/>
        <v>-4901.6377188182978</v>
      </c>
      <c r="AT206" s="21">
        <f t="shared" si="29"/>
        <v>-5004.3754959975831</v>
      </c>
      <c r="AU206" s="21">
        <f t="shared" si="29"/>
        <v>-5107.0039553238703</v>
      </c>
      <c r="AV206" s="21">
        <f t="shared" si="29"/>
        <v>-5209.5337470187333</v>
      </c>
      <c r="AW206" s="21">
        <f t="shared" si="29"/>
        <v>-5311.9759276955265</v>
      </c>
      <c r="AX206" s="21">
        <f t="shared" si="29"/>
        <v>-5414.3419623696054</v>
      </c>
      <c r="AY206" s="21">
        <f t="shared" si="29"/>
        <v>-5516.6437278337444</v>
      </c>
      <c r="AZ206" s="21">
        <f t="shared" si="29"/>
        <v>-5618.8935148977462</v>
      </c>
      <c r="BA206" s="21">
        <f t="shared" si="29"/>
        <v>-5721.1040297011377</v>
      </c>
      <c r="BB206" s="21">
        <f t="shared" si="29"/>
        <v>-5823.2745050821241</v>
      </c>
    </row>
    <row r="207" spans="1:54" outlineLevel="1">
      <c r="B207" s="150"/>
      <c r="C207" s="19"/>
      <c r="D207" s="19"/>
      <c r="E207" s="15"/>
    </row>
    <row r="208" spans="1:54" outlineLevel="1">
      <c r="A208" s="4" t="s">
        <v>575</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519" t="s">
        <v>501</v>
      </c>
      <c r="B210" s="150" t="s">
        <v>576</v>
      </c>
      <c r="C210" s="19"/>
      <c r="D210" s="135" t="s">
        <v>399</v>
      </c>
      <c r="E210" s="21">
        <f>E190-Baseline!E190</f>
        <v>-0.66142735318036938</v>
      </c>
      <c r="F210" s="21">
        <f>F190-Baseline!F190</f>
        <v>-4.7586724183424893</v>
      </c>
      <c r="G210" s="21">
        <f>G190-Baseline!G190</f>
        <v>-8.7747450798065803</v>
      </c>
      <c r="H210" s="21">
        <f>H190-Baseline!H190</f>
        <v>-12.762048346500141</v>
      </c>
      <c r="I210" s="21">
        <f>I190-Baseline!I190</f>
        <v>-16.73926940614593</v>
      </c>
      <c r="J210" s="21">
        <f>J190-Baseline!J190</f>
        <v>-19.888402805034488</v>
      </c>
      <c r="K210" s="21">
        <f>K190-Baseline!K190</f>
        <v>-17.948160136793003</v>
      </c>
      <c r="L210" s="21">
        <f>L190-Baseline!L190</f>
        <v>-16.143915934688145</v>
      </c>
      <c r="M210" s="21">
        <f>M190-Baseline!M190</f>
        <v>-14.467760449610447</v>
      </c>
      <c r="N210" s="21">
        <f>N190-Baseline!N190</f>
        <v>-12.912194838103568</v>
      </c>
      <c r="O210" s="21">
        <f>O190-Baseline!O190</f>
        <v>-11.470111352710175</v>
      </c>
      <c r="P210" s="21">
        <f>P190-Baseline!P190</f>
        <v>-10.134774438194865</v>
      </c>
      <c r="Q210" s="21">
        <f>Q190-Baseline!Q190</f>
        <v>-8.8998026938136636</v>
      </c>
      <c r="R210" s="21">
        <f>R190-Baseline!R190</f>
        <v>-7.7591516634984812</v>
      </c>
      <c r="S210" s="21">
        <f>S190-Baseline!S190</f>
        <v>-6.7070974174533937</v>
      </c>
      <c r="T210" s="21">
        <f>T190-Baseline!T190</f>
        <v>-5.7382208902200809</v>
      </c>
      <c r="U210" s="21">
        <f>U190-Baseline!U190</f>
        <v>-4.847392941765019</v>
      </c>
      <c r="V210" s="21">
        <f>V190-Baseline!V190</f>
        <v>-4.0297601095740827</v>
      </c>
      <c r="W210" s="21">
        <f>W190-Baseline!W190</f>
        <v>-3.2807310211131777</v>
      </c>
      <c r="X210" s="21">
        <f>X190-Baseline!X190</f>
        <v>-2.5959634373292548</v>
      </c>
      <c r="Y210" s="21">
        <f>Y190-Baseline!Y190</f>
        <v>-1.9713518991265087</v>
      </c>
      <c r="Z210" s="21">
        <f>Z190-Baseline!Z190</f>
        <v>-1.4030159499604216</v>
      </c>
      <c r="AA210" s="21">
        <f>AA190-Baseline!AA190</f>
        <v>-0.8872889088493312</v>
      </c>
      <c r="AB210" s="21">
        <f>AB190-Baseline!AB190</f>
        <v>-0.42070716921181078</v>
      </c>
      <c r="AC210" s="21">
        <f>AC190-Baseline!AC190</f>
        <v>-6.8257669306833656E-16</v>
      </c>
      <c r="AD210" s="21">
        <f>AD190-Baseline!AD190</f>
        <v>-6.5949438943800641E-16</v>
      </c>
      <c r="AE210" s="21">
        <f>AE190-Baseline!AE190</f>
        <v>-6.3719264680000617E-16</v>
      </c>
      <c r="AF210" s="21">
        <f>AF190-Baseline!AF190</f>
        <v>-6.156450693719867E-16</v>
      </c>
      <c r="AG210" s="21">
        <f>AG190-Baseline!AG190</f>
        <v>-5.9482615398259578E-16</v>
      </c>
      <c r="AH210" s="21">
        <f>AH190-Baseline!AH190</f>
        <v>-5.7471125988656614E-16</v>
      </c>
      <c r="AI210" s="21">
        <f>AI190-Baseline!AI190</f>
        <v>-5.5527657960054701E-16</v>
      </c>
      <c r="AJ210" s="21">
        <f>AJ190-Baseline!AJ190</f>
        <v>-5.3910347534033687E-16</v>
      </c>
      <c r="AK210" s="21">
        <f>AK190-Baseline!AK190</f>
        <v>-5.2340143236925915E-16</v>
      </c>
      <c r="AL210" s="21">
        <f>AL190-Baseline!AL190</f>
        <v>-5.0815673045559129E-16</v>
      </c>
      <c r="AM210" s="21">
        <f>AM190-Baseline!AM190</f>
        <v>-4.9335604898601103E-16</v>
      </c>
      <c r="AN210" s="21">
        <f>AN190-Baseline!AN190</f>
        <v>-4.7898645532622422E-16</v>
      </c>
      <c r="AO210" s="21">
        <f>AO190-Baseline!AO190</f>
        <v>-4.6503539352060605E-16</v>
      </c>
      <c r="AP210" s="21">
        <f>AP190-Baseline!AP190</f>
        <v>-4.5149067332097676E-16</v>
      </c>
      <c r="AQ210" s="21">
        <f>AQ190-Baseline!AQ190</f>
        <v>-4.3834045953492893E-16</v>
      </c>
      <c r="AR210" s="21">
        <f>AR190-Baseline!AR190</f>
        <v>-4.2557326168439699E-16</v>
      </c>
      <c r="AS210" s="21">
        <f>AS190-Baseline!AS190</f>
        <v>-4.1317792396543399E-16</v>
      </c>
      <c r="AT210" s="21">
        <f>AT190-Baseline!AT190</f>
        <v>-4.0114361550042135E-16</v>
      </c>
      <c r="AU210" s="21">
        <f>AU190-Baseline!AU190</f>
        <v>-3.8945982087419549E-16</v>
      </c>
      <c r="AV210" s="21">
        <f>AV190-Baseline!AV190</f>
        <v>-3.7811633094582084E-16</v>
      </c>
      <c r="AW210" s="21">
        <f>AW190-Baseline!AW190</f>
        <v>-3.6710323392798142E-16</v>
      </c>
      <c r="AX210" s="21">
        <f>AX190-Baseline!AX190</f>
        <v>-3.5641090672619553E-16</v>
      </c>
      <c r="AY210" s="21">
        <f>AY190-Baseline!AY190</f>
        <v>-3.4603000653028689E-16</v>
      </c>
      <c r="AZ210" s="21">
        <f>AZ190-Baseline!AZ190</f>
        <v>-3.3595146265076399E-16</v>
      </c>
      <c r="BA210" s="21">
        <f>BA190-Baseline!BA190</f>
        <v>-3.2616646859297475E-16</v>
      </c>
      <c r="BB210" s="21">
        <f>BB190-Baseline!BB190</f>
        <v>-3.1666647436211141E-16</v>
      </c>
    </row>
    <row r="211" spans="1:54" outlineLevel="2">
      <c r="A211" s="520"/>
      <c r="B211" s="150" t="s">
        <v>503</v>
      </c>
      <c r="C211" s="19"/>
      <c r="D211" s="135" t="s">
        <v>399</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520"/>
      <c r="B212" s="150" t="s">
        <v>574</v>
      </c>
      <c r="C212" s="19"/>
      <c r="D212" s="135" t="s">
        <v>399</v>
      </c>
      <c r="E212" s="21">
        <f>E192-Baseline!E192</f>
        <v>0</v>
      </c>
      <c r="F212" s="21">
        <f>F77*F186-Baseline!F77*Baseline!F186</f>
        <v>0.14278698403557044</v>
      </c>
      <c r="G212" s="21">
        <f>G77*G186-Baseline!G77*Baseline!G186</f>
        <v>0.27949821428479638</v>
      </c>
      <c r="H212" s="21">
        <f>H77*H186-Baseline!H77*Baseline!H186</f>
        <v>0.41035269275430153</v>
      </c>
      <c r="I212" s="21">
        <f>I77*I186-Baseline!I77*Baseline!I186</f>
        <v>0.53556249555497537</v>
      </c>
      <c r="J212" s="21">
        <f>J77*J186-Baseline!J77*Baseline!J186</f>
        <v>0.65533295035581407</v>
      </c>
      <c r="K212" s="21">
        <f>K77*K186-Baseline!K77*Baseline!K186</f>
        <v>0.64155237101528062</v>
      </c>
      <c r="L212" s="21">
        <f>L77*L186-Baseline!L77*Baseline!L186</f>
        <v>0.62810332901424903</v>
      </c>
      <c r="M212" s="21">
        <f>M77*M186-Baseline!M77*Baseline!M186</f>
        <v>0.61497794110361248</v>
      </c>
      <c r="N212" s="21">
        <f>N77*N186-Baseline!N77*Baseline!N186</f>
        <v>0.60216852803804244</v>
      </c>
      <c r="O212" s="21">
        <f>O77*O186-Baseline!O77*Baseline!O186</f>
        <v>0.58966759782218059</v>
      </c>
      <c r="P212" s="21">
        <f>P77*P186-Baseline!P77*Baseline!P186</f>
        <v>0.577467825981131</v>
      </c>
      <c r="Q212" s="21">
        <f>Q77*Q186-Baseline!Q77*Baseline!Q186</f>
        <v>0.5655620736246032</v>
      </c>
      <c r="R212" s="21">
        <f>R77*R186-Baseline!R77*Baseline!R186</f>
        <v>0.55394338189721015</v>
      </c>
      <c r="S212" s="21">
        <f>S77*S186-Baseline!S77*Baseline!S186</f>
        <v>0.54260494325791786</v>
      </c>
      <c r="T212" s="21">
        <f>T77*T186-Baseline!T77*Baseline!T186</f>
        <v>0.53154012685651164</v>
      </c>
      <c r="U212" s="21">
        <f>U77*U186-Baseline!U77*Baseline!U186</f>
        <v>0.52074245480879089</v>
      </c>
      <c r="V212" s="21">
        <f>V77*V186-Baseline!V77*Baseline!V186</f>
        <v>0.51020560730127595</v>
      </c>
      <c r="W212" s="21">
        <f>W77*W186-Baseline!W77*Baseline!W186</f>
        <v>0.49992342590440053</v>
      </c>
      <c r="X212" s="21">
        <f>X77*X186-Baseline!X77*Baseline!X186</f>
        <v>0.4898898918779766</v>
      </c>
      <c r="Y212" s="21">
        <f>Y77*Y186-Baseline!Y77*Baseline!Y186</f>
        <v>0.48009912676066957</v>
      </c>
      <c r="Z212" s="21">
        <f>Z77*Z186-Baseline!Z77*Baseline!Z186</f>
        <v>0.47054541040056108</v>
      </c>
      <c r="AA212" s="21">
        <f>AA77*AA186-Baseline!AA77*Baseline!AA186</f>
        <v>0.46122315230210287</v>
      </c>
      <c r="AB212" s="21">
        <f>AB77*AB186-Baseline!AB77*Baseline!AB186</f>
        <v>0.45212689154362984</v>
      </c>
      <c r="AC212" s="21">
        <f>AC77*AC186-Baseline!AC77*Baseline!AC186</f>
        <v>0.44325130593507023</v>
      </c>
      <c r="AD212" s="21">
        <f>AD77*AD186-Baseline!AD77*Baseline!AD186</f>
        <v>0.43459120591798506</v>
      </c>
      <c r="AE212" s="21">
        <f>AE77*AE186-Baseline!AE77*Baseline!AE186</f>
        <v>0.42614152268087491</v>
      </c>
      <c r="AF212" s="21">
        <f>AF77*AF186-Baseline!AF77*Baseline!AF186</f>
        <v>0.4178973037991387</v>
      </c>
      <c r="AG212" s="21">
        <f>AG77*AG186-Baseline!AG77*Baseline!AG186</f>
        <v>0.40985372916830087</v>
      </c>
      <c r="AH212" s="21">
        <f>AH77*AH186-Baseline!AH77*Baseline!AH186</f>
        <v>0.40200608706598651</v>
      </c>
      <c r="AI212" s="21">
        <f>AI77*AI186-Baseline!AI77*Baseline!AI186</f>
        <v>0.39434978625870531</v>
      </c>
      <c r="AJ212" s="21">
        <f>AJ77*AJ186-Baseline!AJ77*Baseline!AJ186</f>
        <v>0.38875840431798014</v>
      </c>
      <c r="AK212" s="21">
        <f>AK77*AK186-Baseline!AK77*Baseline!AK186</f>
        <v>0.38328769814151364</v>
      </c>
      <c r="AL212" s="21">
        <f>AL77*AL186-Baseline!AL77*Baseline!AL186</f>
        <v>0.37793554090872217</v>
      </c>
      <c r="AM212" s="21">
        <f>AM77*AM186-Baseline!AM77*Baseline!AM186</f>
        <v>0.37269984609822693</v>
      </c>
      <c r="AN212" s="21">
        <f>AN77*AN186-Baseline!AN77*Baseline!AN186</f>
        <v>0.36757856400672884</v>
      </c>
      <c r="AO212" s="21">
        <f>AO77*AO186-Baseline!AO77*Baseline!AO186</f>
        <v>0.36256969650738657</v>
      </c>
      <c r="AP212" s="21">
        <f>AP77*AP186-Baseline!AP77*Baseline!AP186</f>
        <v>0.35767128284630223</v>
      </c>
      <c r="AQ212" s="21">
        <f>AQ77*AQ186-Baseline!AQ77*Baseline!AQ186</f>
        <v>0.35288140647639965</v>
      </c>
      <c r="AR212" s="21">
        <f>AR77*AR186-Baseline!AR77*Baseline!AR186</f>
        <v>0.34819818809297631</v>
      </c>
      <c r="AS212" s="21">
        <f>AS77*AS186-Baseline!AS77*Baseline!AS186</f>
        <v>0.34361979144585053</v>
      </c>
      <c r="AT212" s="21">
        <f>AT77*AT186-Baseline!AT77*Baseline!AT186</f>
        <v>0.33914442008750267</v>
      </c>
      <c r="AU212" s="21">
        <f>AU77*AU186-Baseline!AU77*Baseline!AU186</f>
        <v>0.33477031053869499</v>
      </c>
      <c r="AV212" s="21">
        <f>AV77*AV186-Baseline!AV77*Baseline!AV186</f>
        <v>0.3304957445086969</v>
      </c>
      <c r="AW212" s="21">
        <f>AW77*AW186-Baseline!AW77*Baseline!AW186</f>
        <v>0.32631903568565734</v>
      </c>
      <c r="AX212" s="21">
        <f>AX77*AX186-Baseline!AX77*Baseline!AX186</f>
        <v>0.32223853728137497</v>
      </c>
      <c r="AY212" s="21">
        <f>AY77*AY186-Baseline!AY77*Baseline!AY186</f>
        <v>0.31825263795172587</v>
      </c>
      <c r="AZ212" s="21">
        <f>AZ77*AZ186-Baseline!AZ77*Baseline!AZ186</f>
        <v>0.31435975964831009</v>
      </c>
      <c r="BA212" s="21">
        <f>BA77*BA186-Baseline!BA77*Baseline!BA186</f>
        <v>0.31055836177416296</v>
      </c>
      <c r="BB212" s="21">
        <f>BB77*BB186-Baseline!BB77*Baseline!BB186</f>
        <v>0.30680203629037095</v>
      </c>
    </row>
    <row r="213" spans="1:54" outlineLevel="2">
      <c r="A213" s="520"/>
      <c r="B213" s="150" t="s">
        <v>504</v>
      </c>
      <c r="C213" s="19"/>
      <c r="D213" s="135" t="s">
        <v>399</v>
      </c>
      <c r="E213" s="21">
        <f>E193-Baseline!E193</f>
        <v>0</v>
      </c>
      <c r="F213" s="21">
        <f>F193-Baseline!F193</f>
        <v>1.6190224099135193</v>
      </c>
      <c r="G213" s="21">
        <f>G193-Baseline!G193</f>
        <v>3.2150267586372152</v>
      </c>
      <c r="H213" s="21">
        <f>H193-Baseline!H193</f>
        <v>4.7876743108409272</v>
      </c>
      <c r="I213" s="21">
        <f>I193-Baseline!I193</f>
        <v>6.3579463689723639</v>
      </c>
      <c r="J213" s="21">
        <f>J193-Baseline!J193</f>
        <v>7.913886164093654</v>
      </c>
      <c r="K213" s="21">
        <f>K193-Baseline!K193</f>
        <v>7.8534223756382744</v>
      </c>
      <c r="L213" s="21">
        <f>L193-Baseline!L193</f>
        <v>7.8176591432664821</v>
      </c>
      <c r="M213" s="21">
        <f>M193-Baseline!M193</f>
        <v>7.7806602530161939</v>
      </c>
      <c r="N213" s="21">
        <f>N193-Baseline!N193</f>
        <v>7.7185476719477677</v>
      </c>
      <c r="O213" s="21">
        <f>O193-Baseline!O193</f>
        <v>7.6798366261380693</v>
      </c>
      <c r="P213" s="21">
        <f>P193-Baseline!P193</f>
        <v>7.6401454728344547</v>
      </c>
      <c r="Q213" s="21">
        <f>Q193-Baseline!Q193</f>
        <v>7.5995568861338256</v>
      </c>
      <c r="R213" s="21">
        <f>R193-Baseline!R193</f>
        <v>7.580249991126486</v>
      </c>
      <c r="S213" s="21">
        <f>S193-Baseline!S193</f>
        <v>7.5376614896220033</v>
      </c>
      <c r="T213" s="21">
        <f>T193-Baseline!T193</f>
        <v>7.4944150267189329</v>
      </c>
      <c r="U213" s="21">
        <f>U193-Baseline!U193</f>
        <v>7.4505807417524963</v>
      </c>
      <c r="V213" s="21">
        <f>V193-Baseline!V193</f>
        <v>7.4266288094087045</v>
      </c>
      <c r="W213" s="21">
        <f>W193-Baseline!W193</f>
        <v>7.3814193400081081</v>
      </c>
      <c r="X213" s="21">
        <f>X193-Baseline!X193</f>
        <v>7.3554404923012839</v>
      </c>
      <c r="Y213" s="21">
        <f>Y193-Baseline!Y193</f>
        <v>7.3091426482003641</v>
      </c>
      <c r="Z213" s="21">
        <f>Z193-Baseline!Z193</f>
        <v>7.2814503012602998</v>
      </c>
      <c r="AA213" s="21">
        <f>AA193-Baseline!AA193</f>
        <v>7.2528306263366389</v>
      </c>
      <c r="AB213" s="21">
        <f>AB193-Baseline!AB193</f>
        <v>7.223362199661473</v>
      </c>
      <c r="AC213" s="21">
        <f>AC193-Baseline!AC193</f>
        <v>7.1890509946829084</v>
      </c>
      <c r="AD213" s="21">
        <f>AD193-Baseline!AD193</f>
        <v>7.1551199469964999</v>
      </c>
      <c r="AE213" s="21">
        <f>AE193-Baseline!AE193</f>
        <v>7.1223549043906615</v>
      </c>
      <c r="AF213" s="21">
        <f>AF193-Baseline!AF193</f>
        <v>7.0885245035687063</v>
      </c>
      <c r="AG213" s="21">
        <f>AG193-Baseline!AG193</f>
        <v>7.0539171298901948</v>
      </c>
      <c r="AH213" s="21">
        <f>AH193-Baseline!AH193</f>
        <v>7.0188565988509595</v>
      </c>
      <c r="AI213" s="21">
        <f>AI193-Baseline!AI193</f>
        <v>6.9837514237855984</v>
      </c>
      <c r="AJ213" s="21">
        <f>AJ193-Baseline!AJ193</f>
        <v>6.9821563372826319</v>
      </c>
      <c r="AK213" s="21">
        <f>AK193-Baseline!AK193</f>
        <v>6.9800694640601719</v>
      </c>
      <c r="AL213" s="21">
        <f>AL193-Baseline!AL193</f>
        <v>6.9776379790723837</v>
      </c>
      <c r="AM213" s="21">
        <f>AM193-Baseline!AM193</f>
        <v>6.9749440271334677</v>
      </c>
      <c r="AN213" s="21">
        <f>AN193-Baseline!AN193</f>
        <v>6.9720222733813131</v>
      </c>
      <c r="AO213" s="21">
        <f>AO193-Baseline!AO193</f>
        <v>6.968886654196524</v>
      </c>
      <c r="AP213" s="21">
        <f>AP193-Baseline!AP193</f>
        <v>6.9655852029741538</v>
      </c>
      <c r="AQ213" s="21">
        <f>AQ193-Baseline!AQ193</f>
        <v>6.962172812771378</v>
      </c>
      <c r="AR213" s="21">
        <f>AR193-Baseline!AR193</f>
        <v>6.9586887823335815</v>
      </c>
      <c r="AS213" s="21">
        <f>AS193-Baseline!AS193</f>
        <v>6.9551694551918573</v>
      </c>
      <c r="AT213" s="21">
        <f>AT193-Baseline!AT193</f>
        <v>6.9516535537469153</v>
      </c>
      <c r="AU213" s="21">
        <f>AU193-Baseline!AU193</f>
        <v>6.9481819384228487</v>
      </c>
      <c r="AV213" s="21">
        <f>AV193-Baseline!AV193</f>
        <v>6.9447929554644858</v>
      </c>
      <c r="AW213" s="21">
        <f>AW193-Baseline!AW193</f>
        <v>6.9415231411094993</v>
      </c>
      <c r="AX213" s="21">
        <f>AX193-Baseline!AX193</f>
        <v>6.9384089041172174</v>
      </c>
      <c r="AY213" s="21">
        <f>AY193-Baseline!AY193</f>
        <v>6.935486479425272</v>
      </c>
      <c r="AZ213" s="21">
        <f>AZ193-Baseline!AZ193</f>
        <v>6.9327913341515739</v>
      </c>
      <c r="BA213" s="21">
        <f>BA193-Baseline!BA193</f>
        <v>6.9303581613828698</v>
      </c>
      <c r="BB213" s="21">
        <f>BB193-Baseline!BB193</f>
        <v>6.9271212060937302</v>
      </c>
    </row>
    <row r="214" spans="1:54" outlineLevel="2">
      <c r="A214" s="520"/>
      <c r="B214" s="150" t="s">
        <v>505</v>
      </c>
      <c r="C214" s="19"/>
      <c r="D214" s="135" t="s">
        <v>399</v>
      </c>
      <c r="E214" s="21">
        <f>E194-Baseline!E194</f>
        <v>0</v>
      </c>
      <c r="F214" s="21">
        <f>F194-Baseline!F194</f>
        <v>0.43285720219823531</v>
      </c>
      <c r="G214" s="21">
        <f>G194-Baseline!G194</f>
        <v>0.8601988042602855</v>
      </c>
      <c r="H214" s="21">
        <f>H194-Baseline!H194</f>
        <v>1.2821559559650133</v>
      </c>
      <c r="I214" s="21">
        <f>I194-Baseline!I194</f>
        <v>1.6988596150172945</v>
      </c>
      <c r="J214" s="21">
        <f>J194-Baseline!J194</f>
        <v>2.1104404902719658</v>
      </c>
      <c r="K214" s="21">
        <f>K194-Baseline!K194</f>
        <v>2.0975242444460633</v>
      </c>
      <c r="L214" s="21">
        <f>L194-Baseline!L194</f>
        <v>2.0848256408337527</v>
      </c>
      <c r="M214" s="21">
        <f>M194-Baseline!M194</f>
        <v>2.0723444970363616</v>
      </c>
      <c r="N214" s="21">
        <f>N194-Baseline!N194</f>
        <v>2.0600807178379128</v>
      </c>
      <c r="O214" s="21">
        <f>O194-Baseline!O194</f>
        <v>2.0480342580587205</v>
      </c>
      <c r="P214" s="21">
        <f>P194-Baseline!P194</f>
        <v>2.03620507069677</v>
      </c>
      <c r="Q214" s="21">
        <f>Q194-Baseline!Q194</f>
        <v>2.0245931825657593</v>
      </c>
      <c r="R214" s="21">
        <f>R194-Baseline!R194</f>
        <v>2.0131986922693237</v>
      </c>
      <c r="S214" s="21">
        <f>S194-Baseline!S194</f>
        <v>2.0015712290190599</v>
      </c>
      <c r="T214" s="21">
        <f>T194-Baseline!T194</f>
        <v>1.9901664549969809</v>
      </c>
      <c r="U214" s="21">
        <f>U194-Baseline!U194</f>
        <v>1.9789844157656411</v>
      </c>
      <c r="V214" s="21">
        <f>V194-Baseline!V194</f>
        <v>1.9680252123907067</v>
      </c>
      <c r="W214" s="21">
        <f>W194-Baseline!W194</f>
        <v>1.9572890233334128</v>
      </c>
      <c r="X214" s="21">
        <f>X194-Baseline!X194</f>
        <v>1.9467760444946478</v>
      </c>
      <c r="Y214" s="21">
        <f>Y194-Baseline!Y194</f>
        <v>1.9364864982221448</v>
      </c>
      <c r="Z214" s="21">
        <f>Z194-Baseline!Z194</f>
        <v>1.9264207224285812</v>
      </c>
      <c r="AA214" s="21">
        <f>AA194-Baseline!AA194</f>
        <v>1.9165790710679182</v>
      </c>
      <c r="AB214" s="21">
        <f>AB194-Baseline!AB194</f>
        <v>1.9069619284779726</v>
      </c>
      <c r="AC214" s="21">
        <f>AC194-Baseline!AC194</f>
        <v>1.8963495145825568</v>
      </c>
      <c r="AD214" s="21">
        <f>AD194-Baseline!AD194</f>
        <v>1.885821426563254</v>
      </c>
      <c r="AE214" s="21">
        <f>AE194-Baseline!AE194</f>
        <v>1.8752602361060333</v>
      </c>
      <c r="AF214" s="21">
        <f>AF194-Baseline!AF194</f>
        <v>1.8645902494326165</v>
      </c>
      <c r="AG214" s="21">
        <f>AG194-Baseline!AG194</f>
        <v>1.8537781158431983</v>
      </c>
      <c r="AH214" s="21">
        <f>AH194-Baseline!AH194</f>
        <v>1.8428431487398704</v>
      </c>
      <c r="AI214" s="21">
        <f>AI194-Baseline!AI194</f>
        <v>1.8318763957212312</v>
      </c>
      <c r="AJ214" s="21">
        <f>AJ194-Baseline!AJ194</f>
        <v>1.829693717323476</v>
      </c>
      <c r="AK214" s="21">
        <f>AK194-Baseline!AK194</f>
        <v>1.8273947597542133</v>
      </c>
      <c r="AL214" s="21">
        <f>AL194-Baseline!AL194</f>
        <v>1.8249947863282223</v>
      </c>
      <c r="AM214" s="21">
        <f>AM194-Baseline!AM194</f>
        <v>1.8225113937057102</v>
      </c>
      <c r="AN214" s="21">
        <f>AN194-Baseline!AN194</f>
        <v>1.8199571186647816</v>
      </c>
      <c r="AO214" s="21">
        <f>AO194-Baseline!AO194</f>
        <v>1.8173382701288929</v>
      </c>
      <c r="AP214" s="21">
        <f>AP194-Baseline!AP194</f>
        <v>1.8146660709814775</v>
      </c>
      <c r="AQ214" s="21">
        <f>AQ194-Baseline!AQ194</f>
        <v>1.8119520690412436</v>
      </c>
      <c r="AR214" s="21">
        <f>AR194-Baseline!AR194</f>
        <v>1.8092066332642815</v>
      </c>
      <c r="AS214" s="21">
        <f>AS194-Baseline!AS194</f>
        <v>1.8064392608603121</v>
      </c>
      <c r="AT214" s="21">
        <f>AT194-Baseline!AT194</f>
        <v>1.8036593921413413</v>
      </c>
      <c r="AU214" s="21">
        <f>AU194-Baseline!AU194</f>
        <v>1.800876686676002</v>
      </c>
      <c r="AV214" s="21">
        <f>AV194-Baseline!AV194</f>
        <v>1.7981004506160581</v>
      </c>
      <c r="AW214" s="21">
        <f>AW194-Baseline!AW194</f>
        <v>1.7953396147210547</v>
      </c>
      <c r="AX214" s="21">
        <f>AX194-Baseline!AX194</f>
        <v>1.7926029339183245</v>
      </c>
      <c r="AY214" s="21">
        <f>AY194-Baseline!AY194</f>
        <v>1.7898990198914433</v>
      </c>
      <c r="AZ214" s="21">
        <f>AZ194-Baseline!AZ194</f>
        <v>1.7872362873585388</v>
      </c>
      <c r="BA214" s="21">
        <f>BA194-Baseline!BA194</f>
        <v>1.7846229480031219</v>
      </c>
      <c r="BB214" s="21">
        <f>BB194-Baseline!BB194</f>
        <v>1.7818062593659505</v>
      </c>
    </row>
    <row r="215" spans="1:54" outlineLevel="2">
      <c r="A215" s="520"/>
      <c r="B215" s="150" t="s">
        <v>506</v>
      </c>
      <c r="C215" s="19"/>
      <c r="D215" s="135" t="s">
        <v>399</v>
      </c>
      <c r="E215" s="21">
        <f>E195-Baseline!E195</f>
        <v>0</v>
      </c>
      <c r="F215" s="21">
        <f>F195-Baseline!F195</f>
        <v>1.2985716062917163</v>
      </c>
      <c r="G215" s="21">
        <f>G195-Baseline!G195</f>
        <v>2.5805964127808636</v>
      </c>
      <c r="H215" s="21">
        <f>H195-Baseline!H195</f>
        <v>3.8464678678950577</v>
      </c>
      <c r="I215" s="21">
        <f>I195-Baseline!I195</f>
        <v>5.0965788450519085</v>
      </c>
      <c r="J215" s="21">
        <f>J195-Baseline!J195</f>
        <v>6.3313214694253332</v>
      </c>
      <c r="K215" s="21">
        <f>K195-Baseline!K195</f>
        <v>6.2925727333382042</v>
      </c>
      <c r="L215" s="21">
        <f>L195-Baseline!L195</f>
        <v>6.2544769225012686</v>
      </c>
      <c r="M215" s="21">
        <f>M195-Baseline!M195</f>
        <v>6.2170334898041659</v>
      </c>
      <c r="N215" s="21">
        <f>N195-Baseline!N195</f>
        <v>6.1802421522359907</v>
      </c>
      <c r="O215" s="21">
        <f>O195-Baseline!O195</f>
        <v>6.1441027741761332</v>
      </c>
      <c r="P215" s="21">
        <f>P195-Baseline!P195</f>
        <v>6.1086152133156446</v>
      </c>
      <c r="Q215" s="21">
        <f>Q195-Baseline!Q195</f>
        <v>6.0737795476972849</v>
      </c>
      <c r="R215" s="21">
        <f>R195-Baseline!R195</f>
        <v>6.0395960768079533</v>
      </c>
      <c r="S215" s="21">
        <f>S195-Baseline!S195</f>
        <v>6.0047136859058412</v>
      </c>
      <c r="T215" s="21">
        <f>T195-Baseline!T195</f>
        <v>5.9704993638630555</v>
      </c>
      <c r="U215" s="21">
        <f>U195-Baseline!U195</f>
        <v>5.9369532484019061</v>
      </c>
      <c r="V215" s="21">
        <f>V195-Baseline!V195</f>
        <v>5.9040756360895017</v>
      </c>
      <c r="W215" s="21">
        <f>W195-Baseline!W195</f>
        <v>5.8718670700002491</v>
      </c>
      <c r="X215" s="21">
        <f>X195-Baseline!X195</f>
        <v>5.8403281334839363</v>
      </c>
      <c r="Y215" s="21">
        <f>Y195-Baseline!Y195</f>
        <v>5.8094594946664415</v>
      </c>
      <c r="Z215" s="21">
        <f>Z195-Baseline!Z195</f>
        <v>5.7792621662872676</v>
      </c>
      <c r="AA215" s="21">
        <f>AA195-Baseline!AA195</f>
        <v>5.7497372141824243</v>
      </c>
      <c r="AB215" s="21">
        <f>AB195-Baseline!AB195</f>
        <v>5.7208857854339072</v>
      </c>
      <c r="AC215" s="21">
        <f>AC195-Baseline!AC195</f>
        <v>5.6890485438014196</v>
      </c>
      <c r="AD215" s="21">
        <f>AD195-Baseline!AD195</f>
        <v>5.6574642798026886</v>
      </c>
      <c r="AE215" s="21">
        <f>AE195-Baseline!AE195</f>
        <v>5.6257807085007556</v>
      </c>
      <c r="AF215" s="21">
        <f>AF195-Baseline!AF195</f>
        <v>5.5937707485639621</v>
      </c>
      <c r="AG215" s="21">
        <f>AG195-Baseline!AG195</f>
        <v>5.5613343477203117</v>
      </c>
      <c r="AH215" s="21">
        <f>AH195-Baseline!AH195</f>
        <v>5.5285294464531134</v>
      </c>
      <c r="AI215" s="21">
        <f>AI195-Baseline!AI195</f>
        <v>5.4956291874279302</v>
      </c>
      <c r="AJ215" s="21">
        <f>AJ195-Baseline!AJ195</f>
        <v>5.4890811522568654</v>
      </c>
      <c r="AK215" s="21">
        <f>AK195-Baseline!AK195</f>
        <v>5.4821842795642866</v>
      </c>
      <c r="AL215" s="21">
        <f>AL195-Baseline!AL195</f>
        <v>5.4749843592999596</v>
      </c>
      <c r="AM215" s="21">
        <f>AM195-Baseline!AM195</f>
        <v>5.4675341814549796</v>
      </c>
      <c r="AN215" s="21">
        <f>AN195-Baseline!AN195</f>
        <v>5.4598713563503622</v>
      </c>
      <c r="AO215" s="21">
        <f>AO195-Baseline!AO195</f>
        <v>5.4520148107590671</v>
      </c>
      <c r="AP215" s="21">
        <f>AP195-Baseline!AP195</f>
        <v>5.4439982133329181</v>
      </c>
      <c r="AQ215" s="21">
        <f>AQ195-Baseline!AQ195</f>
        <v>5.4358562075285732</v>
      </c>
      <c r="AR215" s="21">
        <f>AR195-Baseline!AR195</f>
        <v>5.4276199002138199</v>
      </c>
      <c r="AS215" s="21">
        <f>AS195-Baseline!AS195</f>
        <v>5.4193177830170782</v>
      </c>
      <c r="AT215" s="21">
        <f>AT195-Baseline!AT195</f>
        <v>5.4109781768749414</v>
      </c>
      <c r="AU215" s="21">
        <f>AU195-Baseline!AU195</f>
        <v>5.4026300604934079</v>
      </c>
      <c r="AV215" s="21">
        <f>AV195-Baseline!AV195</f>
        <v>5.394301352327723</v>
      </c>
      <c r="AW215" s="21">
        <f>AW195-Baseline!AW195</f>
        <v>5.3860188446564408</v>
      </c>
      <c r="AX215" s="21">
        <f>AX195-Baseline!AX195</f>
        <v>5.3778088022615975</v>
      </c>
      <c r="AY215" s="21">
        <f>AY195-Baseline!AY195</f>
        <v>5.3696970601939569</v>
      </c>
      <c r="AZ215" s="21">
        <f>AZ195-Baseline!AZ195</f>
        <v>5.3617088626079692</v>
      </c>
      <c r="BA215" s="21">
        <f>BA195-Baseline!BA195</f>
        <v>5.3538688445540856</v>
      </c>
      <c r="BB215" s="21">
        <f>BB195-Baseline!BB195</f>
        <v>5.3454187786545759</v>
      </c>
    </row>
    <row r="216" spans="1:54" outlineLevel="2">
      <c r="A216" s="520"/>
      <c r="B216" s="150" t="s">
        <v>292</v>
      </c>
      <c r="C216" s="19"/>
      <c r="D216" s="135" t="s">
        <v>399</v>
      </c>
      <c r="E216" s="21">
        <f>E196-Baseline!E196</f>
        <v>0</v>
      </c>
      <c r="F216" s="21">
        <f>F196-Baseline!F196</f>
        <v>3.8604371254282732E-3</v>
      </c>
      <c r="G216" s="21">
        <f>G196-Baseline!G196</f>
        <v>1.0036227889669291E-2</v>
      </c>
      <c r="H216" s="21">
        <f>H196-Baseline!H196</f>
        <v>1.959458107802492E-2</v>
      </c>
      <c r="I216" s="21">
        <f>I196-Baseline!I196</f>
        <v>3.366918985288736E-2</v>
      </c>
      <c r="J216" s="21">
        <f>J196-Baseline!J196</f>
        <v>5.3464240930408025E-2</v>
      </c>
      <c r="K216" s="21">
        <f>K196-Baseline!K196</f>
        <v>5.4431878588828475E-2</v>
      </c>
      <c r="L216" s="21">
        <f>L196-Baseline!L196</f>
        <v>5.5423366776353511E-2</v>
      </c>
      <c r="M216" s="21">
        <f>M196-Baseline!M196</f>
        <v>5.6439352311936197E-2</v>
      </c>
      <c r="N216" s="21">
        <f>N196-Baseline!N196</f>
        <v>5.7480438538328293E-2</v>
      </c>
      <c r="O216" s="21">
        <f>O196-Baseline!O196</f>
        <v>5.8547510749051845E-2</v>
      </c>
      <c r="P216" s="21">
        <f>P196-Baseline!P196</f>
        <v>5.9641038345086272E-2</v>
      </c>
      <c r="Q216" s="21">
        <f>Q196-Baseline!Q196</f>
        <v>6.076189790245401E-2</v>
      </c>
      <c r="R216" s="21">
        <f>R196-Baseline!R196</f>
        <v>6.1910716650119824E-2</v>
      </c>
      <c r="S216" s="21">
        <f>S196-Baseline!S196</f>
        <v>6.308837325676464E-2</v>
      </c>
      <c r="T216" s="21">
        <f>T196-Baseline!T196</f>
        <v>6.4295687316526795E-2</v>
      </c>
      <c r="U216" s="21">
        <f>U196-Baseline!U196</f>
        <v>6.5533406331073074E-2</v>
      </c>
      <c r="V216" s="21">
        <f>V196-Baseline!V196</f>
        <v>6.6802374656149688E-2</v>
      </c>
      <c r="W216" s="21">
        <f>W196-Baseline!W196</f>
        <v>6.8103486317048656E-2</v>
      </c>
      <c r="X216" s="21">
        <f>X196-Baseline!X196</f>
        <v>6.9437564744100122E-2</v>
      </c>
      <c r="Y216" s="21">
        <f>Y196-Baseline!Y196</f>
        <v>7.0805595640267782E-2</v>
      </c>
      <c r="Z216" s="21">
        <f>Z196-Baseline!Z196</f>
        <v>7.2208520361244588E-2</v>
      </c>
      <c r="AA216" s="21">
        <f>AA196-Baseline!AA196</f>
        <v>7.364738868969134E-2</v>
      </c>
      <c r="AB216" s="21">
        <f>AB196-Baseline!AB196</f>
        <v>7.5123100132291398E-2</v>
      </c>
      <c r="AC216" s="21">
        <f>AC196-Baseline!AC196</f>
        <v>7.6636658065654117E-2</v>
      </c>
      <c r="AD216" s="21">
        <f>AD196-Baseline!AD196</f>
        <v>7.8189231497779232E-2</v>
      </c>
      <c r="AE216" s="21">
        <f>AE196-Baseline!AE196</f>
        <v>7.9781929180928302E-2</v>
      </c>
      <c r="AF216" s="21">
        <f>AF196-Baseline!AF196</f>
        <v>8.1415787863976519E-2</v>
      </c>
      <c r="AG216" s="21">
        <f>AG196-Baseline!AG196</f>
        <v>8.309205932980479E-2</v>
      </c>
      <c r="AH216" s="21">
        <f>AH196-Baseline!AH196</f>
        <v>8.4811918285634391E-2</v>
      </c>
      <c r="AI216" s="21">
        <f>AI196-Baseline!AI196</f>
        <v>8.6576578311406749E-2</v>
      </c>
      <c r="AJ216" s="21">
        <f>AJ196-Baseline!AJ196</f>
        <v>8.8574101030422625E-2</v>
      </c>
      <c r="AK216" s="21">
        <f>AK196-Baseline!AK196</f>
        <v>9.0627315388839946E-2</v>
      </c>
      <c r="AL216" s="21">
        <f>AL196-Baseline!AL196</f>
        <v>9.2737895637703183E-2</v>
      </c>
      <c r="AM216" s="21">
        <f>AM196-Baseline!AM196</f>
        <v>9.4907611230106603E-2</v>
      </c>
      <c r="AN216" s="21">
        <f>AN196-Baseline!AN196</f>
        <v>9.7138283485279864E-2</v>
      </c>
      <c r="AO216" s="21">
        <f>AO196-Baseline!AO196</f>
        <v>9.943169652342565E-2</v>
      </c>
      <c r="AP216" s="21">
        <f>AP196-Baseline!AP196</f>
        <v>0.10178988132847255</v>
      </c>
      <c r="AQ216" s="21">
        <f>AQ196-Baseline!AQ196</f>
        <v>0.1042147880681128</v>
      </c>
      <c r="AR216" s="21">
        <f>AR196-Baseline!AR196</f>
        <v>0.10670844357491216</v>
      </c>
      <c r="AS216" s="21">
        <f>AS196-Baseline!AS196</f>
        <v>0.1092729998933164</v>
      </c>
      <c r="AT216" s="21">
        <f>AT196-Baseline!AT196</f>
        <v>0.11191063810934665</v>
      </c>
      <c r="AU216" s="21">
        <f>AU196-Baseline!AU196</f>
        <v>0.11462365899343574</v>
      </c>
      <c r="AV216" s="21">
        <f>AV196-Baseline!AV196</f>
        <v>0.1174143161256449</v>
      </c>
      <c r="AW216" s="21">
        <f>AW196-Baseline!AW196</f>
        <v>0.120285142742655</v>
      </c>
      <c r="AX216" s="21">
        <f>AX196-Baseline!AX196</f>
        <v>0.12323850967945837</v>
      </c>
      <c r="AY216" s="21">
        <f>AY196-Baseline!AY196</f>
        <v>0.12627709868840498</v>
      </c>
      <c r="AZ216" s="21">
        <f>AZ196-Baseline!AZ196</f>
        <v>0.12940352342045713</v>
      </c>
      <c r="BA216" s="21">
        <f>BA196-Baseline!BA196</f>
        <v>0.13262053038734045</v>
      </c>
      <c r="BB216" s="21">
        <f>BB196-Baseline!BB196</f>
        <v>0.13591895010626409</v>
      </c>
    </row>
    <row r="217" spans="1:54" outlineLevel="2">
      <c r="A217" s="520"/>
      <c r="B217" s="150" t="s">
        <v>295</v>
      </c>
      <c r="C217" s="19"/>
      <c r="D217" s="135"/>
      <c r="E217" s="21">
        <f>E197-Baseline!E197</f>
        <v>0</v>
      </c>
      <c r="F217" s="21">
        <f>F197-Baseline!F197</f>
        <v>1.4255626874043443</v>
      </c>
      <c r="G217" s="21">
        <f>G197-Baseline!G197</f>
        <v>2.8610323899274448</v>
      </c>
      <c r="H217" s="21">
        <f>H197-Baseline!H197</f>
        <v>4.306587373286284</v>
      </c>
      <c r="I217" s="21">
        <f>I197-Baseline!I197</f>
        <v>5.7624102137842925</v>
      </c>
      <c r="J217" s="21">
        <f>J197-Baseline!J197</f>
        <v>7.2286886049161296</v>
      </c>
      <c r="K217" s="21">
        <f>K197-Baseline!K197</f>
        <v>7.1970399988389531</v>
      </c>
      <c r="L217" s="21">
        <f>L197-Baseline!L197</f>
        <v>7.1659417505134897</v>
      </c>
      <c r="M217" s="21">
        <f>M197-Baseline!M197</f>
        <v>7.1353910196725252</v>
      </c>
      <c r="N217" s="21">
        <f>N197-Baseline!N197</f>
        <v>7.1053852451572155</v>
      </c>
      <c r="O217" s="21">
        <f>O197-Baseline!O197</f>
        <v>7.0759217836578259</v>
      </c>
      <c r="P217" s="21">
        <f>P197-Baseline!P197</f>
        <v>7.0469982033268437</v>
      </c>
      <c r="Q217" s="21">
        <f>Q197-Baseline!Q197</f>
        <v>7.0186121621873099</v>
      </c>
      <c r="R217" s="21">
        <f>R197-Baseline!R197</f>
        <v>6.9907614655584069</v>
      </c>
      <c r="S217" s="21">
        <f>S197-Baseline!S197</f>
        <v>6.9634439700902533</v>
      </c>
      <c r="T217" s="21">
        <f>T197-Baseline!T197</f>
        <v>6.9366576444217571</v>
      </c>
      <c r="U217" s="21">
        <f>U197-Baseline!U197</f>
        <v>6.9104006427417772</v>
      </c>
      <c r="V217" s="21">
        <f>V197-Baseline!V197</f>
        <v>6.8846711674679071</v>
      </c>
      <c r="W217" s="21">
        <f>W197-Baseline!W197</f>
        <v>6.859467474211371</v>
      </c>
      <c r="X217" s="21">
        <f>X197-Baseline!X197</f>
        <v>6.8347880055564545</v>
      </c>
      <c r="Y217" s="21">
        <f>Y197-Baseline!Y197</f>
        <v>6.8106313299630159</v>
      </c>
      <c r="Z217" s="21">
        <f>Z197-Baseline!Z197</f>
        <v>6.7869960312174626</v>
      </c>
      <c r="AA217" s="21">
        <f>AA197-Baseline!AA197</f>
        <v>6.7638808337601901</v>
      </c>
      <c r="AB217" s="21">
        <f>AB197-Baseline!AB197</f>
        <v>6.741284632712258</v>
      </c>
      <c r="AC217" s="21">
        <f>AC197-Baseline!AC197</f>
        <v>6.7192063112540339</v>
      </c>
      <c r="AD217" s="21">
        <f>AD197-Baseline!AD197</f>
        <v>6.6976449552402499</v>
      </c>
      <c r="AE217" s="21">
        <f>AE197-Baseline!AE197</f>
        <v>6.6765997220922628</v>
      </c>
      <c r="AF217" s="21">
        <f>AF197-Baseline!AF197</f>
        <v>6.6560698315725375</v>
      </c>
      <c r="AG217" s="21">
        <f>AG197-Baseline!AG197</f>
        <v>6.6360546822215483</v>
      </c>
      <c r="AH217" s="21">
        <f>AH197-Baseline!AH197</f>
        <v>6.6165536926779609</v>
      </c>
      <c r="AI217" s="21">
        <f>AI197-Baseline!AI197</f>
        <v>6.5975664625091994</v>
      </c>
      <c r="AJ217" s="21">
        <f>AJ197-Baseline!AJ197</f>
        <v>6.6110299716463956</v>
      </c>
      <c r="AK217" s="21">
        <f>AK197-Baseline!AK197</f>
        <v>6.6249868758473482</v>
      </c>
      <c r="AL217" s="21">
        <f>AL197-Baseline!AL197</f>
        <v>6.6394440875043514</v>
      </c>
      <c r="AM217" s="21">
        <f>AM197-Baseline!AM197</f>
        <v>6.654408613836047</v>
      </c>
      <c r="AN217" s="21">
        <f>AN197-Baseline!AN197</f>
        <v>6.6698875979908152</v>
      </c>
      <c r="AO217" s="21">
        <f>AO197-Baseline!AO197</f>
        <v>6.6858884816676465</v>
      </c>
      <c r="AP217" s="21">
        <f>AP197-Baseline!AP197</f>
        <v>6.7024187582007926</v>
      </c>
      <c r="AQ217" s="21">
        <f>AQ197-Baseline!AQ197</f>
        <v>6.7194861924077003</v>
      </c>
      <c r="AR217" s="21">
        <f>AR197-Baseline!AR197</f>
        <v>6.737098790172908</v>
      </c>
      <c r="AS217" s="21">
        <f>AS197-Baseline!AS197</f>
        <v>6.7552645595941812</v>
      </c>
      <c r="AT217" s="21">
        <f>AT197-Baseline!AT197</f>
        <v>6.7739918054934023</v>
      </c>
      <c r="AU217" s="21">
        <f>AU197-Baseline!AU197</f>
        <v>6.7932891239766491</v>
      </c>
      <c r="AV217" s="21">
        <f>AV197-Baseline!AV197</f>
        <v>6.8131650417116632</v>
      </c>
      <c r="AW217" s="21">
        <f>AW197-Baseline!AW197</f>
        <v>6.8336286522083043</v>
      </c>
      <c r="AX217" s="21">
        <f>AX197-Baseline!AX197</f>
        <v>6.8546890382832544</v>
      </c>
      <c r="AY217" s="21">
        <f>AY197-Baseline!AY197</f>
        <v>6.8763553822022061</v>
      </c>
      <c r="AZ217" s="21">
        <f>AZ197-Baseline!AZ197</f>
        <v>6.898637349230043</v>
      </c>
      <c r="BA217" s="21">
        <f>BA197-Baseline!BA197</f>
        <v>6.9215446592913992</v>
      </c>
      <c r="BB217" s="21">
        <f>BB197-Baseline!BB197</f>
        <v>6.9444888846437891</v>
      </c>
    </row>
    <row r="218" spans="1:54" outlineLevel="2">
      <c r="A218" s="521"/>
      <c r="B218" s="150" t="s">
        <v>486</v>
      </c>
      <c r="C218" s="19"/>
      <c r="D218" s="135" t="s">
        <v>399</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519" t="s">
        <v>507</v>
      </c>
      <c r="B220" s="150" t="s">
        <v>508</v>
      </c>
      <c r="C220" s="19"/>
      <c r="D220" s="135" t="s">
        <v>399</v>
      </c>
      <c r="E220" s="21">
        <f>E200-Baseline!E200</f>
        <v>-0.66142735318037182</v>
      </c>
      <c r="F220" s="21">
        <f>F200-Baseline!F200</f>
        <v>-1.567439899863615</v>
      </c>
      <c r="G220" s="21">
        <f>G200-Baseline!G200</f>
        <v>-2.4091514890674546</v>
      </c>
      <c r="H220" s="21">
        <f>H200-Baseline!H200</f>
        <v>-3.2378393885405927</v>
      </c>
      <c r="I220" s="21">
        <f>I200-Baseline!I200</f>
        <v>-4.0496811379814091</v>
      </c>
      <c r="J220" s="21">
        <f>J200-Baseline!J200</f>
        <v>-4.0370308447384957</v>
      </c>
      <c r="K220" s="21">
        <f>K200-Baseline!K200</f>
        <v>-2.2017135127116489</v>
      </c>
      <c r="L220" s="21">
        <f>L200-Baseline!L200</f>
        <v>-0.47678834511756918</v>
      </c>
      <c r="M220" s="21">
        <f>M200-Baseline!M200</f>
        <v>1.1197081164938112</v>
      </c>
      <c r="N220" s="21">
        <f>N200-Baseline!N200</f>
        <v>2.5713870455777936</v>
      </c>
      <c r="O220" s="21">
        <f>O200-Baseline!O200</f>
        <v>3.9338621656569472</v>
      </c>
      <c r="P220" s="21">
        <f>P200-Baseline!P200</f>
        <v>5.1894781022926395</v>
      </c>
      <c r="Q220" s="21">
        <f>Q200-Baseline!Q200</f>
        <v>6.3446903260345238</v>
      </c>
      <c r="R220" s="21">
        <f>R200-Baseline!R200</f>
        <v>7.4277138917337311</v>
      </c>
      <c r="S220" s="21">
        <f>S200-Baseline!S200</f>
        <v>8.3997013587735552</v>
      </c>
      <c r="T220" s="21">
        <f>T200-Baseline!T200</f>
        <v>9.2886875950936343</v>
      </c>
      <c r="U220" s="21">
        <f>U200-Baseline!U200</f>
        <v>10.099864303869126</v>
      </c>
      <c r="V220" s="21">
        <f>V200-Baseline!V200</f>
        <v>10.858547849259963</v>
      </c>
      <c r="W220" s="21">
        <f>W200-Baseline!W200</f>
        <v>11.528182705327765</v>
      </c>
      <c r="X220" s="21">
        <f>X200-Baseline!X200</f>
        <v>12.153592517150557</v>
      </c>
      <c r="Y220" s="21">
        <f>Y200-Baseline!Y200</f>
        <v>12.699326801437806</v>
      </c>
      <c r="Z220" s="21">
        <f>Z200-Baseline!Z200</f>
        <v>13.208184313279148</v>
      </c>
      <c r="AA220" s="21">
        <f>AA200-Baseline!AA200</f>
        <v>13.664293092239291</v>
      </c>
      <c r="AB220" s="21">
        <f>AB200-Baseline!AB200</f>
        <v>14.071189654837838</v>
      </c>
      <c r="AC220" s="21">
        <f>AC200-Baseline!AC200</f>
        <v>14.428145269937659</v>
      </c>
      <c r="AD220" s="21">
        <f>AD200-Baseline!AD200</f>
        <v>14.365545339652499</v>
      </c>
      <c r="AE220" s="21">
        <f>AE200-Baseline!AE200</f>
        <v>14.304878078344728</v>
      </c>
      <c r="AF220" s="21">
        <f>AF200-Baseline!AF200</f>
        <v>14.243907426804356</v>
      </c>
      <c r="AG220" s="21">
        <f>AG200-Baseline!AG200</f>
        <v>14.182917600609841</v>
      </c>
      <c r="AH220" s="21">
        <f>AH200-Baseline!AH200</f>
        <v>14.122228296880536</v>
      </c>
      <c r="AI220" s="21">
        <f>AI200-Baseline!AI200</f>
        <v>14.062244250864907</v>
      </c>
      <c r="AJ220" s="21">
        <f>AJ200-Baseline!AJ200</f>
        <v>14.07051881427742</v>
      </c>
      <c r="AK220" s="21">
        <f>AK200-Baseline!AK200</f>
        <v>14.078971353437879</v>
      </c>
      <c r="AL220" s="21">
        <f>AL200-Baseline!AL200</f>
        <v>14.087755503123162</v>
      </c>
      <c r="AM220" s="21">
        <f>AM200-Baseline!AM200</f>
        <v>14.096960098297842</v>
      </c>
      <c r="AN220" s="21">
        <f>AN200-Baseline!AN200</f>
        <v>14.106626718864135</v>
      </c>
      <c r="AO220" s="21">
        <f>AO200-Baseline!AO200</f>
        <v>14.116776528894988</v>
      </c>
      <c r="AP220" s="21">
        <f>AP200-Baseline!AP200</f>
        <v>14.127465125349715</v>
      </c>
      <c r="AQ220" s="21">
        <f>AQ200-Baseline!AQ200</f>
        <v>14.13875519972359</v>
      </c>
      <c r="AR220" s="21">
        <f>AR200-Baseline!AR200</f>
        <v>14.150694204174386</v>
      </c>
      <c r="AS220" s="21">
        <f>AS200-Baseline!AS200</f>
        <v>14.163326806125184</v>
      </c>
      <c r="AT220" s="21">
        <f>AT200-Baseline!AT200</f>
        <v>14.176700417437161</v>
      </c>
      <c r="AU220" s="21">
        <f>AU200-Baseline!AU200</f>
        <v>14.190865031931622</v>
      </c>
      <c r="AV220" s="21">
        <f>AV200-Baseline!AV200</f>
        <v>14.205868057810477</v>
      </c>
      <c r="AW220" s="21">
        <f>AW200-Baseline!AW200</f>
        <v>14.22175597174612</v>
      </c>
      <c r="AX220" s="21">
        <f>AX200-Baseline!AX200</f>
        <v>14.238574989361297</v>
      </c>
      <c r="AY220" s="21">
        <f>AY200-Baseline!AY200</f>
        <v>14.256371598267606</v>
      </c>
      <c r="AZ220" s="21">
        <f>AZ200-Baseline!AZ200</f>
        <v>14.275191966450393</v>
      </c>
      <c r="BA220" s="21">
        <f>BA200-Baseline!BA200</f>
        <v>14.295081712835781</v>
      </c>
      <c r="BB220" s="21">
        <f>BB200-Baseline!BB200</f>
        <v>14.314331077134156</v>
      </c>
    </row>
    <row r="221" spans="1:54" outlineLevel="2">
      <c r="A221" s="520"/>
      <c r="B221" s="150" t="s">
        <v>509</v>
      </c>
      <c r="C221" s="19"/>
      <c r="D221" s="135" t="s">
        <v>399</v>
      </c>
      <c r="E221" s="21">
        <f>E201-Baseline!E201</f>
        <v>-0.66142735318037182</v>
      </c>
      <c r="F221" s="21">
        <f>F201-Baseline!F201</f>
        <v>-2.7536051075789061</v>
      </c>
      <c r="G221" s="21">
        <f>G201-Baseline!G201</f>
        <v>-4.7639794434443985</v>
      </c>
      <c r="H221" s="21">
        <f>H201-Baseline!H201</f>
        <v>-6.7433577434165244</v>
      </c>
      <c r="I221" s="21">
        <f>I201-Baseline!I201</f>
        <v>-8.708767891936489</v>
      </c>
      <c r="J221" s="21">
        <f>J201-Baseline!J201</f>
        <v>-9.8404765185601661</v>
      </c>
      <c r="K221" s="21">
        <f>K201-Baseline!K201</f>
        <v>-7.9576116439038742</v>
      </c>
      <c r="L221" s="21">
        <f>L201-Baseline!L201</f>
        <v>-6.2096218475502951</v>
      </c>
      <c r="M221" s="21">
        <f>M201-Baseline!M201</f>
        <v>-4.588607639486014</v>
      </c>
      <c r="N221" s="21">
        <f>N201-Baseline!N201</f>
        <v>-3.0870799085320755</v>
      </c>
      <c r="O221" s="21">
        <f>O201-Baseline!O201</f>
        <v>-1.6979402024224015</v>
      </c>
      <c r="P221" s="21">
        <f>P201-Baseline!P201</f>
        <v>-0.41446229984502736</v>
      </c>
      <c r="Q221" s="21">
        <f>Q201-Baseline!Q201</f>
        <v>0.76972662246646451</v>
      </c>
      <c r="R221" s="21">
        <f>R201-Baseline!R201</f>
        <v>1.8606625928765794</v>
      </c>
      <c r="S221" s="21">
        <f>S201-Baseline!S201</f>
        <v>2.8636110981706082</v>
      </c>
      <c r="T221" s="21">
        <f>T201-Baseline!T201</f>
        <v>3.7844390233717036</v>
      </c>
      <c r="U221" s="21">
        <f>U201-Baseline!U201</f>
        <v>4.628267977882274</v>
      </c>
      <c r="V221" s="21">
        <f>V201-Baseline!V201</f>
        <v>5.3999442522419656</v>
      </c>
      <c r="W221" s="21">
        <f>W201-Baseline!W201</f>
        <v>6.1040523886530593</v>
      </c>
      <c r="X221" s="21">
        <f>X201-Baseline!X201</f>
        <v>6.7449280693439277</v>
      </c>
      <c r="Y221" s="21">
        <f>Y201-Baseline!Y201</f>
        <v>7.3266706514595938</v>
      </c>
      <c r="Z221" s="21">
        <f>Z201-Baseline!Z201</f>
        <v>7.8531547344474291</v>
      </c>
      <c r="AA221" s="21">
        <f>AA201-Baseline!AA201</f>
        <v>8.3280415369705736</v>
      </c>
      <c r="AB221" s="21">
        <f>AB201-Baseline!AB201</f>
        <v>8.7547893836543267</v>
      </c>
      <c r="AC221" s="21">
        <f>AC201-Baseline!AC201</f>
        <v>9.1354437898373106</v>
      </c>
      <c r="AD221" s="21">
        <f>AD201-Baseline!AD201</f>
        <v>9.0962468192192603</v>
      </c>
      <c r="AE221" s="21">
        <f>AE201-Baseline!AE201</f>
        <v>9.0577834100601109</v>
      </c>
      <c r="AF221" s="21">
        <f>AF201-Baseline!AF201</f>
        <v>9.0199731726682728</v>
      </c>
      <c r="AG221" s="21">
        <f>AG201-Baseline!AG201</f>
        <v>8.9827785865628442</v>
      </c>
      <c r="AH221" s="21">
        <f>AH201-Baseline!AH201</f>
        <v>8.9462148467694647</v>
      </c>
      <c r="AI221" s="21">
        <f>AI201-Baseline!AI201</f>
        <v>8.91036922280054</v>
      </c>
      <c r="AJ221" s="21">
        <f>AJ201-Baseline!AJ201</f>
        <v>8.9180561943182681</v>
      </c>
      <c r="AK221" s="21">
        <f>AK201-Baseline!AK201</f>
        <v>8.9262966491319133</v>
      </c>
      <c r="AL221" s="21">
        <f>AL201-Baseline!AL201</f>
        <v>8.9351123103789831</v>
      </c>
      <c r="AM221" s="21">
        <f>AM201-Baseline!AM201</f>
        <v>8.9445274648700916</v>
      </c>
      <c r="AN221" s="21">
        <f>AN201-Baseline!AN201</f>
        <v>8.9545615641475962</v>
      </c>
      <c r="AO221" s="21">
        <f>AO201-Baseline!AO201</f>
        <v>8.9652281448273641</v>
      </c>
      <c r="AP221" s="21">
        <f>AP201-Baseline!AP201</f>
        <v>8.9765459933570355</v>
      </c>
      <c r="AQ221" s="21">
        <f>AQ201-Baseline!AQ201</f>
        <v>8.9885344559934595</v>
      </c>
      <c r="AR221" s="21">
        <f>AR201-Baseline!AR201</f>
        <v>9.0012120551050714</v>
      </c>
      <c r="AS221" s="21">
        <f>AS201-Baseline!AS201</f>
        <v>9.0145966117936638</v>
      </c>
      <c r="AT221" s="21">
        <f>AT201-Baseline!AT201</f>
        <v>9.0287062558315938</v>
      </c>
      <c r="AU221" s="21">
        <f>AU201-Baseline!AU201</f>
        <v>9.0435597801847791</v>
      </c>
      <c r="AV221" s="21">
        <f>AV201-Baseline!AV201</f>
        <v>9.0591755529620741</v>
      </c>
      <c r="AW221" s="21">
        <f>AW201-Baseline!AW201</f>
        <v>9.0755724453576789</v>
      </c>
      <c r="AX221" s="21">
        <f>AX201-Baseline!AX201</f>
        <v>9.0927690191624038</v>
      </c>
      <c r="AY221" s="21">
        <f>AY201-Baseline!AY201</f>
        <v>9.1107841387337771</v>
      </c>
      <c r="AZ221" s="21">
        <f>AZ201-Baseline!AZ201</f>
        <v>9.1296369196573437</v>
      </c>
      <c r="BA221" s="21">
        <f>BA201-Baseline!BA201</f>
        <v>9.1493464994560156</v>
      </c>
      <c r="BB221" s="21">
        <f>BB201-Baseline!BB201</f>
        <v>9.1690161304063764</v>
      </c>
    </row>
    <row r="222" spans="1:54" outlineLevel="2">
      <c r="A222" s="521"/>
      <c r="B222" s="150" t="s">
        <v>510</v>
      </c>
      <c r="C222" s="19"/>
      <c r="D222" s="135" t="s">
        <v>399</v>
      </c>
      <c r="E222" s="21">
        <f>E202-Baseline!E202</f>
        <v>-0.66142735318038604</v>
      </c>
      <c r="F222" s="21">
        <f>F202-Baseline!F202</f>
        <v>-1.8878907034854251</v>
      </c>
      <c r="G222" s="21">
        <f>G202-Baseline!G202</f>
        <v>-3.0435818349237991</v>
      </c>
      <c r="H222" s="21">
        <f>H202-Baseline!H202</f>
        <v>-4.1790458314864622</v>
      </c>
      <c r="I222" s="21">
        <f>I202-Baseline!I202</f>
        <v>-5.3110486619018502</v>
      </c>
      <c r="J222" s="21">
        <f>J202-Baseline!J202</f>
        <v>-5.619595539406788</v>
      </c>
      <c r="K222" s="21">
        <f>K202-Baseline!K202</f>
        <v>-3.7625631550117191</v>
      </c>
      <c r="L222" s="21">
        <f>L202-Baseline!L202</f>
        <v>-2.0399705658827827</v>
      </c>
      <c r="M222" s="21">
        <f>M202-Baseline!M202</f>
        <v>-0.44391864671820258</v>
      </c>
      <c r="N222" s="21">
        <f>N202-Baseline!N202</f>
        <v>1.0330815258660095</v>
      </c>
      <c r="O222" s="21">
        <f>O202-Baseline!O202</f>
        <v>2.3981283136950253</v>
      </c>
      <c r="P222" s="21">
        <f>P202-Baseline!P202</f>
        <v>3.6579478427738366</v>
      </c>
      <c r="Q222" s="21">
        <f>Q202-Baseline!Q202</f>
        <v>4.8189129875979972</v>
      </c>
      <c r="R222" s="21">
        <f>R202-Baseline!R202</f>
        <v>5.8870599774151913</v>
      </c>
      <c r="S222" s="21">
        <f>S202-Baseline!S202</f>
        <v>6.8667535550573859</v>
      </c>
      <c r="T222" s="21">
        <f>T202-Baseline!T202</f>
        <v>7.764771932237764</v>
      </c>
      <c r="U222" s="21">
        <f>U202-Baseline!U202</f>
        <v>8.5862368105185283</v>
      </c>
      <c r="V222" s="21">
        <f>V202-Baseline!V202</f>
        <v>9.3359946759407393</v>
      </c>
      <c r="W222" s="21">
        <f>W202-Baseline!W202</f>
        <v>10.018630435319892</v>
      </c>
      <c r="X222" s="21">
        <f>X202-Baseline!X202</f>
        <v>10.638480158333209</v>
      </c>
      <c r="Y222" s="21">
        <f>Y202-Baseline!Y202</f>
        <v>11.199643647903883</v>
      </c>
      <c r="Z222" s="21">
        <f>Z202-Baseline!Z202</f>
        <v>11.705996178306108</v>
      </c>
      <c r="AA222" s="21">
        <f>AA202-Baseline!AA202</f>
        <v>12.16119968008509</v>
      </c>
      <c r="AB222" s="21">
        <f>AB202-Baseline!AB202</f>
        <v>12.568713240610279</v>
      </c>
      <c r="AC222" s="21">
        <f>AC202-Baseline!AC202</f>
        <v>12.928142819056191</v>
      </c>
      <c r="AD222" s="21">
        <f>AD202-Baseline!AD202</f>
        <v>12.867889672458716</v>
      </c>
      <c r="AE222" s="21">
        <f>AE202-Baseline!AE202</f>
        <v>12.808303882454823</v>
      </c>
      <c r="AF222" s="21">
        <f>AF202-Baseline!AF202</f>
        <v>12.749153671799604</v>
      </c>
      <c r="AG222" s="21">
        <f>AG202-Baseline!AG202</f>
        <v>12.690334818439993</v>
      </c>
      <c r="AH222" s="21">
        <f>AH202-Baseline!AH202</f>
        <v>12.631901144482683</v>
      </c>
      <c r="AI222" s="21">
        <f>AI202-Baseline!AI202</f>
        <v>12.574122014507253</v>
      </c>
      <c r="AJ222" s="21">
        <f>AJ202-Baseline!AJ202</f>
        <v>12.577443629251647</v>
      </c>
      <c r="AK222" s="21">
        <f>AK202-Baseline!AK202</f>
        <v>12.581086168941965</v>
      </c>
      <c r="AL222" s="21">
        <f>AL202-Baseline!AL202</f>
        <v>12.585101883350745</v>
      </c>
      <c r="AM222" s="21">
        <f>AM202-Baseline!AM202</f>
        <v>12.589550252619361</v>
      </c>
      <c r="AN222" s="21">
        <f>AN202-Baseline!AN202</f>
        <v>12.59447580183317</v>
      </c>
      <c r="AO222" s="21">
        <f>AO202-Baseline!AO202</f>
        <v>12.599904685457531</v>
      </c>
      <c r="AP222" s="21">
        <f>AP202-Baseline!AP202</f>
        <v>12.605878135708494</v>
      </c>
      <c r="AQ222" s="21">
        <f>AQ202-Baseline!AQ202</f>
        <v>12.612438594480778</v>
      </c>
      <c r="AR222" s="21">
        <f>AR202-Baseline!AR202</f>
        <v>12.619625322054617</v>
      </c>
      <c r="AS222" s="21">
        <f>AS202-Baseline!AS202</f>
        <v>12.627475133950441</v>
      </c>
      <c r="AT222" s="21">
        <f>AT202-Baseline!AT202</f>
        <v>12.636025040565201</v>
      </c>
      <c r="AU222" s="21">
        <f>AU202-Baseline!AU202</f>
        <v>12.645313154002181</v>
      </c>
      <c r="AV222" s="21">
        <f>AV202-Baseline!AV202</f>
        <v>12.655376454673714</v>
      </c>
      <c r="AW222" s="21">
        <f>AW202-Baseline!AW202</f>
        <v>12.666251675293054</v>
      </c>
      <c r="AX222" s="21">
        <f>AX202-Baseline!AX202</f>
        <v>12.677974887505698</v>
      </c>
      <c r="AY222" s="21">
        <f>AY202-Baseline!AY202</f>
        <v>12.690582179036312</v>
      </c>
      <c r="AZ222" s="21">
        <f>AZ202-Baseline!AZ202</f>
        <v>12.704109494906774</v>
      </c>
      <c r="BA222" s="21">
        <f>BA202-Baseline!BA202</f>
        <v>12.718592396006983</v>
      </c>
      <c r="BB222" s="21">
        <f>BB202-Baseline!BB202</f>
        <v>12.732628649694988</v>
      </c>
    </row>
    <row r="223" spans="1:54" outlineLevel="2">
      <c r="B223" s="19"/>
      <c r="C223" s="19"/>
      <c r="D223" s="19"/>
      <c r="E223" s="15"/>
    </row>
    <row r="224" spans="1:54" outlineLevel="2">
      <c r="A224" s="519" t="s">
        <v>511</v>
      </c>
      <c r="B224" s="150" t="s">
        <v>508</v>
      </c>
      <c r="C224" s="19"/>
      <c r="D224" s="135" t="s">
        <v>399</v>
      </c>
      <c r="E224" s="21">
        <f>E204-Baseline!E204</f>
        <v>-0.66142735318037182</v>
      </c>
      <c r="F224" s="21">
        <f>F204-Baseline!F204</f>
        <v>-2.228867253044001</v>
      </c>
      <c r="G224" s="21">
        <f>G204-Baseline!G204</f>
        <v>-4.6380187421115124</v>
      </c>
      <c r="H224" s="21">
        <f>H204-Baseline!H204</f>
        <v>-7.8758581306520909</v>
      </c>
      <c r="I224" s="21">
        <f>I204-Baseline!I204</f>
        <v>-11.925539268633543</v>
      </c>
      <c r="J224" s="21">
        <f>J204-Baseline!J204</f>
        <v>-15.962570113372067</v>
      </c>
      <c r="K224" s="21">
        <f>K204-Baseline!K204</f>
        <v>-18.164283626083716</v>
      </c>
      <c r="L224" s="21">
        <f>L204-Baseline!L204</f>
        <v>-18.641071971201313</v>
      </c>
      <c r="M224" s="21">
        <f>M204-Baseline!M204</f>
        <v>-17.521363854707488</v>
      </c>
      <c r="N224" s="21">
        <f>N204-Baseline!N204</f>
        <v>-14.949976809129566</v>
      </c>
      <c r="O224" s="21">
        <f>O204-Baseline!O204</f>
        <v>-11.01611464347252</v>
      </c>
      <c r="P224" s="21">
        <f>P204-Baseline!P204</f>
        <v>-5.8266365411798233</v>
      </c>
      <c r="Q224" s="21">
        <f>Q204-Baseline!Q204</f>
        <v>0.51805378485482834</v>
      </c>
      <c r="R224" s="21">
        <f>R204-Baseline!R204</f>
        <v>7.9457676765885026</v>
      </c>
      <c r="S224" s="21">
        <f>S204-Baseline!S204</f>
        <v>16.345469035362157</v>
      </c>
      <c r="T224" s="21">
        <f>T204-Baseline!T204</f>
        <v>25.634156630455891</v>
      </c>
      <c r="U224" s="21">
        <f>U204-Baseline!U204</f>
        <v>35.734020934325144</v>
      </c>
      <c r="V224" s="21">
        <f>V204-Baseline!V204</f>
        <v>46.592568783584966</v>
      </c>
      <c r="W224" s="21">
        <f>W204-Baseline!W204</f>
        <v>58.120751488912447</v>
      </c>
      <c r="X224" s="21">
        <f>X204-Baseline!X204</f>
        <v>70.274344006063075</v>
      </c>
      <c r="Y224" s="21">
        <f>Y204-Baseline!Y204</f>
        <v>82.973670807500639</v>
      </c>
      <c r="Z224" s="21">
        <f>Z204-Baseline!Z204</f>
        <v>96.181855120779801</v>
      </c>
      <c r="AA224" s="21">
        <f>AA204-Baseline!AA204</f>
        <v>109.84614821301921</v>
      </c>
      <c r="AB224" s="21">
        <f>AB204-Baseline!AB204</f>
        <v>123.91733786785744</v>
      </c>
      <c r="AC224" s="21">
        <f>AC204-Baseline!AC204</f>
        <v>138.34548313779487</v>
      </c>
      <c r="AD224" s="21">
        <f>AD204-Baseline!AD204</f>
        <v>152.71102847744714</v>
      </c>
      <c r="AE224" s="21">
        <f>AE204-Baseline!AE204</f>
        <v>167.01590655579184</v>
      </c>
      <c r="AF224" s="21">
        <f>AF204-Baseline!AF204</f>
        <v>181.25981398259592</v>
      </c>
      <c r="AG224" s="21">
        <f>AG204-Baseline!AG204</f>
        <v>195.44273158320539</v>
      </c>
      <c r="AH224" s="21">
        <f>AH204-Baseline!AH204</f>
        <v>209.56495988008555</v>
      </c>
      <c r="AI224" s="21">
        <f>AI204-Baseline!AI204</f>
        <v>223.62720413095076</v>
      </c>
      <c r="AJ224" s="21">
        <f>AJ204-Baseline!AJ204</f>
        <v>237.69772294522818</v>
      </c>
      <c r="AK224" s="21">
        <f>AK204-Baseline!AK204</f>
        <v>251.77669429866592</v>
      </c>
      <c r="AL224" s="21">
        <f>AL204-Baseline!AL204</f>
        <v>265.86444980178885</v>
      </c>
      <c r="AM224" s="21">
        <f>AM204-Baseline!AM204</f>
        <v>279.96140990008644</v>
      </c>
      <c r="AN224" s="21">
        <f>AN204-Baseline!AN204</f>
        <v>294.06803661895037</v>
      </c>
      <c r="AO224" s="21">
        <f>AO204-Baseline!AO204</f>
        <v>308.18481314784549</v>
      </c>
      <c r="AP224" s="21">
        <f>AP204-Baseline!AP204</f>
        <v>322.31227827319526</v>
      </c>
      <c r="AQ224" s="21">
        <f>AQ204-Baseline!AQ204</f>
        <v>336.45103347291888</v>
      </c>
      <c r="AR224" s="21">
        <f>AR204-Baseline!AR204</f>
        <v>350.60172767709309</v>
      </c>
      <c r="AS224" s="21">
        <f>AS204-Baseline!AS204</f>
        <v>364.76505448321814</v>
      </c>
      <c r="AT224" s="21">
        <f>AT204-Baseline!AT204</f>
        <v>378.94175490065572</v>
      </c>
      <c r="AU224" s="21">
        <f>AU204-Baseline!AU204</f>
        <v>393.13261993258766</v>
      </c>
      <c r="AV224" s="21">
        <f>AV204-Baseline!AV204</f>
        <v>407.33848799039788</v>
      </c>
      <c r="AW224" s="21">
        <f>AW204-Baseline!AW204</f>
        <v>421.56024396214434</v>
      </c>
      <c r="AX224" s="21">
        <f>AX204-Baseline!AX204</f>
        <v>435.79881895150629</v>
      </c>
      <c r="AY224" s="21">
        <f>AY204-Baseline!AY204</f>
        <v>450.05519054977322</v>
      </c>
      <c r="AZ224" s="21">
        <f>AZ204-Baseline!AZ204</f>
        <v>464.33038251622384</v>
      </c>
      <c r="BA224" s="21">
        <f>BA204-Baseline!BA204</f>
        <v>478.62546422905962</v>
      </c>
      <c r="BB224" s="21">
        <f>BB204-Baseline!BB204</f>
        <v>492.93979530619345</v>
      </c>
    </row>
    <row r="225" spans="1:54" outlineLevel="2">
      <c r="A225" s="520"/>
      <c r="B225" s="150" t="s">
        <v>509</v>
      </c>
      <c r="C225" s="19"/>
      <c r="D225" s="135" t="s">
        <v>399</v>
      </c>
      <c r="E225" s="21">
        <f>E205-Baseline!E205</f>
        <v>-0.66142735318037182</v>
      </c>
      <c r="F225" s="21">
        <f>F205-Baseline!F205</f>
        <v>-3.4150324607592779</v>
      </c>
      <c r="G225" s="21">
        <f>G205-Baseline!G205</f>
        <v>-8.1790119042036622</v>
      </c>
      <c r="H225" s="21">
        <f>H205-Baseline!H205</f>
        <v>-14.922369647620201</v>
      </c>
      <c r="I225" s="21">
        <f>I205-Baseline!I205</f>
        <v>-23.631137539556676</v>
      </c>
      <c r="J225" s="21">
        <f>J205-Baseline!J205</f>
        <v>-33.47161405811687</v>
      </c>
      <c r="K225" s="21">
        <f>K205-Baseline!K205</f>
        <v>-41.429225702020744</v>
      </c>
      <c r="L225" s="21">
        <f>L205-Baseline!L205</f>
        <v>-47.638847549570983</v>
      </c>
      <c r="M225" s="21">
        <f>M205-Baseline!M205</f>
        <v>-52.227455189056968</v>
      </c>
      <c r="N225" s="21">
        <f>N205-Baseline!N205</f>
        <v>-55.314535097588987</v>
      </c>
      <c r="O225" s="21">
        <f>O205-Baseline!O205</f>
        <v>-57.012475300011374</v>
      </c>
      <c r="P225" s="21">
        <f>P205-Baseline!P205</f>
        <v>-57.426937599856501</v>
      </c>
      <c r="Q225" s="21">
        <f>Q205-Baseline!Q205</f>
        <v>-56.65721097739015</v>
      </c>
      <c r="R225" s="21">
        <f>R205-Baseline!R205</f>
        <v>-54.796548384513471</v>
      </c>
      <c r="S225" s="21">
        <f>S205-Baseline!S205</f>
        <v>-51.932937286343076</v>
      </c>
      <c r="T225" s="21">
        <f>T205-Baseline!T205</f>
        <v>-48.148498262971543</v>
      </c>
      <c r="U225" s="21">
        <f>U205-Baseline!U205</f>
        <v>-43.520230285089156</v>
      </c>
      <c r="V225" s="21">
        <f>V205-Baseline!V205</f>
        <v>-38.120286032847162</v>
      </c>
      <c r="W225" s="21">
        <f>W205-Baseline!W205</f>
        <v>-32.016233644194017</v>
      </c>
      <c r="X225" s="21">
        <f>X205-Baseline!X205</f>
        <v>-25.271305574849976</v>
      </c>
      <c r="Y225" s="21">
        <f>Y205-Baseline!Y205</f>
        <v>-17.944634923390367</v>
      </c>
      <c r="Z225" s="21">
        <f>Z205-Baseline!Z205</f>
        <v>-10.091480188942796</v>
      </c>
      <c r="AA225" s="21">
        <f>AA205-Baseline!AA205</f>
        <v>-1.7634386519721374</v>
      </c>
      <c r="AB225" s="21">
        <f>AB205-Baseline!AB205</f>
        <v>6.9913507316821324</v>
      </c>
      <c r="AC225" s="21">
        <f>AC205-Baseline!AC205</f>
        <v>16.126794521519514</v>
      </c>
      <c r="AD225" s="21">
        <f>AD205-Baseline!AD205</f>
        <v>25.223041340738746</v>
      </c>
      <c r="AE225" s="21">
        <f>AE205-Baseline!AE205</f>
        <v>34.280824750798729</v>
      </c>
      <c r="AF225" s="21">
        <f>AF205-Baseline!AF205</f>
        <v>43.300797923467144</v>
      </c>
      <c r="AG225" s="21">
        <f>AG205-Baseline!AG205</f>
        <v>52.283576510029889</v>
      </c>
      <c r="AH225" s="21">
        <f>AH205-Baseline!AH205</f>
        <v>61.229791356799524</v>
      </c>
      <c r="AI225" s="21">
        <f>AI205-Baseline!AI205</f>
        <v>70.140160579599979</v>
      </c>
      <c r="AJ225" s="21">
        <f>AJ205-Baseline!AJ205</f>
        <v>79.058216773918048</v>
      </c>
      <c r="AK225" s="21">
        <f>AK205-Baseline!AK205</f>
        <v>87.984513423049975</v>
      </c>
      <c r="AL225" s="21">
        <f>AL205-Baseline!AL205</f>
        <v>96.919625733428802</v>
      </c>
      <c r="AM225" s="21">
        <f>AM205-Baseline!AM205</f>
        <v>105.86415319829848</v>
      </c>
      <c r="AN225" s="21">
        <f>AN205-Baseline!AN205</f>
        <v>114.81871476244578</v>
      </c>
      <c r="AO225" s="21">
        <f>AO205-Baseline!AO205</f>
        <v>123.78394290727329</v>
      </c>
      <c r="AP225" s="21">
        <f>AP205-Baseline!AP205</f>
        <v>132.76048890063021</v>
      </c>
      <c r="AQ225" s="21">
        <f>AQ205-Baseline!AQ205</f>
        <v>141.74902335662364</v>
      </c>
      <c r="AR225" s="21">
        <f>AR205-Baseline!AR205</f>
        <v>150.75023541172868</v>
      </c>
      <c r="AS225" s="21">
        <f>AS205-Baseline!AS205</f>
        <v>159.7648320235221</v>
      </c>
      <c r="AT225" s="21">
        <f>AT205-Baseline!AT205</f>
        <v>168.79353827935392</v>
      </c>
      <c r="AU225" s="21">
        <f>AU205-Baseline!AU205</f>
        <v>177.83709805953868</v>
      </c>
      <c r="AV225" s="21">
        <f>AV205-Baseline!AV205</f>
        <v>186.89627361250086</v>
      </c>
      <c r="AW225" s="21">
        <f>AW205-Baseline!AW205</f>
        <v>195.97184605785833</v>
      </c>
      <c r="AX225" s="21">
        <f>AX205-Baseline!AX205</f>
        <v>205.06461507702079</v>
      </c>
      <c r="AY225" s="21">
        <f>AY205-Baseline!AY205</f>
        <v>214.17539921575462</v>
      </c>
      <c r="AZ225" s="21">
        <f>AZ205-Baseline!AZ205</f>
        <v>223.30503613541168</v>
      </c>
      <c r="BA225" s="21">
        <f>BA205-Baseline!BA205</f>
        <v>232.45438263486767</v>
      </c>
      <c r="BB225" s="21">
        <f>BB205-Baseline!BB205</f>
        <v>241.62339876527449</v>
      </c>
    </row>
    <row r="226" spans="1:54" outlineLevel="2">
      <c r="A226" s="521"/>
      <c r="B226" s="150" t="s">
        <v>510</v>
      </c>
      <c r="C226" s="19"/>
      <c r="D226" s="135" t="s">
        <v>399</v>
      </c>
      <c r="E226" s="21">
        <f>E206-Baseline!E206</f>
        <v>-0.66142735318038604</v>
      </c>
      <c r="F226" s="21">
        <f>F206-Baseline!F206</f>
        <v>-2.5493180566658111</v>
      </c>
      <c r="G226" s="21">
        <f>G206-Baseline!G206</f>
        <v>-5.5928998915896386</v>
      </c>
      <c r="H226" s="21">
        <f>H206-Baseline!H206</f>
        <v>-9.7719457230761009</v>
      </c>
      <c r="I226" s="21">
        <f>I206-Baseline!I206</f>
        <v>-15.082994384977837</v>
      </c>
      <c r="J226" s="21">
        <f>J206-Baseline!J206</f>
        <v>-20.702589924384711</v>
      </c>
      <c r="K226" s="21">
        <f>K206-Baseline!K206</f>
        <v>-24.465153079396487</v>
      </c>
      <c r="L226" s="21">
        <f>L206-Baseline!L206</f>
        <v>-26.505123645279127</v>
      </c>
      <c r="M226" s="21">
        <f>M206-Baseline!M206</f>
        <v>-26.949042291997102</v>
      </c>
      <c r="N226" s="21">
        <f>N206-Baseline!N206</f>
        <v>-25.915960766131093</v>
      </c>
      <c r="O226" s="21">
        <f>O206-Baseline!O206</f>
        <v>-23.517832452436096</v>
      </c>
      <c r="P226" s="21">
        <f>P206-Baseline!P206</f>
        <v>-19.859884609662231</v>
      </c>
      <c r="Q226" s="21">
        <f>Q206-Baseline!Q206</f>
        <v>-15.040971622064262</v>
      </c>
      <c r="R226" s="21">
        <f>R206-Baseline!R206</f>
        <v>-9.1539116446490425</v>
      </c>
      <c r="S226" s="21">
        <f>S206-Baseline!S206</f>
        <v>-2.287158089591685</v>
      </c>
      <c r="T226" s="21">
        <f>T206-Baseline!T206</f>
        <v>5.4776138426464058</v>
      </c>
      <c r="U226" s="21">
        <f>U206-Baseline!U206</f>
        <v>14.063850653164991</v>
      </c>
      <c r="V226" s="21">
        <f>V206-Baseline!V206</f>
        <v>23.399845329105574</v>
      </c>
      <c r="W226" s="21">
        <f>W206-Baseline!W206</f>
        <v>33.418475764425693</v>
      </c>
      <c r="X226" s="21">
        <f>X206-Baseline!X206</f>
        <v>44.056955922758789</v>
      </c>
      <c r="Y226" s="21">
        <f>Y206-Baseline!Y206</f>
        <v>55.256599570662729</v>
      </c>
      <c r="Z226" s="21">
        <f>Z206-Baseline!Z206</f>
        <v>66.962595748968852</v>
      </c>
      <c r="AA226" s="21">
        <f>AA206-Baseline!AA206</f>
        <v>79.123795429053644</v>
      </c>
      <c r="AB226" s="21">
        <f>AB206-Baseline!AB206</f>
        <v>91.692508669663766</v>
      </c>
      <c r="AC226" s="21">
        <f>AC206-Baseline!AC206</f>
        <v>104.62065148871989</v>
      </c>
      <c r="AD226" s="21">
        <f>AD206-Baseline!AD206</f>
        <v>117.48854116117855</v>
      </c>
      <c r="AE226" s="21">
        <f>AE206-Baseline!AE206</f>
        <v>130.29684504363377</v>
      </c>
      <c r="AF226" s="21">
        <f>AF206-Baseline!AF206</f>
        <v>143.04599871543314</v>
      </c>
      <c r="AG226" s="21">
        <f>AG206-Baseline!AG206</f>
        <v>155.73633353387322</v>
      </c>
      <c r="AH226" s="21">
        <f>AH206-Baseline!AH206</f>
        <v>168.36823467835575</v>
      </c>
      <c r="AI226" s="21">
        <f>AI206-Baseline!AI206</f>
        <v>180.94235669286309</v>
      </c>
      <c r="AJ226" s="21">
        <f>AJ206-Baseline!AJ206</f>
        <v>193.51980032211486</v>
      </c>
      <c r="AK226" s="21">
        <f>AK206-Baseline!AK206</f>
        <v>206.10088649105683</v>
      </c>
      <c r="AL226" s="21">
        <f>AL206-Baseline!AL206</f>
        <v>218.68598837440732</v>
      </c>
      <c r="AM226" s="21">
        <f>AM206-Baseline!AM206</f>
        <v>231.27553862702644</v>
      </c>
      <c r="AN226" s="21">
        <f>AN206-Baseline!AN206</f>
        <v>243.87001442885958</v>
      </c>
      <c r="AO226" s="21">
        <f>AO206-Baseline!AO206</f>
        <v>256.46991911431724</v>
      </c>
      <c r="AP226" s="21">
        <f>AP206-Baseline!AP206</f>
        <v>269.07579725002597</v>
      </c>
      <c r="AQ226" s="21">
        <f>AQ206-Baseline!AQ206</f>
        <v>281.68823584450638</v>
      </c>
      <c r="AR226" s="21">
        <f>AR206-Baseline!AR206</f>
        <v>294.30786116656145</v>
      </c>
      <c r="AS226" s="21">
        <f>AS206-Baseline!AS206</f>
        <v>306.93533630051115</v>
      </c>
      <c r="AT226" s="21">
        <f>AT206-Baseline!AT206</f>
        <v>319.57136134107623</v>
      </c>
      <c r="AU226" s="21">
        <f>AU206-Baseline!AU206</f>
        <v>332.21667449507913</v>
      </c>
      <c r="AV226" s="21">
        <f>AV206-Baseline!AV206</f>
        <v>344.87205094975252</v>
      </c>
      <c r="AW226" s="21">
        <f>AW206-Baseline!AW206</f>
        <v>357.53830262504562</v>
      </c>
      <c r="AX226" s="21">
        <f>AX206-Baseline!AX206</f>
        <v>370.21627751255164</v>
      </c>
      <c r="AY226" s="21">
        <f>AY206-Baseline!AY206</f>
        <v>382.90685969158767</v>
      </c>
      <c r="AZ226" s="21">
        <f>AZ206-Baseline!AZ206</f>
        <v>395.610969186494</v>
      </c>
      <c r="BA226" s="21">
        <f>BA206-Baseline!BA206</f>
        <v>408.3295615825009</v>
      </c>
      <c r="BB226" s="21">
        <f>BB206-Baseline!BB206</f>
        <v>421.06219023219546</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515</v>
      </c>
      <c r="C229" s="57"/>
      <c r="D229" s="56" t="s">
        <v>399</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mergeCells count="47">
    <mergeCell ref="AS51:AW51"/>
    <mergeCell ref="AX51:BB51"/>
    <mergeCell ref="E51:I51"/>
    <mergeCell ref="J51:N51"/>
    <mergeCell ref="O51:S51"/>
    <mergeCell ref="T51:X51"/>
    <mergeCell ref="Y51:AC51"/>
    <mergeCell ref="AD51:AH51"/>
    <mergeCell ref="AI51:AM51"/>
    <mergeCell ref="AN51:AR51"/>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 ref="D32:G32"/>
    <mergeCell ref="D33:G33"/>
    <mergeCell ref="D34:G34"/>
    <mergeCell ref="D35:G35"/>
    <mergeCell ref="D36:G36"/>
    <mergeCell ref="D37:G37"/>
    <mergeCell ref="D38:G38"/>
    <mergeCell ref="D39:G39"/>
    <mergeCell ref="D40:G40"/>
    <mergeCell ref="A220:A222"/>
    <mergeCell ref="A224:A226"/>
    <mergeCell ref="A190:A198"/>
    <mergeCell ref="A200:A202"/>
    <mergeCell ref="A143:A154"/>
    <mergeCell ref="A158:A169"/>
    <mergeCell ref="A172:A174"/>
    <mergeCell ref="A176:A178"/>
    <mergeCell ref="A186:A187"/>
    <mergeCell ref="A204:A206"/>
    <mergeCell ref="A210:A218"/>
    <mergeCell ref="A54:A64"/>
    <mergeCell ref="A66:A71"/>
    <mergeCell ref="A75:A77"/>
  </mergeCells>
  <dataValidations count="1">
    <dataValidation type="list" allowBlank="1" showInputMessage="1" showErrorMessage="1" sqref="B7" xr:uid="{F37D81A7-11DB-4434-BA3C-54B5B549A8D3}">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DCB97358-58A9-40ED-896B-8E74C7BAA72D}">
          <x14:formula1>
            <xm:f>'Fixed Data'!$E$55:$E$58</xm:f>
          </x14:formula1>
          <xm:sqref>B143:B154 B158:B169</xm:sqref>
        </x14:dataValidation>
        <x14:dataValidation type="list" allowBlank="1" showInputMessage="1" showErrorMessage="1" xr:uid="{48ABFDE5-159F-44ED-B5E4-98A27830447B}">
          <x14:formula1>
            <xm:f>'Fixed Data'!$C$64:$C$65</xm:f>
          </x14:formula1>
          <xm:sqref>B66:B70</xm:sqref>
        </x14:dataValidation>
        <x14:dataValidation type="list" allowBlank="1" showInputMessage="1" showErrorMessage="1" xr:uid="{BA00CBD4-0936-412B-B5EB-89A31E109FB5}">
          <x14:formula1>
            <xm:f>'Fixed Data'!$C$55:$C$61</xm:f>
          </x14:formula1>
          <xm:sqref>C60:C63</xm:sqref>
        </x14:dataValidation>
        <x14:dataValidation type="list" allowBlank="1" showInputMessage="1" showErrorMessage="1" xr:uid="{0096F467-43C8-43D6-AAB6-58DEABB2423A}">
          <x14:formula1>
            <xm:f>'Fixed Data'!$A$55:$A$78</xm:f>
          </x14:formula1>
          <xm:sqref>B60:B63</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52CC2-B0B3-4751-8F88-B3363278DCC8}">
  <sheetPr>
    <tabColor theme="9" tint="0.59999389629810485"/>
  </sheetPr>
  <dimension ref="A1:X66"/>
  <sheetViews>
    <sheetView topLeftCell="A12" zoomScale="85" zoomScaleNormal="85" workbookViewId="0">
      <selection activeCell="A49" sqref="A49"/>
    </sheetView>
  </sheetViews>
  <sheetFormatPr defaultRowHeight="13.5"/>
  <cols>
    <col min="1" max="1" width="22" customWidth="1"/>
  </cols>
  <sheetData>
    <row r="1" spans="1:22">
      <c r="A1" s="4" t="s">
        <v>516</v>
      </c>
    </row>
    <row r="2" spans="1:22">
      <c r="A2" s="514" t="s">
        <v>517</v>
      </c>
      <c r="B2" s="514"/>
      <c r="C2" s="514"/>
      <c r="D2" s="514"/>
      <c r="E2" s="514"/>
      <c r="F2" s="514"/>
      <c r="G2" s="514"/>
      <c r="H2" s="514"/>
      <c r="I2" s="514"/>
      <c r="J2" s="514"/>
      <c r="K2" s="514"/>
      <c r="L2" s="514"/>
      <c r="M2" s="514"/>
      <c r="N2" s="514"/>
      <c r="O2" s="514"/>
      <c r="P2" s="514"/>
      <c r="Q2" s="514"/>
      <c r="R2" s="514"/>
      <c r="S2" s="514"/>
    </row>
    <row r="3" spans="1:22">
      <c r="A3" s="514"/>
      <c r="B3" s="514"/>
      <c r="C3" s="514"/>
      <c r="D3" s="514"/>
      <c r="E3" s="514"/>
      <c r="F3" s="514"/>
      <c r="G3" s="514"/>
      <c r="H3" s="514"/>
      <c r="I3" s="514"/>
      <c r="J3" s="514"/>
      <c r="K3" s="514"/>
      <c r="L3" s="514"/>
      <c r="M3" s="514"/>
      <c r="N3" s="514"/>
      <c r="O3" s="514"/>
      <c r="P3" s="514"/>
      <c r="Q3" s="514"/>
      <c r="R3" s="514"/>
      <c r="S3" s="514"/>
    </row>
    <row r="4" spans="1:22">
      <c r="A4" s="514"/>
      <c r="B4" s="514"/>
      <c r="C4" s="514"/>
      <c r="D4" s="514"/>
      <c r="E4" s="514"/>
      <c r="F4" s="514"/>
      <c r="G4" s="514"/>
      <c r="H4" s="514"/>
      <c r="I4" s="514"/>
      <c r="J4" s="514"/>
      <c r="K4" s="514"/>
      <c r="L4" s="514"/>
      <c r="M4" s="514"/>
      <c r="N4" s="514"/>
      <c r="O4" s="514"/>
      <c r="P4" s="514"/>
      <c r="Q4" s="514"/>
      <c r="R4" s="514"/>
      <c r="S4" s="514"/>
    </row>
    <row r="5" spans="1:22" ht="14" thickBot="1"/>
    <row r="6" spans="1:22" ht="16" thickBot="1">
      <c r="D6" s="317">
        <v>2027</v>
      </c>
      <c r="E6" s="318">
        <v>2028</v>
      </c>
      <c r="F6" s="318">
        <v>2029</v>
      </c>
      <c r="G6" s="318">
        <v>2030</v>
      </c>
      <c r="H6" s="319">
        <v>2031</v>
      </c>
      <c r="I6" s="320" t="s">
        <v>577</v>
      </c>
      <c r="Q6" s="4" t="s">
        <v>600</v>
      </c>
      <c r="R6" s="527" t="s">
        <v>589</v>
      </c>
      <c r="S6" s="527"/>
      <c r="T6" s="527"/>
      <c r="U6" s="527"/>
      <c r="V6" s="527"/>
    </row>
    <row r="7" spans="1:22" ht="14.5">
      <c r="A7" s="348" t="s">
        <v>578</v>
      </c>
      <c r="B7" s="348" t="s">
        <v>579</v>
      </c>
      <c r="C7" s="348" t="s">
        <v>580</v>
      </c>
      <c r="D7" s="349">
        <v>10.081588200937594</v>
      </c>
      <c r="E7" s="350">
        <v>10.865754292287573</v>
      </c>
      <c r="F7" s="350">
        <v>11.769153275554228</v>
      </c>
      <c r="G7" s="350">
        <v>12.688319366904203</v>
      </c>
      <c r="H7" s="351">
        <v>13.494667725980324</v>
      </c>
      <c r="I7" s="352">
        <f>SUM(D7:H7)</f>
        <v>58.899482861663927</v>
      </c>
      <c r="R7" s="337">
        <v>2027</v>
      </c>
      <c r="S7" s="338">
        <v>2028</v>
      </c>
      <c r="T7" s="338">
        <v>2029</v>
      </c>
      <c r="U7" s="338">
        <v>2030</v>
      </c>
      <c r="V7" s="339">
        <v>2031</v>
      </c>
    </row>
    <row r="8" spans="1:22" ht="14.5">
      <c r="A8" s="348" t="s">
        <v>308</v>
      </c>
      <c r="B8" s="348" t="s">
        <v>579</v>
      </c>
      <c r="C8" s="348" t="s">
        <v>580</v>
      </c>
      <c r="D8" s="353">
        <v>0.45170480080322017</v>
      </c>
      <c r="E8" s="354">
        <v>0.49967346792709283</v>
      </c>
      <c r="F8" s="354">
        <v>0.55324653489572473</v>
      </c>
      <c r="G8" s="354">
        <v>0.6069534775023474</v>
      </c>
      <c r="H8" s="355">
        <v>0.65757370015280536</v>
      </c>
      <c r="I8" s="352">
        <f t="shared" ref="I8:I18" si="0">SUM(D8:H8)</f>
        <v>2.7691519812811904</v>
      </c>
      <c r="M8" s="340" t="s">
        <v>578</v>
      </c>
      <c r="N8" s="340" t="s">
        <v>590</v>
      </c>
      <c r="O8" s="340" t="s">
        <v>591</v>
      </c>
      <c r="P8" s="340" t="s">
        <v>592</v>
      </c>
      <c r="Q8" s="340" t="s">
        <v>399</v>
      </c>
      <c r="R8" s="364">
        <v>10.470737505493789</v>
      </c>
      <c r="S8" s="364">
        <v>11.285172407969874</v>
      </c>
      <c r="T8" s="364">
        <v>12.223442591990622</v>
      </c>
      <c r="U8" s="364">
        <v>13.178088494466706</v>
      </c>
      <c r="V8" s="364">
        <v>14.015561900203167</v>
      </c>
    </row>
    <row r="9" spans="1:22" ht="14.5">
      <c r="A9" s="348" t="s">
        <v>578</v>
      </c>
      <c r="B9" s="348" t="s">
        <v>583</v>
      </c>
      <c r="C9" s="348" t="s">
        <v>580</v>
      </c>
      <c r="D9" s="353">
        <v>9.607569918337191</v>
      </c>
      <c r="E9" s="354">
        <v>10.128289462466707</v>
      </c>
      <c r="F9" s="354">
        <v>10.728497601207346</v>
      </c>
      <c r="G9" s="354">
        <v>11.339217145336862</v>
      </c>
      <c r="H9" s="355">
        <v>11.874724867950476</v>
      </c>
      <c r="I9" s="352">
        <f t="shared" si="0"/>
        <v>53.678298995298583</v>
      </c>
      <c r="M9" s="340" t="s">
        <v>308</v>
      </c>
      <c r="N9" s="340" t="s">
        <v>590</v>
      </c>
      <c r="O9" s="340" t="s">
        <v>591</v>
      </c>
      <c r="P9" s="340" t="s">
        <v>592</v>
      </c>
      <c r="Q9" s="340" t="s">
        <v>399</v>
      </c>
      <c r="R9" s="343">
        <v>0.40654541398544009</v>
      </c>
      <c r="S9" s="343">
        <v>0.44971839244289058</v>
      </c>
      <c r="T9" s="343">
        <v>0.49793546839714947</v>
      </c>
      <c r="U9" s="343">
        <v>0.54627303571340569</v>
      </c>
      <c r="V9" s="343">
        <v>0.59183247926342131</v>
      </c>
    </row>
    <row r="10" spans="1:22" ht="14.5">
      <c r="A10" s="348" t="s">
        <v>308</v>
      </c>
      <c r="B10" s="348" t="s">
        <v>583</v>
      </c>
      <c r="C10" s="348" t="s">
        <v>580</v>
      </c>
      <c r="D10" s="353">
        <v>1.9944298632769777E-2</v>
      </c>
      <c r="E10" s="354">
        <v>2.2062277942339285E-2</v>
      </c>
      <c r="F10" s="354">
        <v>2.4427710508908893E-2</v>
      </c>
      <c r="G10" s="354">
        <v>2.6799054138852172E-2</v>
      </c>
      <c r="H10" s="355">
        <v>2.9034108616030153E-2</v>
      </c>
      <c r="I10" s="352">
        <f t="shared" si="0"/>
        <v>0.12226744983890028</v>
      </c>
      <c r="M10" s="340" t="s">
        <v>578</v>
      </c>
      <c r="N10" s="340" t="s">
        <v>590</v>
      </c>
      <c r="O10" s="340" t="s">
        <v>593</v>
      </c>
      <c r="P10" s="340"/>
      <c r="Q10" s="340" t="s">
        <v>594</v>
      </c>
      <c r="R10" s="344">
        <v>19.620000000000019</v>
      </c>
      <c r="S10" s="344">
        <v>19.620000000000019</v>
      </c>
      <c r="T10" s="344">
        <v>19.620000000000019</v>
      </c>
      <c r="U10" s="344">
        <v>19.620000000000019</v>
      </c>
      <c r="V10" s="344">
        <v>19.620000000000019</v>
      </c>
    </row>
    <row r="11" spans="1:22" ht="14.5">
      <c r="A11" s="348" t="s">
        <v>578</v>
      </c>
      <c r="B11" s="348" t="s">
        <v>584</v>
      </c>
      <c r="C11" s="348" t="s">
        <v>580</v>
      </c>
      <c r="D11" s="353">
        <v>7.0648080714430241</v>
      </c>
      <c r="E11" s="354">
        <v>7.4682257211738978</v>
      </c>
      <c r="F11" s="354">
        <v>7.9298661016839249</v>
      </c>
      <c r="G11" s="354">
        <v>8.3992057342572366</v>
      </c>
      <c r="H11" s="355">
        <v>8.8134552289692181</v>
      </c>
      <c r="I11" s="352">
        <f t="shared" si="0"/>
        <v>39.675560857527302</v>
      </c>
      <c r="M11" s="340" t="s">
        <v>308</v>
      </c>
      <c r="N11" s="340" t="s">
        <v>590</v>
      </c>
      <c r="O11" s="340" t="s">
        <v>593</v>
      </c>
      <c r="P11" s="340"/>
      <c r="Q11" s="340" t="s">
        <v>594</v>
      </c>
      <c r="R11" s="344">
        <v>851.2</v>
      </c>
      <c r="S11" s="344">
        <v>851.2</v>
      </c>
      <c r="T11" s="344">
        <v>851.2</v>
      </c>
      <c r="U11" s="344">
        <v>851.2</v>
      </c>
      <c r="V11" s="344">
        <v>851.2</v>
      </c>
    </row>
    <row r="12" spans="1:22" ht="15" thickBot="1">
      <c r="A12" s="348" t="s">
        <v>308</v>
      </c>
      <c r="B12" s="348" t="s">
        <v>584</v>
      </c>
      <c r="C12" s="348" t="s">
        <v>580</v>
      </c>
      <c r="D12" s="353">
        <v>0.69812729934012863</v>
      </c>
      <c r="E12" s="354">
        <v>0.77226473594161138</v>
      </c>
      <c r="F12" s="354">
        <v>0.85506398999796218</v>
      </c>
      <c r="G12" s="354">
        <v>0.93807015404825478</v>
      </c>
      <c r="H12" s="355">
        <v>1.0163056726172841</v>
      </c>
      <c r="I12" s="352">
        <f t="shared" si="0"/>
        <v>4.2798318519452412</v>
      </c>
    </row>
    <row r="13" spans="1:22" ht="16" thickBot="1">
      <c r="A13" s="348" t="s">
        <v>578</v>
      </c>
      <c r="B13" s="356" t="s">
        <v>585</v>
      </c>
      <c r="C13" s="348" t="s">
        <v>580</v>
      </c>
      <c r="D13" s="353">
        <v>2.7018766667800058</v>
      </c>
      <c r="E13" s="354">
        <v>2.8183646587983544</v>
      </c>
      <c r="F13" s="354">
        <v>2.9429446435490232</v>
      </c>
      <c r="G13" s="354">
        <v>3.0707482609702996</v>
      </c>
      <c r="H13" s="355">
        <v>3.1957099154525128</v>
      </c>
      <c r="I13" s="352">
        <f t="shared" si="0"/>
        <v>14.729644145550196</v>
      </c>
      <c r="Q13" s="4" t="s">
        <v>600</v>
      </c>
      <c r="R13" s="527" t="s">
        <v>589</v>
      </c>
      <c r="S13" s="527"/>
      <c r="T13" s="527"/>
      <c r="U13" s="527"/>
      <c r="V13" s="527"/>
    </row>
    <row r="14" spans="1:22" ht="14.5">
      <c r="A14" s="348" t="s">
        <v>308</v>
      </c>
      <c r="B14" s="356" t="s">
        <v>585</v>
      </c>
      <c r="C14" s="348" t="s">
        <v>580</v>
      </c>
      <c r="D14" s="353">
        <v>0</v>
      </c>
      <c r="E14" s="354">
        <v>0</v>
      </c>
      <c r="F14" s="354">
        <v>0</v>
      </c>
      <c r="G14" s="354">
        <v>0</v>
      </c>
      <c r="H14" s="355">
        <v>0</v>
      </c>
      <c r="I14" s="352">
        <f t="shared" si="0"/>
        <v>0</v>
      </c>
      <c r="R14" s="337">
        <v>2027</v>
      </c>
      <c r="S14" s="338">
        <v>2028</v>
      </c>
      <c r="T14" s="338">
        <v>2029</v>
      </c>
      <c r="U14" s="338">
        <v>2030</v>
      </c>
      <c r="V14" s="339">
        <v>2031</v>
      </c>
    </row>
    <row r="15" spans="1:22" ht="14.5">
      <c r="A15" s="336" t="s">
        <v>578</v>
      </c>
      <c r="B15" s="336" t="s">
        <v>586</v>
      </c>
      <c r="C15" s="336" t="s">
        <v>580</v>
      </c>
      <c r="D15" s="330">
        <v>1.5010795161213277</v>
      </c>
      <c r="E15" s="331">
        <v>1.5657966591511159</v>
      </c>
      <c r="F15" s="331">
        <v>1.6350094642828907</v>
      </c>
      <c r="G15" s="331">
        <v>1.7060132205076033</v>
      </c>
      <c r="H15" s="332">
        <v>1.7754380695949705</v>
      </c>
      <c r="I15" s="321">
        <f t="shared" si="0"/>
        <v>8.1833369296579086</v>
      </c>
      <c r="M15" s="340" t="s">
        <v>578</v>
      </c>
      <c r="N15" s="340" t="s">
        <v>595</v>
      </c>
      <c r="O15" s="340" t="s">
        <v>591</v>
      </c>
      <c r="P15" s="340" t="s">
        <v>592</v>
      </c>
      <c r="Q15" s="340" t="s">
        <v>399</v>
      </c>
      <c r="R15" s="364">
        <v>9.9784221171850014</v>
      </c>
      <c r="S15" s="364">
        <v>10.51924143571792</v>
      </c>
      <c r="T15" s="364">
        <v>11.14261760861395</v>
      </c>
      <c r="U15" s="364">
        <v>11.776910927146863</v>
      </c>
      <c r="V15" s="364">
        <v>12.333089247853358</v>
      </c>
    </row>
    <row r="16" spans="1:22" ht="14.5">
      <c r="A16" s="336" t="s">
        <v>308</v>
      </c>
      <c r="B16" s="336" t="s">
        <v>586</v>
      </c>
      <c r="C16" s="336" t="s">
        <v>580</v>
      </c>
      <c r="D16" s="330">
        <v>1.8626963281757718E-2</v>
      </c>
      <c r="E16" s="331">
        <v>2.0605048525931313E-2</v>
      </c>
      <c r="F16" s="331">
        <v>2.2814242560489702E-2</v>
      </c>
      <c r="G16" s="331">
        <v>2.5028957228410267E-2</v>
      </c>
      <c r="H16" s="332">
        <v>2.7116384740687775E-2</v>
      </c>
      <c r="I16" s="321">
        <f t="shared" si="0"/>
        <v>0.11419159633727677</v>
      </c>
      <c r="M16" s="340" t="s">
        <v>308</v>
      </c>
      <c r="N16" s="340" t="s">
        <v>595</v>
      </c>
      <c r="O16" s="340" t="s">
        <v>591</v>
      </c>
      <c r="P16" s="340" t="s">
        <v>592</v>
      </c>
      <c r="Q16" s="340" t="s">
        <v>399</v>
      </c>
      <c r="R16" s="343">
        <v>1.7958303061386922E-2</v>
      </c>
      <c r="S16" s="343">
        <v>1.986538011730813E-2</v>
      </c>
      <c r="T16" s="343">
        <v>2.1995269750625962E-2</v>
      </c>
      <c r="U16" s="343">
        <v>2.4130481840723746E-2</v>
      </c>
      <c r="V16" s="343">
        <v>2.6142976057688724E-2</v>
      </c>
    </row>
    <row r="17" spans="1:22" ht="14.5">
      <c r="A17" s="336" t="s">
        <v>578</v>
      </c>
      <c r="B17" s="336" t="s">
        <v>383</v>
      </c>
      <c r="C17" s="336" t="s">
        <v>580</v>
      </c>
      <c r="D17" s="330">
        <v>1.7379541926639046</v>
      </c>
      <c r="E17" s="331">
        <v>2.1760012037716323</v>
      </c>
      <c r="F17" s="331">
        <v>2.8502176563062549</v>
      </c>
      <c r="G17" s="331">
        <v>3.771665534962688</v>
      </c>
      <c r="H17" s="332">
        <v>4.9193060250748122</v>
      </c>
      <c r="I17" s="321">
        <f t="shared" si="0"/>
        <v>15.455144612779291</v>
      </c>
      <c r="M17" s="340" t="s">
        <v>578</v>
      </c>
      <c r="N17" s="340" t="s">
        <v>595</v>
      </c>
      <c r="O17" s="340" t="s">
        <v>593</v>
      </c>
      <c r="P17" s="340"/>
      <c r="Q17" s="340" t="s">
        <v>594</v>
      </c>
      <c r="R17" s="344">
        <v>5.2382430000000024</v>
      </c>
      <c r="S17" s="344">
        <v>5.2382430000000024</v>
      </c>
      <c r="T17" s="344">
        <v>5.2382430000000024</v>
      </c>
      <c r="U17" s="344">
        <v>5.2382430000000024</v>
      </c>
      <c r="V17" s="344">
        <v>5.2382430000000024</v>
      </c>
    </row>
    <row r="18" spans="1:22" ht="15" thickBot="1">
      <c r="A18" s="336" t="s">
        <v>308</v>
      </c>
      <c r="B18" s="336" t="s">
        <v>383</v>
      </c>
      <c r="C18" s="336" t="s">
        <v>580</v>
      </c>
      <c r="D18" s="333">
        <v>0.16589141657770548</v>
      </c>
      <c r="E18" s="334">
        <v>0.18350820994889255</v>
      </c>
      <c r="F18" s="334">
        <v>0.20318325425666897</v>
      </c>
      <c r="G18" s="334">
        <v>0.22290746523079916</v>
      </c>
      <c r="H18" s="335">
        <v>0.24149805897262108</v>
      </c>
      <c r="I18" s="321">
        <f t="shared" si="0"/>
        <v>1.0169884049866873</v>
      </c>
      <c r="M18" s="340" t="s">
        <v>308</v>
      </c>
      <c r="N18" s="340" t="s">
        <v>595</v>
      </c>
      <c r="O18" s="340" t="s">
        <v>593</v>
      </c>
      <c r="P18" s="340"/>
      <c r="Q18" s="340" t="s">
        <v>594</v>
      </c>
      <c r="R18" s="344">
        <v>37.6</v>
      </c>
      <c r="S18" s="344">
        <v>37.6</v>
      </c>
      <c r="T18" s="344">
        <v>37.6</v>
      </c>
      <c r="U18" s="344">
        <v>37.6</v>
      </c>
      <c r="V18" s="344">
        <v>37.6</v>
      </c>
    </row>
    <row r="19" spans="1:22" ht="15" thickBot="1">
      <c r="A19" s="336"/>
      <c r="B19" s="323"/>
      <c r="C19" s="336"/>
      <c r="D19" s="324">
        <f t="shared" ref="D19:I19" si="1">SUM(D7:D18)</f>
        <v>34.049171344918634</v>
      </c>
      <c r="E19" s="324">
        <f t="shared" si="1"/>
        <v>36.520545737935144</v>
      </c>
      <c r="F19" s="324">
        <f t="shared" si="1"/>
        <v>39.514424474803427</v>
      </c>
      <c r="G19" s="324">
        <f t="shared" si="1"/>
        <v>42.794928371087543</v>
      </c>
      <c r="H19" s="324">
        <f t="shared" si="1"/>
        <v>46.044829758121743</v>
      </c>
      <c r="I19" s="324">
        <f t="shared" si="1"/>
        <v>198.92389968686646</v>
      </c>
    </row>
    <row r="20" spans="1:22" ht="16" thickBot="1">
      <c r="Q20" s="4" t="s">
        <v>600</v>
      </c>
      <c r="R20" s="527" t="s">
        <v>589</v>
      </c>
      <c r="S20" s="527"/>
      <c r="T20" s="527"/>
      <c r="U20" s="527"/>
      <c r="V20" s="527"/>
    </row>
    <row r="21" spans="1:22" ht="15" thickBot="1">
      <c r="R21" s="337">
        <v>2027</v>
      </c>
      <c r="S21" s="338">
        <v>2028</v>
      </c>
      <c r="T21" s="338">
        <v>2029</v>
      </c>
      <c r="U21" s="338">
        <v>2030</v>
      </c>
      <c r="V21" s="339">
        <v>2031</v>
      </c>
    </row>
    <row r="22" spans="1:22" ht="15" thickBot="1">
      <c r="D22" s="317">
        <v>2027</v>
      </c>
      <c r="E22" s="318">
        <v>2028</v>
      </c>
      <c r="F22" s="318">
        <v>2029</v>
      </c>
      <c r="G22" s="318">
        <v>2030</v>
      </c>
      <c r="H22" s="319">
        <v>2031</v>
      </c>
      <c r="I22" s="320" t="s">
        <v>577</v>
      </c>
      <c r="M22" s="340" t="s">
        <v>578</v>
      </c>
      <c r="N22" s="340" t="s">
        <v>584</v>
      </c>
      <c r="O22" s="340" t="s">
        <v>591</v>
      </c>
      <c r="P22" s="340" t="s">
        <v>592</v>
      </c>
      <c r="Q22" s="340" t="s">
        <v>399</v>
      </c>
      <c r="R22" s="364">
        <v>7.3375096630007182</v>
      </c>
      <c r="S22" s="364">
        <v>7.7564992340112058</v>
      </c>
      <c r="T22" s="364">
        <v>8.2359589332089183</v>
      </c>
      <c r="U22" s="364">
        <v>8.7234150755995579</v>
      </c>
      <c r="V22" s="364">
        <v>9.1536546008074229</v>
      </c>
    </row>
    <row r="23" spans="1:22" ht="14.5">
      <c r="A23" s="348" t="s">
        <v>578</v>
      </c>
      <c r="B23" s="348" t="s">
        <v>579</v>
      </c>
      <c r="C23" s="348" t="s">
        <v>596</v>
      </c>
      <c r="D23" s="349">
        <v>21.800000000000011</v>
      </c>
      <c r="E23" s="350">
        <v>21.800000000000015</v>
      </c>
      <c r="F23" s="350">
        <v>21.800000000000015</v>
      </c>
      <c r="G23" s="350">
        <v>21.800000000000015</v>
      </c>
      <c r="H23" s="351">
        <v>21.800000000000015</v>
      </c>
      <c r="I23" s="352">
        <f>SUM(D23:H23)</f>
        <v>109.00000000000006</v>
      </c>
      <c r="M23" s="340" t="s">
        <v>308</v>
      </c>
      <c r="N23" s="340" t="s">
        <v>584</v>
      </c>
      <c r="O23" s="340" t="s">
        <v>591</v>
      </c>
      <c r="P23" s="340" t="s">
        <v>592</v>
      </c>
      <c r="Q23" s="340" t="s">
        <v>399</v>
      </c>
      <c r="R23" s="343">
        <v>0.62825403848266914</v>
      </c>
      <c r="S23" s="343">
        <v>0.69497130335923185</v>
      </c>
      <c r="T23" s="343">
        <v>0.76948345292482412</v>
      </c>
      <c r="U23" s="343">
        <v>0.84418180354489381</v>
      </c>
      <c r="V23" s="343">
        <v>0.91458698686924855</v>
      </c>
    </row>
    <row r="24" spans="1:22" ht="14.5">
      <c r="A24" s="348" t="s">
        <v>308</v>
      </c>
      <c r="B24" s="348" t="s">
        <v>579</v>
      </c>
      <c r="C24" s="348" t="s">
        <v>596</v>
      </c>
      <c r="D24" s="353">
        <v>945.75197067029535</v>
      </c>
      <c r="E24" s="354">
        <v>945.75197067029637</v>
      </c>
      <c r="F24" s="354">
        <v>945.7519706702958</v>
      </c>
      <c r="G24" s="354">
        <v>945.75197067029558</v>
      </c>
      <c r="H24" s="355">
        <v>945.75197067029626</v>
      </c>
      <c r="I24" s="352">
        <f t="shared" ref="I24:I34" si="2">SUM(D24:H24)</f>
        <v>4728.7598533514793</v>
      </c>
      <c r="M24" s="340" t="s">
        <v>578</v>
      </c>
      <c r="N24" s="340" t="s">
        <v>584</v>
      </c>
      <c r="O24" s="340" t="s">
        <v>593</v>
      </c>
      <c r="P24" s="340"/>
      <c r="Q24" s="340" t="s">
        <v>594</v>
      </c>
      <c r="R24" s="344">
        <v>25.091999999999977</v>
      </c>
      <c r="S24" s="344">
        <v>25.091999999999977</v>
      </c>
      <c r="T24" s="344">
        <v>25.091999999999977</v>
      </c>
      <c r="U24" s="344">
        <v>25.091999999999977</v>
      </c>
      <c r="V24" s="344">
        <v>25.091999999999977</v>
      </c>
    </row>
    <row r="25" spans="1:22" ht="14.5">
      <c r="A25" s="348" t="s">
        <v>578</v>
      </c>
      <c r="B25" s="348" t="s">
        <v>583</v>
      </c>
      <c r="C25" s="348" t="s">
        <v>596</v>
      </c>
      <c r="D25" s="353">
        <v>5.8202700000000052</v>
      </c>
      <c r="E25" s="354">
        <v>5.8202700000000043</v>
      </c>
      <c r="F25" s="354">
        <v>5.8202700000000025</v>
      </c>
      <c r="G25" s="354">
        <v>5.8202700000000025</v>
      </c>
      <c r="H25" s="355">
        <v>5.8202700000000043</v>
      </c>
      <c r="I25" s="352">
        <f t="shared" si="2"/>
        <v>29.101350000000014</v>
      </c>
      <c r="M25" s="340" t="s">
        <v>308</v>
      </c>
      <c r="N25" s="340" t="s">
        <v>584</v>
      </c>
      <c r="O25" s="340" t="s">
        <v>593</v>
      </c>
      <c r="P25" s="340"/>
      <c r="Q25" s="340" t="s">
        <v>594</v>
      </c>
      <c r="R25" s="344">
        <v>1315.4</v>
      </c>
      <c r="S25" s="344">
        <v>1315.4</v>
      </c>
      <c r="T25" s="344">
        <v>1315.4</v>
      </c>
      <c r="U25" s="344">
        <v>1315.4</v>
      </c>
      <c r="V25" s="344">
        <v>1315.4</v>
      </c>
    </row>
    <row r="26" spans="1:22" ht="15" thickBot="1">
      <c r="A26" s="348" t="s">
        <v>308</v>
      </c>
      <c r="B26" s="348" t="s">
        <v>583</v>
      </c>
      <c r="C26" s="348" t="s">
        <v>596</v>
      </c>
      <c r="D26" s="353">
        <v>41.758156437651095</v>
      </c>
      <c r="E26" s="354">
        <v>41.758156437651117</v>
      </c>
      <c r="F26" s="354">
        <v>41.758156437651117</v>
      </c>
      <c r="G26" s="354">
        <v>41.758156437651117</v>
      </c>
      <c r="H26" s="355">
        <v>41.758156437651131</v>
      </c>
      <c r="I26" s="352">
        <f t="shared" si="2"/>
        <v>208.79078218825558</v>
      </c>
    </row>
    <row r="27" spans="1:22" ht="16" thickBot="1">
      <c r="A27" s="348" t="s">
        <v>578</v>
      </c>
      <c r="B27" s="348" t="s">
        <v>584</v>
      </c>
      <c r="C27" s="348" t="s">
        <v>596</v>
      </c>
      <c r="D27" s="353">
        <v>27.879999999999995</v>
      </c>
      <c r="E27" s="354">
        <v>27.879999999999992</v>
      </c>
      <c r="F27" s="354">
        <v>27.879999999999995</v>
      </c>
      <c r="G27" s="354">
        <v>27.879999999999995</v>
      </c>
      <c r="H27" s="355">
        <v>27.879999999999995</v>
      </c>
      <c r="I27" s="352">
        <f t="shared" si="2"/>
        <v>139.39999999999998</v>
      </c>
      <c r="Q27" s="4" t="s">
        <v>600</v>
      </c>
      <c r="R27" s="527" t="s">
        <v>589</v>
      </c>
      <c r="S27" s="527"/>
      <c r="T27" s="527"/>
      <c r="U27" s="527"/>
      <c r="V27" s="527"/>
    </row>
    <row r="28" spans="1:22" ht="14.5">
      <c r="A28" s="348" t="s">
        <v>308</v>
      </c>
      <c r="B28" s="348" t="s">
        <v>584</v>
      </c>
      <c r="C28" s="348" t="s">
        <v>596</v>
      </c>
      <c r="D28" s="353">
        <v>1461.6963732853708</v>
      </c>
      <c r="E28" s="354">
        <v>1461.6963732853696</v>
      </c>
      <c r="F28" s="354">
        <v>1461.6963732853706</v>
      </c>
      <c r="G28" s="354">
        <v>1461.6963732853706</v>
      </c>
      <c r="H28" s="355">
        <v>1461.6963732853708</v>
      </c>
      <c r="I28" s="352">
        <f t="shared" si="2"/>
        <v>7308.4818664268532</v>
      </c>
      <c r="R28" s="337">
        <v>2027</v>
      </c>
      <c r="S28" s="338">
        <v>2028</v>
      </c>
      <c r="T28" s="338">
        <v>2029</v>
      </c>
      <c r="U28" s="338">
        <v>2030</v>
      </c>
      <c r="V28" s="339">
        <v>2031</v>
      </c>
    </row>
    <row r="29" spans="1:22" ht="14.5">
      <c r="A29" s="348" t="s">
        <v>578</v>
      </c>
      <c r="B29" s="356" t="s">
        <v>585</v>
      </c>
      <c r="C29" s="348" t="s">
        <v>596</v>
      </c>
      <c r="D29" s="353">
        <v>6.9999999999999991</v>
      </c>
      <c r="E29" s="354">
        <v>6.9999999999999991</v>
      </c>
      <c r="F29" s="354">
        <v>6.9999999999999991</v>
      </c>
      <c r="G29" s="354">
        <v>6.9999999999999991</v>
      </c>
      <c r="H29" s="355">
        <v>6.9999999999999991</v>
      </c>
      <c r="I29" s="352">
        <f t="shared" si="2"/>
        <v>34.999999999999993</v>
      </c>
      <c r="M29" s="340" t="s">
        <v>578</v>
      </c>
      <c r="N29" s="340" t="s">
        <v>597</v>
      </c>
      <c r="O29" s="340" t="s">
        <v>591</v>
      </c>
      <c r="P29" s="340" t="s">
        <v>592</v>
      </c>
      <c r="Q29" s="340" t="s">
        <v>399</v>
      </c>
      <c r="R29" s="364">
        <v>2.8061691061177134</v>
      </c>
      <c r="S29" s="364">
        <v>2.9271535346279705</v>
      </c>
      <c r="T29" s="364">
        <v>3.056542306790015</v>
      </c>
      <c r="U29" s="364">
        <v>3.1892791438437529</v>
      </c>
      <c r="V29" s="364">
        <v>3.3190643181889796</v>
      </c>
    </row>
    <row r="30" spans="1:22" ht="14.5">
      <c r="A30" s="348" t="s">
        <v>308</v>
      </c>
      <c r="B30" s="356" t="s">
        <v>585</v>
      </c>
      <c r="C30" s="348" t="s">
        <v>596</v>
      </c>
      <c r="D30" s="353">
        <v>0</v>
      </c>
      <c r="E30" s="354">
        <v>0</v>
      </c>
      <c r="F30" s="354">
        <v>0</v>
      </c>
      <c r="G30" s="354">
        <v>0</v>
      </c>
      <c r="H30" s="355">
        <v>0</v>
      </c>
      <c r="I30" s="352">
        <f t="shared" si="2"/>
        <v>0</v>
      </c>
      <c r="M30" s="340" t="s">
        <v>308</v>
      </c>
      <c r="N30" s="340" t="s">
        <v>597</v>
      </c>
      <c r="O30" s="340" t="s">
        <v>591</v>
      </c>
      <c r="P30" s="340" t="s">
        <v>592</v>
      </c>
      <c r="Q30" s="340" t="s">
        <v>399</v>
      </c>
      <c r="R30" s="343">
        <v>0</v>
      </c>
      <c r="S30" s="343">
        <v>0</v>
      </c>
      <c r="T30" s="343">
        <v>0</v>
      </c>
      <c r="U30" s="343">
        <v>0</v>
      </c>
      <c r="V30" s="343">
        <v>0</v>
      </c>
    </row>
    <row r="31" spans="1:22" ht="14.5">
      <c r="A31" s="336" t="s">
        <v>578</v>
      </c>
      <c r="B31" s="336" t="s">
        <v>586</v>
      </c>
      <c r="C31" s="336" t="s">
        <v>596</v>
      </c>
      <c r="D31" s="330">
        <v>3.2</v>
      </c>
      <c r="E31" s="331">
        <v>3.2</v>
      </c>
      <c r="F31" s="331">
        <v>3.2</v>
      </c>
      <c r="G31" s="331">
        <v>3.2</v>
      </c>
      <c r="H31" s="332">
        <v>3.2</v>
      </c>
      <c r="I31" s="321">
        <f t="shared" si="2"/>
        <v>16</v>
      </c>
      <c r="M31" s="340" t="s">
        <v>578</v>
      </c>
      <c r="N31" s="340" t="s">
        <v>597</v>
      </c>
      <c r="O31" s="340" t="s">
        <v>593</v>
      </c>
      <c r="P31" s="340"/>
      <c r="Q31" s="340" t="s">
        <v>594</v>
      </c>
      <c r="R31" s="344">
        <v>6.2999999999999989</v>
      </c>
      <c r="S31" s="344">
        <v>6.2999999999999989</v>
      </c>
      <c r="T31" s="344">
        <v>6.2999999999999989</v>
      </c>
      <c r="U31" s="344">
        <v>6.2999999999999989</v>
      </c>
      <c r="V31" s="344">
        <v>6.2999999999999989</v>
      </c>
    </row>
    <row r="32" spans="1:22" ht="14.5">
      <c r="A32" s="336" t="s">
        <v>308</v>
      </c>
      <c r="B32" s="336" t="s">
        <v>586</v>
      </c>
      <c r="C32" s="336" t="s">
        <v>596</v>
      </c>
      <c r="D32" s="330">
        <v>39.000000000000014</v>
      </c>
      <c r="E32" s="331">
        <v>39.000000000000014</v>
      </c>
      <c r="F32" s="331">
        <v>39.000000000000014</v>
      </c>
      <c r="G32" s="331">
        <v>39.000000000000014</v>
      </c>
      <c r="H32" s="332">
        <v>39.000000000000014</v>
      </c>
      <c r="I32" s="321">
        <f t="shared" si="2"/>
        <v>195.00000000000006</v>
      </c>
      <c r="M32" s="340" t="s">
        <v>308</v>
      </c>
      <c r="N32" s="340" t="s">
        <v>597</v>
      </c>
      <c r="O32" s="340" t="s">
        <v>593</v>
      </c>
      <c r="P32" s="340"/>
      <c r="Q32" s="340" t="s">
        <v>594</v>
      </c>
      <c r="R32" s="344">
        <v>0</v>
      </c>
      <c r="S32" s="344">
        <v>0</v>
      </c>
      <c r="T32" s="344">
        <v>0</v>
      </c>
      <c r="U32" s="344">
        <v>0</v>
      </c>
      <c r="V32" s="344">
        <v>0</v>
      </c>
    </row>
    <row r="33" spans="1:24" ht="15" thickBot="1">
      <c r="A33" s="336" t="s">
        <v>578</v>
      </c>
      <c r="B33" s="336" t="s">
        <v>383</v>
      </c>
      <c r="C33" s="336" t="s">
        <v>596</v>
      </c>
      <c r="D33" s="330">
        <v>13.290000000000001</v>
      </c>
      <c r="E33" s="331">
        <v>13.290000000000001</v>
      </c>
      <c r="F33" s="331">
        <v>13.290000000000001</v>
      </c>
      <c r="G33" s="331">
        <v>13.290000000000001</v>
      </c>
      <c r="H33" s="332">
        <v>13.290000000000001</v>
      </c>
      <c r="I33" s="321">
        <f t="shared" si="2"/>
        <v>66.45</v>
      </c>
    </row>
    <row r="34" spans="1:24" ht="16" thickBot="1">
      <c r="A34" s="336" t="s">
        <v>308</v>
      </c>
      <c r="B34" s="336" t="s">
        <v>383</v>
      </c>
      <c r="C34" s="336" t="s">
        <v>596</v>
      </c>
      <c r="D34" s="330">
        <v>347.33333333333343</v>
      </c>
      <c r="E34" s="331">
        <v>347.33333333333343</v>
      </c>
      <c r="F34" s="331">
        <v>347.33333333333343</v>
      </c>
      <c r="G34" s="331">
        <v>347.33333333333343</v>
      </c>
      <c r="H34" s="332">
        <v>347.33333333333343</v>
      </c>
      <c r="I34" s="321">
        <f t="shared" si="2"/>
        <v>1736.6666666666672</v>
      </c>
      <c r="Q34" s="4" t="s">
        <v>601</v>
      </c>
      <c r="R34" s="527" t="s">
        <v>589</v>
      </c>
      <c r="S34" s="527"/>
      <c r="T34" s="527"/>
      <c r="U34" s="527"/>
      <c r="V34" s="527"/>
    </row>
    <row r="35" spans="1:24" ht="15" thickBot="1">
      <c r="A35" s="336"/>
      <c r="B35" s="323"/>
      <c r="C35" s="336"/>
      <c r="D35" s="324">
        <f t="shared" ref="D35:I35" si="3">SUM(D23:D34)</f>
        <v>2914.5301037266504</v>
      </c>
      <c r="E35" s="324">
        <f t="shared" si="3"/>
        <v>2914.5301037266504</v>
      </c>
      <c r="F35" s="324">
        <f t="shared" si="3"/>
        <v>2914.5301037266509</v>
      </c>
      <c r="G35" s="324">
        <f t="shared" si="3"/>
        <v>2914.5301037266504</v>
      </c>
      <c r="H35" s="324">
        <f t="shared" si="3"/>
        <v>2914.5301037266513</v>
      </c>
      <c r="I35" s="324">
        <f t="shared" si="3"/>
        <v>14572.650518633256</v>
      </c>
      <c r="R35" s="337">
        <v>2027</v>
      </c>
      <c r="S35" s="338">
        <v>2028</v>
      </c>
      <c r="T35" s="338">
        <v>2029</v>
      </c>
      <c r="U35" s="338">
        <v>2030</v>
      </c>
      <c r="V35" s="339">
        <v>2031</v>
      </c>
      <c r="W35" s="339" t="s">
        <v>598</v>
      </c>
      <c r="X35" t="s">
        <v>599</v>
      </c>
    </row>
    <row r="36" spans="1:24">
      <c r="A36" s="315"/>
      <c r="B36" s="315"/>
      <c r="C36" s="315"/>
      <c r="D36" s="315"/>
      <c r="E36" s="315"/>
      <c r="F36" s="315"/>
      <c r="G36" s="315"/>
      <c r="H36" s="315"/>
      <c r="I36" s="315"/>
      <c r="J36" s="315"/>
      <c r="K36" s="315"/>
      <c r="L36" s="315"/>
      <c r="M36" s="340" t="s">
        <v>578</v>
      </c>
      <c r="N36" s="340" t="s">
        <v>598</v>
      </c>
      <c r="O36" s="340" t="s">
        <v>591</v>
      </c>
      <c r="P36" s="340" t="s">
        <v>592</v>
      </c>
      <c r="Q36" s="340" t="s">
        <v>399</v>
      </c>
      <c r="R36" s="357">
        <f>R8+D15+D17+R15+R22+R29</f>
        <v>33.831872100582451</v>
      </c>
      <c r="S36" s="357">
        <f t="shared" ref="S36:V37" si="4">S8+E15+E17+S15+S22+S29</f>
        <v>36.22986447524972</v>
      </c>
      <c r="T36" s="357">
        <f t="shared" si="4"/>
        <v>39.14378856119265</v>
      </c>
      <c r="U36" s="357">
        <f t="shared" si="4"/>
        <v>42.345372396527175</v>
      </c>
      <c r="V36" s="357">
        <f>V8+H15+H17+V15+V22+V29</f>
        <v>45.516114161722705</v>
      </c>
      <c r="W36" s="525">
        <f>SUM(R36:V37)</f>
        <v>204.65206648240954</v>
      </c>
      <c r="X36" s="359">
        <f>W36+(SUM(Option_3!E64:I64))</f>
        <v>0</v>
      </c>
    </row>
    <row r="37" spans="1:24">
      <c r="M37" s="340" t="s">
        <v>308</v>
      </c>
      <c r="N37" s="340" t="s">
        <v>598</v>
      </c>
      <c r="O37" s="340" t="s">
        <v>591</v>
      </c>
      <c r="P37" s="340" t="s">
        <v>592</v>
      </c>
      <c r="Q37" s="340" t="s">
        <v>399</v>
      </c>
      <c r="R37" s="357">
        <f>R9+D16+D18+R16+R23+R30</f>
        <v>1.2372761353889592</v>
      </c>
      <c r="S37" s="357">
        <f t="shared" si="4"/>
        <v>1.3686683343942545</v>
      </c>
      <c r="T37" s="357">
        <f t="shared" si="4"/>
        <v>1.5154116878897583</v>
      </c>
      <c r="U37" s="357">
        <f t="shared" si="4"/>
        <v>1.6625217435582327</v>
      </c>
      <c r="V37" s="357">
        <f t="shared" si="4"/>
        <v>1.8011768859036674</v>
      </c>
      <c r="W37" s="526"/>
    </row>
    <row r="38" spans="1:24">
      <c r="M38" s="340" t="s">
        <v>578</v>
      </c>
      <c r="N38" s="340" t="s">
        <v>598</v>
      </c>
      <c r="O38" s="340" t="s">
        <v>593</v>
      </c>
      <c r="P38" s="340"/>
      <c r="Q38" s="340" t="s">
        <v>594</v>
      </c>
      <c r="R38" s="358">
        <f>R10+R17+R24+R31+D31+D33</f>
        <v>72.740243000000007</v>
      </c>
      <c r="S38" s="358">
        <f t="shared" ref="S38:U39" si="5">S10+S17+S24+S31+E31+E33</f>
        <v>72.740243000000007</v>
      </c>
      <c r="T38" s="358">
        <f t="shared" si="5"/>
        <v>72.740243000000007</v>
      </c>
      <c r="U38" s="358">
        <f t="shared" si="5"/>
        <v>72.740243000000007</v>
      </c>
      <c r="V38" s="358">
        <f>V10+V17+V24+V31+H31+H33</f>
        <v>72.740243000000007</v>
      </c>
      <c r="W38" s="358">
        <f>SUM(R38:V38)</f>
        <v>363.70121500000005</v>
      </c>
    </row>
    <row r="39" spans="1:24">
      <c r="M39" s="340" t="s">
        <v>308</v>
      </c>
      <c r="N39" s="340" t="s">
        <v>598</v>
      </c>
      <c r="O39" s="340" t="s">
        <v>593</v>
      </c>
      <c r="P39" s="340"/>
      <c r="Q39" s="340" t="s">
        <v>594</v>
      </c>
      <c r="R39" s="358">
        <f>R11+R18+R25+R32+D32+D34</f>
        <v>2590.5333333333338</v>
      </c>
      <c r="S39" s="358">
        <f t="shared" si="5"/>
        <v>2590.5333333333338</v>
      </c>
      <c r="T39" s="358">
        <f t="shared" si="5"/>
        <v>2590.5333333333338</v>
      </c>
      <c r="U39" s="358">
        <f t="shared" si="5"/>
        <v>2590.5333333333338</v>
      </c>
      <c r="V39" s="358">
        <f>V11+V18+V25+V32+H32+H34</f>
        <v>2590.5333333333338</v>
      </c>
      <c r="W39" s="358">
        <f>SUM(R39:V39)</f>
        <v>12952.666666666668</v>
      </c>
    </row>
    <row r="49" spans="1:19">
      <c r="A49" s="4" t="s">
        <v>518</v>
      </c>
    </row>
    <row r="51" spans="1:19">
      <c r="A51" s="4" t="s">
        <v>519</v>
      </c>
    </row>
    <row r="52" spans="1:19">
      <c r="A52" s="514" t="s">
        <v>520</v>
      </c>
      <c r="B52" s="514"/>
      <c r="C52" s="514"/>
      <c r="D52" s="514"/>
      <c r="E52" s="514"/>
      <c r="F52" s="514"/>
      <c r="G52" s="514"/>
      <c r="H52" s="514"/>
      <c r="I52" s="514"/>
      <c r="J52" s="514"/>
      <c r="K52" s="514"/>
      <c r="L52" s="514"/>
      <c r="M52" s="514"/>
      <c r="N52" s="514"/>
      <c r="O52" s="514"/>
      <c r="P52" s="514"/>
      <c r="Q52" s="514"/>
      <c r="R52" s="514"/>
      <c r="S52" s="514"/>
    </row>
    <row r="53" spans="1:19" ht="25.5" customHeight="1">
      <c r="A53" s="514"/>
      <c r="B53" s="514"/>
      <c r="C53" s="514"/>
      <c r="D53" s="514"/>
      <c r="E53" s="514"/>
      <c r="F53" s="514"/>
      <c r="G53" s="514"/>
      <c r="H53" s="514"/>
      <c r="I53" s="514"/>
      <c r="J53" s="514"/>
      <c r="K53" s="514"/>
      <c r="L53" s="514"/>
      <c r="M53" s="514"/>
      <c r="N53" s="514"/>
      <c r="O53" s="514"/>
      <c r="P53" s="514"/>
      <c r="Q53" s="514"/>
      <c r="R53" s="514"/>
      <c r="S53" s="514"/>
    </row>
    <row r="55" spans="1:19">
      <c r="A55" s="158" t="s">
        <v>502</v>
      </c>
      <c r="B55" s="515" t="s">
        <v>521</v>
      </c>
      <c r="C55" s="515"/>
      <c r="D55" s="515"/>
      <c r="E55" s="515"/>
      <c r="F55" s="515"/>
      <c r="G55" s="515"/>
      <c r="H55" s="515"/>
      <c r="I55" s="515"/>
      <c r="J55" s="515"/>
      <c r="K55" s="515"/>
      <c r="L55" s="515"/>
      <c r="M55" s="515"/>
      <c r="N55" s="515"/>
      <c r="O55" s="515"/>
      <c r="P55" s="515"/>
      <c r="Q55" s="515"/>
      <c r="R55" s="515"/>
      <c r="S55" s="515"/>
    </row>
    <row r="56" spans="1:19">
      <c r="A56" s="158" t="s">
        <v>503</v>
      </c>
      <c r="B56" s="515" t="s">
        <v>522</v>
      </c>
      <c r="C56" s="515"/>
      <c r="D56" s="515"/>
      <c r="E56" s="515"/>
      <c r="F56" s="515"/>
      <c r="G56" s="515"/>
      <c r="H56" s="515"/>
      <c r="I56" s="515"/>
      <c r="J56" s="515"/>
      <c r="K56" s="515"/>
      <c r="L56" s="515"/>
      <c r="M56" s="515"/>
      <c r="N56" s="515"/>
      <c r="O56" s="515"/>
      <c r="P56" s="515"/>
      <c r="Q56" s="515"/>
      <c r="R56" s="515"/>
      <c r="S56" s="515"/>
    </row>
    <row r="57" spans="1:19">
      <c r="A57" s="159" t="s">
        <v>405</v>
      </c>
      <c r="B57" s="515" t="s">
        <v>523</v>
      </c>
      <c r="C57" s="515"/>
      <c r="D57" s="515"/>
      <c r="E57" s="515"/>
      <c r="F57" s="515"/>
      <c r="G57" s="515"/>
      <c r="H57" s="515"/>
      <c r="I57" s="515"/>
      <c r="J57" s="515"/>
      <c r="K57" s="515"/>
      <c r="L57" s="515"/>
      <c r="M57" s="515"/>
      <c r="N57" s="515"/>
      <c r="O57" s="515"/>
      <c r="P57" s="515"/>
      <c r="Q57" s="515"/>
      <c r="R57" s="515"/>
      <c r="S57" s="515"/>
    </row>
    <row r="58" spans="1:19">
      <c r="A58" s="159" t="s">
        <v>481</v>
      </c>
      <c r="B58" s="515" t="s">
        <v>523</v>
      </c>
      <c r="C58" s="515"/>
      <c r="D58" s="515"/>
      <c r="E58" s="515"/>
      <c r="F58" s="515"/>
      <c r="G58" s="515"/>
      <c r="H58" s="515"/>
      <c r="I58" s="515"/>
      <c r="J58" s="515"/>
      <c r="K58" s="515"/>
      <c r="L58" s="515"/>
      <c r="M58" s="515"/>
      <c r="N58" s="515"/>
      <c r="O58" s="515"/>
      <c r="P58" s="515"/>
      <c r="Q58" s="515"/>
      <c r="R58" s="515"/>
      <c r="S58" s="515"/>
    </row>
    <row r="59" spans="1:19">
      <c r="A59" s="159" t="s">
        <v>482</v>
      </c>
      <c r="B59" s="515" t="s">
        <v>523</v>
      </c>
      <c r="C59" s="515"/>
      <c r="D59" s="515"/>
      <c r="E59" s="515"/>
      <c r="F59" s="515"/>
      <c r="G59" s="515"/>
      <c r="H59" s="515"/>
      <c r="I59" s="515"/>
      <c r="J59" s="515"/>
      <c r="K59" s="515"/>
      <c r="L59" s="515"/>
      <c r="M59" s="515"/>
      <c r="N59" s="515"/>
      <c r="O59" s="515"/>
      <c r="P59" s="515"/>
      <c r="Q59" s="515"/>
      <c r="R59" s="515"/>
      <c r="S59" s="515"/>
    </row>
    <row r="63" spans="1:19">
      <c r="A63" s="4" t="s">
        <v>524</v>
      </c>
    </row>
    <row r="64" spans="1:19">
      <c r="A64" t="s">
        <v>525</v>
      </c>
    </row>
    <row r="66" spans="1:1">
      <c r="A66" s="4" t="s">
        <v>526</v>
      </c>
    </row>
  </sheetData>
  <mergeCells count="13">
    <mergeCell ref="A2:S4"/>
    <mergeCell ref="R6:V6"/>
    <mergeCell ref="W36:W37"/>
    <mergeCell ref="B59:S59"/>
    <mergeCell ref="R13:V13"/>
    <mergeCell ref="R20:V20"/>
    <mergeCell ref="R27:V27"/>
    <mergeCell ref="R34:V34"/>
    <mergeCell ref="A52:S53"/>
    <mergeCell ref="B55:S55"/>
    <mergeCell ref="B56:S56"/>
    <mergeCell ref="B57:S57"/>
    <mergeCell ref="B58:S58"/>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0">
    <tabColor rgb="FF92D050"/>
    <pageSetUpPr autoPageBreaks="0"/>
  </sheetPr>
  <dimension ref="A1:BB358"/>
  <sheetViews>
    <sheetView zoomScale="70" zoomScaleNormal="70" workbookViewId="0">
      <selection activeCell="B5" sqref="B5:B6"/>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479" t="s">
        <v>344</v>
      </c>
      <c r="J2" s="480"/>
      <c r="K2" s="480"/>
      <c r="L2" s="480"/>
      <c r="M2" s="480"/>
      <c r="N2" s="480"/>
      <c r="O2" s="480"/>
      <c r="P2" s="480"/>
      <c r="Q2" s="480"/>
      <c r="R2" s="480"/>
      <c r="S2" s="480"/>
      <c r="T2" s="480"/>
      <c r="U2" s="481"/>
    </row>
    <row r="3" spans="1:21" ht="13.5" customHeight="1" outlineLevel="1" thickBot="1">
      <c r="A3" s="3"/>
      <c r="B3" s="7"/>
      <c r="F3" s="24"/>
      <c r="G3" s="10"/>
      <c r="I3" s="482" t="s">
        <v>345</v>
      </c>
      <c r="J3" s="483"/>
      <c r="K3" s="483"/>
      <c r="L3" s="483"/>
      <c r="M3" s="483"/>
      <c r="N3" s="484"/>
      <c r="O3" s="1"/>
      <c r="P3" s="488" t="s">
        <v>346</v>
      </c>
      <c r="Q3" s="489"/>
      <c r="R3" s="489"/>
      <c r="S3" s="489"/>
      <c r="T3" s="489"/>
      <c r="U3" s="490"/>
    </row>
    <row r="4" spans="1:21" ht="56.25" customHeight="1" outlineLevel="1">
      <c r="A4" s="31" t="s">
        <v>163</v>
      </c>
      <c r="B4" s="326" t="s">
        <v>179</v>
      </c>
      <c r="E4" s="53" t="s">
        <v>347</v>
      </c>
      <c r="F4" s="91">
        <v>45632</v>
      </c>
      <c r="G4" s="28"/>
      <c r="H4" s="10"/>
      <c r="I4" s="485"/>
      <c r="J4" s="486"/>
      <c r="K4" s="486"/>
      <c r="L4" s="486"/>
      <c r="M4" s="486"/>
      <c r="N4" s="487"/>
      <c r="P4" s="491"/>
      <c r="Q4" s="492"/>
      <c r="R4" s="492"/>
      <c r="S4" s="492"/>
      <c r="T4" s="492"/>
      <c r="U4" s="493"/>
    </row>
    <row r="5" spans="1:21" outlineLevel="1">
      <c r="A5" s="13" t="s">
        <v>348</v>
      </c>
      <c r="B5" s="88" t="s">
        <v>349</v>
      </c>
      <c r="E5" s="14"/>
      <c r="H5" s="10"/>
      <c r="I5" s="494" t="s">
        <v>180</v>
      </c>
      <c r="J5" s="495"/>
      <c r="K5" s="495"/>
      <c r="L5" s="495"/>
      <c r="M5" s="495"/>
      <c r="N5" s="496"/>
      <c r="P5" s="494" t="s">
        <v>587</v>
      </c>
      <c r="Q5" s="506"/>
      <c r="R5" s="506"/>
      <c r="S5" s="506"/>
      <c r="T5" s="506"/>
      <c r="U5" s="507"/>
    </row>
    <row r="6" spans="1:21" outlineLevel="1">
      <c r="A6" s="13" t="s">
        <v>351</v>
      </c>
      <c r="B6" s="88" t="s">
        <v>352</v>
      </c>
      <c r="E6" s="53" t="s">
        <v>353</v>
      </c>
      <c r="F6" s="90" t="s">
        <v>354</v>
      </c>
      <c r="H6" s="10"/>
      <c r="I6" s="497"/>
      <c r="J6" s="498"/>
      <c r="K6" s="498"/>
      <c r="L6" s="498"/>
      <c r="M6" s="498"/>
      <c r="N6" s="499"/>
      <c r="P6" s="508"/>
      <c r="Q6" s="509"/>
      <c r="R6" s="509"/>
      <c r="S6" s="509"/>
      <c r="T6" s="509"/>
      <c r="U6" s="510"/>
    </row>
    <row r="7" spans="1:21" outlineLevel="1">
      <c r="A7" s="13" t="s">
        <v>355</v>
      </c>
      <c r="B7" s="88" t="s">
        <v>356</v>
      </c>
      <c r="E7" s="14"/>
      <c r="H7" s="10"/>
      <c r="I7" s="497"/>
      <c r="J7" s="498"/>
      <c r="K7" s="498"/>
      <c r="L7" s="498"/>
      <c r="M7" s="498"/>
      <c r="N7" s="499"/>
      <c r="P7" s="508"/>
      <c r="Q7" s="509"/>
      <c r="R7" s="509"/>
      <c r="S7" s="509"/>
      <c r="T7" s="509"/>
      <c r="U7" s="510"/>
    </row>
    <row r="8" spans="1:21" ht="41" outlineLevel="1" thickBot="1">
      <c r="A8" s="34" t="s">
        <v>357</v>
      </c>
      <c r="B8" s="89" t="s">
        <v>358</v>
      </c>
      <c r="E8" s="14"/>
      <c r="H8" s="10"/>
      <c r="I8" s="497"/>
      <c r="J8" s="498"/>
      <c r="K8" s="498"/>
      <c r="L8" s="498"/>
      <c r="M8" s="498"/>
      <c r="N8" s="499"/>
      <c r="P8" s="508"/>
      <c r="Q8" s="509"/>
      <c r="R8" s="509"/>
      <c r="S8" s="509"/>
      <c r="T8" s="509"/>
      <c r="U8" s="510"/>
    </row>
    <row r="9" spans="1:21" outlineLevel="1">
      <c r="E9" s="14"/>
      <c r="H9" s="10"/>
      <c r="I9" s="497"/>
      <c r="J9" s="498"/>
      <c r="K9" s="498"/>
      <c r="L9" s="498"/>
      <c r="M9" s="498"/>
      <c r="N9" s="499"/>
      <c r="P9" s="508"/>
      <c r="Q9" s="509"/>
      <c r="R9" s="509"/>
      <c r="S9" s="509"/>
      <c r="T9" s="509"/>
      <c r="U9" s="510"/>
    </row>
    <row r="10" spans="1:21" ht="14" outlineLevel="1" thickBot="1">
      <c r="A10" s="32" t="s">
        <v>359</v>
      </c>
      <c r="B10" s="35"/>
      <c r="E10" s="14"/>
      <c r="H10" s="10"/>
      <c r="I10" s="497"/>
      <c r="J10" s="498"/>
      <c r="K10" s="498"/>
      <c r="L10" s="498"/>
      <c r="M10" s="498"/>
      <c r="N10" s="499"/>
      <c r="P10" s="508"/>
      <c r="Q10" s="509"/>
      <c r="R10" s="509"/>
      <c r="S10" s="509"/>
      <c r="T10" s="509"/>
      <c r="U10" s="510"/>
    </row>
    <row r="11" spans="1:21" outlineLevel="1">
      <c r="A11" s="16"/>
      <c r="H11" s="10"/>
      <c r="I11" s="497"/>
      <c r="J11" s="498"/>
      <c r="K11" s="498"/>
      <c r="L11" s="498"/>
      <c r="M11" s="498"/>
      <c r="N11" s="499"/>
      <c r="P11" s="508"/>
      <c r="Q11" s="509"/>
      <c r="R11" s="509"/>
      <c r="S11" s="509"/>
      <c r="T11" s="509"/>
      <c r="U11" s="510"/>
    </row>
    <row r="12" spans="1:21" ht="40.5" outlineLevel="1">
      <c r="A12" s="26" t="s">
        <v>360</v>
      </c>
      <c r="B12" s="26" t="s">
        <v>361</v>
      </c>
      <c r="C12" s="26" t="s">
        <v>362</v>
      </c>
      <c r="D12" s="26" t="s">
        <v>363</v>
      </c>
      <c r="E12" s="26" t="s">
        <v>364</v>
      </c>
      <c r="F12" s="26" t="s">
        <v>365</v>
      </c>
      <c r="G12" s="26" t="s">
        <v>366</v>
      </c>
      <c r="I12" s="497"/>
      <c r="J12" s="498"/>
      <c r="K12" s="498"/>
      <c r="L12" s="498"/>
      <c r="M12" s="498"/>
      <c r="N12" s="499"/>
      <c r="P12" s="508"/>
      <c r="Q12" s="509"/>
      <c r="R12" s="509"/>
      <c r="S12" s="509"/>
      <c r="T12" s="509"/>
      <c r="U12" s="510"/>
    </row>
    <row r="13" spans="1:21" outlineLevel="1">
      <c r="A13" s="58">
        <v>2035</v>
      </c>
      <c r="B13" s="21">
        <f t="shared" ref="B13:B18" si="0">INDEX($E$204:$AW$204,1,MATCH($A13,$E$53:$BB$53,0))</f>
        <v>-1054.8463223860995</v>
      </c>
      <c r="C13" s="21">
        <f>B13-Baseline!B13</f>
        <v>-11.066459981217804</v>
      </c>
      <c r="D13" s="21">
        <f t="shared" ref="D13:D18" si="1">INDEX($E$205:$AW$205,1,MATCH($A13,$E$53:$BB$53,0))</f>
        <v>-858.40978486428833</v>
      </c>
      <c r="E13" s="21">
        <f>D13-Baseline!D13</f>
        <v>-48.144465957827606</v>
      </c>
      <c r="F13" s="21">
        <f t="shared" ref="F13:F18" si="2">INDEX($E$206:$AW$206,1,MATCH($A13,$E$53:$BB$53,0))</f>
        <v>-1297.2352640916658</v>
      </c>
      <c r="G13" s="21">
        <f>F13-Baseline!F13</f>
        <v>-19.944429257651109</v>
      </c>
      <c r="I13" s="497"/>
      <c r="J13" s="498"/>
      <c r="K13" s="498"/>
      <c r="L13" s="498"/>
      <c r="M13" s="498"/>
      <c r="N13" s="499"/>
      <c r="P13" s="508"/>
      <c r="Q13" s="509"/>
      <c r="R13" s="509"/>
      <c r="S13" s="509"/>
      <c r="T13" s="509"/>
      <c r="U13" s="510"/>
    </row>
    <row r="14" spans="1:21" outlineLevel="1">
      <c r="A14" s="58">
        <v>2040</v>
      </c>
      <c r="B14" s="21">
        <f t="shared" si="0"/>
        <v>-1561.8740843910741</v>
      </c>
      <c r="C14" s="21">
        <f>B14-Baseline!B14</f>
        <v>27.054838133085013</v>
      </c>
      <c r="D14" s="21">
        <f t="shared" si="1"/>
        <v>-1274.7256336466241</v>
      </c>
      <c r="E14" s="21">
        <f>D14-Baseline!D14</f>
        <v>-42.723493643926304</v>
      </c>
      <c r="F14" s="21">
        <f t="shared" si="2"/>
        <v>-1937.9989160435696</v>
      </c>
      <c r="G14" s="21">
        <f>F14-Baseline!F14</f>
        <v>8.1994679965343948</v>
      </c>
      <c r="I14" s="497"/>
      <c r="J14" s="498"/>
      <c r="K14" s="498"/>
      <c r="L14" s="498"/>
      <c r="M14" s="498"/>
      <c r="N14" s="499"/>
      <c r="P14" s="508"/>
      <c r="Q14" s="509"/>
      <c r="R14" s="509"/>
      <c r="S14" s="509"/>
      <c r="T14" s="509"/>
      <c r="U14" s="510"/>
    </row>
    <row r="15" spans="1:21" outlineLevel="1">
      <c r="A15" s="58">
        <v>2045</v>
      </c>
      <c r="B15" s="21">
        <f t="shared" si="0"/>
        <v>-2022.1268120219499</v>
      </c>
      <c r="C15" s="21">
        <f>B15-Baseline!B15</f>
        <v>91.060774661360711</v>
      </c>
      <c r="D15" s="21">
        <f t="shared" si="1"/>
        <v>-1647.4669619022072</v>
      </c>
      <c r="E15" s="21">
        <f>D15-Baseline!D15</f>
        <v>-10.809963857229604</v>
      </c>
      <c r="F15" s="21">
        <f t="shared" si="2"/>
        <v>-2527.6899861478469</v>
      </c>
      <c r="G15" s="21">
        <f>F15-Baseline!F15</f>
        <v>62.201992279779461</v>
      </c>
      <c r="I15" s="497"/>
      <c r="J15" s="498"/>
      <c r="K15" s="498"/>
      <c r="L15" s="498"/>
      <c r="M15" s="498"/>
      <c r="N15" s="499"/>
      <c r="P15" s="508"/>
      <c r="Q15" s="509"/>
      <c r="R15" s="509"/>
      <c r="S15" s="509"/>
      <c r="T15" s="509"/>
      <c r="U15" s="510"/>
    </row>
    <row r="16" spans="1:21" outlineLevel="1">
      <c r="A16" s="58">
        <v>2050</v>
      </c>
      <c r="B16" s="21">
        <f t="shared" si="0"/>
        <v>-2447.748208600884</v>
      </c>
      <c r="C16" s="21">
        <f>B16-Baseline!B16</f>
        <v>171.17715151850734</v>
      </c>
      <c r="D16" s="21">
        <f t="shared" si="1"/>
        <v>-1988.6072493955435</v>
      </c>
      <c r="E16" s="21">
        <f>D16-Baseline!D16</f>
        <v>37.92643091396485</v>
      </c>
      <c r="F16" s="21">
        <f t="shared" si="2"/>
        <v>-3078.764917994984</v>
      </c>
      <c r="G16" s="21">
        <f>F16-Baseline!F16</f>
        <v>132.44528353219994</v>
      </c>
      <c r="I16" s="497"/>
      <c r="J16" s="498"/>
      <c r="K16" s="498"/>
      <c r="L16" s="498"/>
      <c r="M16" s="498"/>
      <c r="N16" s="499"/>
      <c r="P16" s="508"/>
      <c r="Q16" s="509"/>
      <c r="R16" s="509"/>
      <c r="S16" s="509"/>
      <c r="T16" s="509"/>
      <c r="U16" s="510"/>
    </row>
    <row r="17" spans="1:21" outlineLevel="1">
      <c r="A17" s="58">
        <v>2060</v>
      </c>
      <c r="B17" s="21">
        <f t="shared" si="0"/>
        <v>-3243.7332911304843</v>
      </c>
      <c r="C17" s="21">
        <f>B17-Baseline!B17</f>
        <v>341.65665607591473</v>
      </c>
      <c r="D17" s="21">
        <f t="shared" si="1"/>
        <v>-2623.8419764198006</v>
      </c>
      <c r="E17" s="21">
        <f>D17-Baseline!D17</f>
        <v>147.48436778997257</v>
      </c>
      <c r="F17" s="21">
        <f t="shared" si="2"/>
        <v>-4113.8974485063254</v>
      </c>
      <c r="G17" s="21">
        <f>F17-Baseline!F17</f>
        <v>283.39228975898277</v>
      </c>
      <c r="I17" s="497"/>
      <c r="J17" s="498"/>
      <c r="K17" s="498"/>
      <c r="L17" s="498"/>
      <c r="M17" s="498"/>
      <c r="N17" s="499"/>
      <c r="P17" s="508"/>
      <c r="Q17" s="509"/>
      <c r="R17" s="509"/>
      <c r="S17" s="509"/>
      <c r="T17" s="509"/>
      <c r="U17" s="510"/>
    </row>
    <row r="18" spans="1:21" outlineLevel="1">
      <c r="A18" s="58">
        <v>2070</v>
      </c>
      <c r="B18" s="21">
        <f t="shared" si="0"/>
        <v>-4020.0563392606309</v>
      </c>
      <c r="C18" s="21">
        <f>B18-Baseline!B18</f>
        <v>511.65753680558919</v>
      </c>
      <c r="D18" s="21">
        <f t="shared" si="1"/>
        <v>-3245.9816101565157</v>
      </c>
      <c r="E18" s="21">
        <f>D18-Baseline!D18</f>
        <v>257.19413793694866</v>
      </c>
      <c r="F18" s="21">
        <f t="shared" si="2"/>
        <v>-5120.8512155768667</v>
      </c>
      <c r="G18" s="21">
        <f>F18-Baseline!F18</f>
        <v>433.55458239161908</v>
      </c>
      <c r="I18" s="500"/>
      <c r="J18" s="501"/>
      <c r="K18" s="501"/>
      <c r="L18" s="501"/>
      <c r="M18" s="501"/>
      <c r="N18" s="502"/>
      <c r="P18" s="511"/>
      <c r="Q18" s="512"/>
      <c r="R18" s="512"/>
      <c r="S18" s="512"/>
      <c r="T18" s="512"/>
      <c r="U18" s="513"/>
    </row>
    <row r="19" spans="1:21" ht="14" outlineLevel="1" thickBot="1">
      <c r="A19" s="469"/>
      <c r="B19" s="469"/>
      <c r="I19" s="250"/>
      <c r="J19" s="251"/>
      <c r="K19" s="251"/>
      <c r="L19" s="251"/>
      <c r="M19" s="251"/>
      <c r="N19" s="251"/>
      <c r="P19" s="249"/>
      <c r="Q19" s="249"/>
      <c r="R19" s="249"/>
      <c r="S19" s="249"/>
      <c r="T19" s="249"/>
      <c r="U19" s="232"/>
    </row>
    <row r="20" spans="1:21" ht="26.25" customHeight="1" outlineLevel="1">
      <c r="A20" s="54" t="s">
        <v>367</v>
      </c>
      <c r="B20" s="55">
        <f>Baseline!B20</f>
        <v>1</v>
      </c>
      <c r="E20" s="154"/>
      <c r="I20" s="503" t="s">
        <v>368</v>
      </c>
      <c r="J20" s="504"/>
      <c r="K20" s="504"/>
      <c r="L20" s="504"/>
      <c r="M20" s="504"/>
      <c r="N20" s="505"/>
      <c r="P20" s="503" t="s">
        <v>369</v>
      </c>
      <c r="Q20" s="504"/>
      <c r="R20" s="504"/>
      <c r="S20" s="504"/>
      <c r="T20" s="504"/>
      <c r="U20" s="505"/>
    </row>
    <row r="21" spans="1:21" ht="12.75" customHeight="1" outlineLevel="1">
      <c r="A21" s="154"/>
      <c r="B21" s="155"/>
      <c r="I21" s="494" t="s">
        <v>370</v>
      </c>
      <c r="J21" s="506"/>
      <c r="K21" s="506"/>
      <c r="L21" s="506"/>
      <c r="M21" s="506"/>
      <c r="N21" s="507"/>
      <c r="P21" s="494" t="s">
        <v>181</v>
      </c>
      <c r="Q21" s="495"/>
      <c r="R21" s="495"/>
      <c r="S21" s="495"/>
      <c r="T21" s="495"/>
      <c r="U21" s="496"/>
    </row>
    <row r="22" spans="1:21" ht="12.75" customHeight="1" outlineLevel="1">
      <c r="A22" s="154"/>
      <c r="B22" s="155"/>
      <c r="I22" s="508"/>
      <c r="J22" s="509"/>
      <c r="K22" s="509"/>
      <c r="L22" s="509"/>
      <c r="M22" s="509"/>
      <c r="N22" s="510"/>
      <c r="P22" s="497"/>
      <c r="Q22" s="498"/>
      <c r="R22" s="498"/>
      <c r="S22" s="498"/>
      <c r="T22" s="498"/>
      <c r="U22" s="499"/>
    </row>
    <row r="23" spans="1:21" outlineLevel="1">
      <c r="A23" s="154"/>
      <c r="B23" s="451" t="s">
        <v>371</v>
      </c>
      <c r="C23" s="452"/>
      <c r="D23" s="452"/>
      <c r="E23" s="452"/>
      <c r="F23" s="452"/>
      <c r="G23" s="453"/>
      <c r="I23" s="508"/>
      <c r="J23" s="509"/>
      <c r="K23" s="509"/>
      <c r="L23" s="509"/>
      <c r="M23" s="509"/>
      <c r="N23" s="510"/>
      <c r="P23" s="497"/>
      <c r="Q23" s="498"/>
      <c r="R23" s="498"/>
      <c r="S23" s="498"/>
      <c r="T23" s="498"/>
      <c r="U23" s="499"/>
    </row>
    <row r="24" spans="1:21" outlineLevel="1">
      <c r="B24" s="17">
        <v>2027</v>
      </c>
      <c r="C24" s="17">
        <v>2028</v>
      </c>
      <c r="D24" s="17">
        <v>2029</v>
      </c>
      <c r="E24" s="17">
        <v>2030</v>
      </c>
      <c r="F24" s="17">
        <v>2031</v>
      </c>
      <c r="G24" s="17" t="s">
        <v>372</v>
      </c>
      <c r="I24" s="508"/>
      <c r="J24" s="509"/>
      <c r="K24" s="509"/>
      <c r="L24" s="509"/>
      <c r="M24" s="509"/>
      <c r="N24" s="510"/>
      <c r="P24" s="497"/>
      <c r="Q24" s="498"/>
      <c r="R24" s="498"/>
      <c r="S24" s="498"/>
      <c r="T24" s="498"/>
      <c r="U24" s="499"/>
    </row>
    <row r="25" spans="1:21" ht="14" outlineLevel="1" thickBot="1">
      <c r="B25" s="30" t="s">
        <v>373</v>
      </c>
      <c r="C25" s="30" t="s">
        <v>373</v>
      </c>
      <c r="D25" s="30" t="s">
        <v>373</v>
      </c>
      <c r="E25" s="30" t="s">
        <v>373</v>
      </c>
      <c r="F25" s="30" t="s">
        <v>373</v>
      </c>
      <c r="G25" s="30" t="s">
        <v>373</v>
      </c>
      <c r="I25" s="508"/>
      <c r="J25" s="509"/>
      <c r="K25" s="509"/>
      <c r="L25" s="509"/>
      <c r="M25" s="509"/>
      <c r="N25" s="510"/>
      <c r="P25" s="497"/>
      <c r="Q25" s="498"/>
      <c r="R25" s="498"/>
      <c r="S25" s="498"/>
      <c r="T25" s="498"/>
      <c r="U25" s="499"/>
    </row>
    <row r="26" spans="1:21" outlineLevel="1">
      <c r="A26" s="54" t="s">
        <v>374</v>
      </c>
      <c r="B26" s="21">
        <f>E64</f>
        <v>-36.800585062315761</v>
      </c>
      <c r="C26" s="21">
        <f>F64</f>
        <v>-39.417365139348568</v>
      </c>
      <c r="D26" s="21">
        <f>G64</f>
        <v>-42.579251273377743</v>
      </c>
      <c r="E26" s="21">
        <f>H64</f>
        <v>-46.030809448157783</v>
      </c>
      <c r="F26" s="21">
        <f>I64</f>
        <v>-49.430167495731467</v>
      </c>
      <c r="G26" s="21">
        <f>SUM(J64:BB64)</f>
        <v>0</v>
      </c>
      <c r="I26" s="508"/>
      <c r="J26" s="509"/>
      <c r="K26" s="509"/>
      <c r="L26" s="509"/>
      <c r="M26" s="509"/>
      <c r="N26" s="510"/>
      <c r="P26" s="497"/>
      <c r="Q26" s="498"/>
      <c r="R26" s="498"/>
      <c r="S26" s="498"/>
      <c r="T26" s="498"/>
      <c r="U26" s="499"/>
    </row>
    <row r="27" spans="1:21" outlineLevel="1">
      <c r="A27" s="54" t="s">
        <v>375</v>
      </c>
      <c r="B27" s="21">
        <f>E71+E77</f>
        <v>-8.9392157298035499</v>
      </c>
      <c r="C27" s="21">
        <f>F71+F77</f>
        <v>-8.8826569247369953</v>
      </c>
      <c r="D27" s="21">
        <f>G71+G77</f>
        <v>-8.8235430622592457</v>
      </c>
      <c r="E27" s="21">
        <f>H71+H77</f>
        <v>-8.7617999760316891</v>
      </c>
      <c r="F27" s="21">
        <f>I71+I77</f>
        <v>-8.6973508401853454</v>
      </c>
      <c r="G27" s="21">
        <f>SUM(J71:BB71)+SUM(J77:BB77)</f>
        <v>-526.41364928546238</v>
      </c>
      <c r="I27" s="508"/>
      <c r="J27" s="509"/>
      <c r="K27" s="509"/>
      <c r="L27" s="509"/>
      <c r="M27" s="509"/>
      <c r="N27" s="510"/>
      <c r="P27" s="497"/>
      <c r="Q27" s="498"/>
      <c r="R27" s="498"/>
      <c r="S27" s="498"/>
      <c r="T27" s="498"/>
      <c r="U27" s="499"/>
    </row>
    <row r="28" spans="1:21" outlineLevel="1">
      <c r="A28" s="154"/>
      <c r="B28" s="248"/>
      <c r="C28" s="248"/>
      <c r="D28" s="248"/>
      <c r="E28" s="248"/>
      <c r="F28" s="248"/>
      <c r="G28" s="248"/>
      <c r="I28" s="508"/>
      <c r="J28" s="509"/>
      <c r="K28" s="509"/>
      <c r="L28" s="509"/>
      <c r="M28" s="509"/>
      <c r="N28" s="510"/>
      <c r="P28" s="497"/>
      <c r="Q28" s="498"/>
      <c r="R28" s="498"/>
      <c r="S28" s="498"/>
      <c r="T28" s="498"/>
      <c r="U28" s="499"/>
    </row>
    <row r="29" spans="1:21" ht="14" outlineLevel="1" thickBot="1">
      <c r="A29" s="154"/>
      <c r="B29" s="248"/>
      <c r="C29" s="248"/>
      <c r="D29" s="248"/>
      <c r="E29" s="248"/>
      <c r="F29" s="248"/>
      <c r="G29" s="248"/>
      <c r="I29" s="508"/>
      <c r="J29" s="509"/>
      <c r="K29" s="509"/>
      <c r="L29" s="509"/>
      <c r="M29" s="509"/>
      <c r="N29" s="510"/>
      <c r="P29" s="497"/>
      <c r="Q29" s="498"/>
      <c r="R29" s="498"/>
      <c r="S29" s="498"/>
      <c r="T29" s="498"/>
      <c r="U29" s="499"/>
    </row>
    <row r="30" spans="1:21" ht="14" outlineLevel="1" thickBot="1">
      <c r="A30" s="308"/>
      <c r="B30" s="309" t="s">
        <v>376</v>
      </c>
      <c r="C30" s="310" t="s">
        <v>377</v>
      </c>
      <c r="D30" s="455" t="s">
        <v>330</v>
      </c>
      <c r="E30" s="456"/>
      <c r="F30" s="456"/>
      <c r="G30" s="457"/>
      <c r="I30" s="508"/>
      <c r="J30" s="509"/>
      <c r="K30" s="509"/>
      <c r="L30" s="509"/>
      <c r="M30" s="509"/>
      <c r="N30" s="510"/>
      <c r="P30" s="497"/>
      <c r="Q30" s="498"/>
      <c r="R30" s="498"/>
      <c r="S30" s="498"/>
      <c r="T30" s="498"/>
      <c r="U30" s="499"/>
    </row>
    <row r="31" spans="1:21" outlineLevel="1">
      <c r="A31" s="475" t="s">
        <v>378</v>
      </c>
      <c r="B31" s="368" t="s">
        <v>379</v>
      </c>
      <c r="C31" s="307">
        <f>21.8*5</f>
        <v>109</v>
      </c>
      <c r="D31" s="517" t="s">
        <v>384</v>
      </c>
      <c r="E31" s="517"/>
      <c r="F31" s="517"/>
      <c r="G31" s="518"/>
      <c r="I31" s="508"/>
      <c r="J31" s="509"/>
      <c r="K31" s="509"/>
      <c r="L31" s="509"/>
      <c r="M31" s="509"/>
      <c r="N31" s="510"/>
      <c r="P31" s="497"/>
      <c r="Q31" s="498"/>
      <c r="R31" s="498"/>
      <c r="S31" s="498"/>
      <c r="T31" s="498"/>
      <c r="U31" s="499"/>
    </row>
    <row r="32" spans="1:21" outlineLevel="1">
      <c r="A32" s="475"/>
      <c r="B32" s="368" t="s">
        <v>381</v>
      </c>
      <c r="C32" s="307">
        <f>7.8*5</f>
        <v>39</v>
      </c>
      <c r="D32" s="460" t="s">
        <v>384</v>
      </c>
      <c r="E32" s="460"/>
      <c r="F32" s="460"/>
      <c r="G32" s="461"/>
      <c r="I32" s="508"/>
      <c r="J32" s="509"/>
      <c r="K32" s="509"/>
      <c r="L32" s="509"/>
      <c r="M32" s="509"/>
      <c r="N32" s="510"/>
      <c r="P32" s="497"/>
      <c r="Q32" s="498"/>
      <c r="R32" s="498"/>
      <c r="S32" s="498"/>
      <c r="T32" s="498"/>
      <c r="U32" s="499"/>
    </row>
    <row r="33" spans="1:21" outlineLevel="1">
      <c r="A33" s="475"/>
      <c r="B33" s="368" t="s">
        <v>382</v>
      </c>
      <c r="C33" s="307">
        <f>25.9*5</f>
        <v>129.5</v>
      </c>
      <c r="D33" s="460" t="s">
        <v>384</v>
      </c>
      <c r="E33" s="460"/>
      <c r="F33" s="460"/>
      <c r="G33" s="461"/>
      <c r="I33" s="508"/>
      <c r="J33" s="509"/>
      <c r="K33" s="509"/>
      <c r="L33" s="509"/>
      <c r="M33" s="509"/>
      <c r="N33" s="510"/>
      <c r="P33" s="497"/>
      <c r="Q33" s="498"/>
      <c r="R33" s="498"/>
      <c r="S33" s="498"/>
      <c r="T33" s="498"/>
      <c r="U33" s="499"/>
    </row>
    <row r="34" spans="1:21" outlineLevel="1">
      <c r="A34" s="475"/>
      <c r="B34" s="368" t="s">
        <v>383</v>
      </c>
      <c r="C34" s="307">
        <f>13.3*5</f>
        <v>66.5</v>
      </c>
      <c r="D34" s="460" t="s">
        <v>384</v>
      </c>
      <c r="E34" s="460"/>
      <c r="F34" s="460"/>
      <c r="G34" s="461"/>
      <c r="I34" s="508"/>
      <c r="J34" s="509"/>
      <c r="K34" s="509"/>
      <c r="L34" s="509"/>
      <c r="M34" s="509"/>
      <c r="N34" s="510"/>
      <c r="P34" s="497"/>
      <c r="Q34" s="498"/>
      <c r="R34" s="498"/>
      <c r="S34" s="498"/>
      <c r="T34" s="498"/>
      <c r="U34" s="499"/>
    </row>
    <row r="35" spans="1:21" outlineLevel="1">
      <c r="A35" s="475"/>
      <c r="B35" s="368" t="s">
        <v>385</v>
      </c>
      <c r="C35" s="307">
        <f>7*5</f>
        <v>35</v>
      </c>
      <c r="D35" s="460" t="s">
        <v>384</v>
      </c>
      <c r="E35" s="460"/>
      <c r="F35" s="460"/>
      <c r="G35" s="461"/>
      <c r="I35" s="508"/>
      <c r="J35" s="509"/>
      <c r="K35" s="509"/>
      <c r="L35" s="509"/>
      <c r="M35" s="509"/>
      <c r="N35" s="510"/>
      <c r="P35" s="497"/>
      <c r="Q35" s="498"/>
      <c r="R35" s="498"/>
      <c r="S35" s="498"/>
      <c r="T35" s="498"/>
      <c r="U35" s="499"/>
    </row>
    <row r="36" spans="1:21" outlineLevel="1">
      <c r="A36" s="475"/>
      <c r="B36" s="368" t="s">
        <v>386</v>
      </c>
      <c r="C36" s="252">
        <f>3.2*5</f>
        <v>16</v>
      </c>
      <c r="D36" s="460" t="s">
        <v>384</v>
      </c>
      <c r="E36" s="460"/>
      <c r="F36" s="460"/>
      <c r="G36" s="461"/>
      <c r="I36" s="508"/>
      <c r="J36" s="509"/>
      <c r="K36" s="509"/>
      <c r="L36" s="509"/>
      <c r="M36" s="509"/>
      <c r="N36" s="510"/>
      <c r="P36" s="497"/>
      <c r="Q36" s="498"/>
      <c r="R36" s="498"/>
      <c r="S36" s="498"/>
      <c r="T36" s="498"/>
      <c r="U36" s="499"/>
    </row>
    <row r="37" spans="1:21" outlineLevel="1">
      <c r="A37" s="475"/>
      <c r="B37" s="368" t="s">
        <v>308</v>
      </c>
      <c r="C37" s="252">
        <f>2745*5</f>
        <v>13725</v>
      </c>
      <c r="D37" s="460" t="s">
        <v>388</v>
      </c>
      <c r="E37" s="460"/>
      <c r="F37" s="460"/>
      <c r="G37" s="461"/>
      <c r="I37" s="508"/>
      <c r="J37" s="509"/>
      <c r="K37" s="509"/>
      <c r="L37" s="509"/>
      <c r="M37" s="509"/>
      <c r="N37" s="510"/>
      <c r="P37" s="497"/>
      <c r="Q37" s="498"/>
      <c r="R37" s="498"/>
      <c r="S37" s="498"/>
      <c r="T37" s="498"/>
      <c r="U37" s="499"/>
    </row>
    <row r="38" spans="1:21" outlineLevel="1">
      <c r="A38" s="475"/>
      <c r="B38" s="312"/>
      <c r="C38" s="252"/>
      <c r="D38" s="460"/>
      <c r="E38" s="460"/>
      <c r="F38" s="460"/>
      <c r="G38" s="461"/>
      <c r="I38" s="508"/>
      <c r="J38" s="509"/>
      <c r="K38" s="509"/>
      <c r="L38" s="509"/>
      <c r="M38" s="509"/>
      <c r="N38" s="510"/>
      <c r="P38" s="497"/>
      <c r="Q38" s="498"/>
      <c r="R38" s="498"/>
      <c r="S38" s="498"/>
      <c r="T38" s="498"/>
      <c r="U38" s="499"/>
    </row>
    <row r="39" spans="1:21" outlineLevel="1">
      <c r="A39" s="475"/>
      <c r="B39" s="312"/>
      <c r="C39" s="252"/>
      <c r="D39" s="460"/>
      <c r="E39" s="460"/>
      <c r="F39" s="460"/>
      <c r="G39" s="461"/>
      <c r="I39" s="508"/>
      <c r="J39" s="509"/>
      <c r="K39" s="509"/>
      <c r="L39" s="509"/>
      <c r="M39" s="509"/>
      <c r="N39" s="510"/>
      <c r="P39" s="497"/>
      <c r="Q39" s="498"/>
      <c r="R39" s="498"/>
      <c r="S39" s="498"/>
      <c r="T39" s="498"/>
      <c r="U39" s="499"/>
    </row>
    <row r="40" spans="1:21" ht="14" outlineLevel="1" thickBot="1">
      <c r="A40" s="476"/>
      <c r="B40" s="313"/>
      <c r="C40" s="314"/>
      <c r="D40" s="458"/>
      <c r="E40" s="458"/>
      <c r="F40" s="458"/>
      <c r="G40" s="459"/>
      <c r="I40" s="508"/>
      <c r="J40" s="509"/>
      <c r="K40" s="509"/>
      <c r="L40" s="509"/>
      <c r="M40" s="509"/>
      <c r="N40" s="510"/>
      <c r="P40" s="497"/>
      <c r="Q40" s="498"/>
      <c r="R40" s="498"/>
      <c r="S40" s="498"/>
      <c r="T40" s="498"/>
      <c r="U40" s="499"/>
    </row>
    <row r="41" spans="1:21" outlineLevel="1">
      <c r="A41" s="154"/>
      <c r="B41" s="248"/>
      <c r="C41" s="248"/>
      <c r="D41" s="248"/>
      <c r="E41" s="248"/>
      <c r="F41" s="248"/>
      <c r="G41" s="248"/>
      <c r="I41" s="508"/>
      <c r="J41" s="509"/>
      <c r="K41" s="509"/>
      <c r="L41" s="509"/>
      <c r="M41" s="509"/>
      <c r="N41" s="510"/>
      <c r="P41" s="497"/>
      <c r="Q41" s="498"/>
      <c r="R41" s="498"/>
      <c r="S41" s="498"/>
      <c r="T41" s="498"/>
      <c r="U41" s="499"/>
    </row>
    <row r="42" spans="1:21" outlineLevel="1">
      <c r="A42" s="154"/>
      <c r="B42" s="248"/>
      <c r="C42" s="248"/>
      <c r="D42" s="248"/>
      <c r="E42" s="248"/>
      <c r="F42" s="248"/>
      <c r="G42" s="248"/>
      <c r="I42" s="508"/>
      <c r="J42" s="509"/>
      <c r="K42" s="509"/>
      <c r="L42" s="509"/>
      <c r="M42" s="509"/>
      <c r="N42" s="510"/>
      <c r="P42" s="497"/>
      <c r="Q42" s="498"/>
      <c r="R42" s="498"/>
      <c r="S42" s="498"/>
      <c r="T42" s="498"/>
      <c r="U42" s="499"/>
    </row>
    <row r="43" spans="1:21" outlineLevel="1">
      <c r="A43" s="154"/>
      <c r="B43" s="248"/>
      <c r="C43" s="248"/>
      <c r="D43" s="248"/>
      <c r="E43" s="248"/>
      <c r="F43" s="248"/>
      <c r="G43" s="248"/>
      <c r="I43" s="508"/>
      <c r="J43" s="509"/>
      <c r="K43" s="509"/>
      <c r="L43" s="509"/>
      <c r="M43" s="509"/>
      <c r="N43" s="510"/>
      <c r="P43" s="497"/>
      <c r="Q43" s="498"/>
      <c r="R43" s="498"/>
      <c r="S43" s="498"/>
      <c r="T43" s="498"/>
      <c r="U43" s="499"/>
    </row>
    <row r="44" spans="1:21" outlineLevel="1">
      <c r="A44" s="154"/>
      <c r="B44" s="248"/>
      <c r="C44" s="248"/>
      <c r="D44" s="248"/>
      <c r="E44" s="248"/>
      <c r="F44" s="248"/>
      <c r="G44" s="248"/>
      <c r="I44" s="508"/>
      <c r="J44" s="509"/>
      <c r="K44" s="509"/>
      <c r="L44" s="509"/>
      <c r="M44" s="509"/>
      <c r="N44" s="510"/>
      <c r="P44" s="497"/>
      <c r="Q44" s="498"/>
      <c r="R44" s="498"/>
      <c r="S44" s="498"/>
      <c r="T44" s="498"/>
      <c r="U44" s="499"/>
    </row>
    <row r="45" spans="1:21" outlineLevel="1">
      <c r="A45" s="154"/>
      <c r="B45" s="248"/>
      <c r="C45" s="248"/>
      <c r="D45" s="248"/>
      <c r="E45" s="248"/>
      <c r="F45" s="248"/>
      <c r="G45" s="248"/>
      <c r="I45" s="511"/>
      <c r="J45" s="512"/>
      <c r="K45" s="512"/>
      <c r="L45" s="512"/>
      <c r="M45" s="512"/>
      <c r="N45" s="513"/>
      <c r="P45" s="500"/>
      <c r="Q45" s="501"/>
      <c r="R45" s="501"/>
      <c r="S45" s="501"/>
      <c r="T45" s="501"/>
      <c r="U45" s="502"/>
    </row>
    <row r="46" spans="1:21" outlineLevel="1">
      <c r="A46" s="154"/>
      <c r="B46" s="248"/>
      <c r="C46" s="248"/>
      <c r="D46" s="248"/>
      <c r="E46" s="248"/>
      <c r="F46" s="248"/>
      <c r="G46" s="248"/>
    </row>
    <row r="47" spans="1:21">
      <c r="A47" s="154"/>
      <c r="B47" s="155"/>
    </row>
    <row r="48" spans="1:21" ht="15">
      <c r="A48" s="12" t="s">
        <v>389</v>
      </c>
    </row>
    <row r="49" spans="1:54" ht="15" outlineLevel="1">
      <c r="A49" s="12"/>
    </row>
    <row r="50" spans="1:54" ht="14" outlineLevel="1" thickBot="1">
      <c r="A50" s="4" t="s">
        <v>390</v>
      </c>
    </row>
    <row r="51" spans="1:54" outlineLevel="2">
      <c r="B51" s="19"/>
      <c r="C51" s="19"/>
      <c r="D51" s="19"/>
      <c r="E51" s="462" t="s">
        <v>277</v>
      </c>
      <c r="F51" s="450"/>
      <c r="G51" s="450"/>
      <c r="H51" s="450"/>
      <c r="I51" s="450"/>
      <c r="J51" s="450" t="s">
        <v>278</v>
      </c>
      <c r="K51" s="450"/>
      <c r="L51" s="450"/>
      <c r="M51" s="450"/>
      <c r="N51" s="450"/>
      <c r="O51" s="450" t="s">
        <v>279</v>
      </c>
      <c r="P51" s="450"/>
      <c r="Q51" s="450"/>
      <c r="R51" s="450"/>
      <c r="S51" s="450"/>
      <c r="T51" s="450" t="s">
        <v>280</v>
      </c>
      <c r="U51" s="450"/>
      <c r="V51" s="450"/>
      <c r="W51" s="450"/>
      <c r="X51" s="450"/>
      <c r="Y51" s="450" t="s">
        <v>391</v>
      </c>
      <c r="Z51" s="450"/>
      <c r="AA51" s="450"/>
      <c r="AB51" s="450"/>
      <c r="AC51" s="450"/>
      <c r="AD51" s="450" t="s">
        <v>392</v>
      </c>
      <c r="AE51" s="450"/>
      <c r="AF51" s="450"/>
      <c r="AG51" s="450"/>
      <c r="AH51" s="450"/>
      <c r="AI51" s="450" t="s">
        <v>393</v>
      </c>
      <c r="AJ51" s="450"/>
      <c r="AK51" s="450"/>
      <c r="AL51" s="450"/>
      <c r="AM51" s="450"/>
      <c r="AN51" s="450" t="s">
        <v>394</v>
      </c>
      <c r="AO51" s="450"/>
      <c r="AP51" s="450"/>
      <c r="AQ51" s="450"/>
      <c r="AR51" s="450"/>
      <c r="AS51" s="450" t="s">
        <v>395</v>
      </c>
      <c r="AT51" s="450"/>
      <c r="AU51" s="450"/>
      <c r="AV51" s="450"/>
      <c r="AW51" s="450"/>
      <c r="AX51" s="450" t="s">
        <v>396</v>
      </c>
      <c r="AY51" s="450"/>
      <c r="AZ51" s="450"/>
      <c r="BA51" s="450"/>
      <c r="BB51" s="454"/>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376</v>
      </c>
      <c r="C53" s="19" t="s">
        <v>397</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70" t="s">
        <v>398</v>
      </c>
      <c r="B54" s="127" t="s">
        <v>290</v>
      </c>
      <c r="C54" s="127" t="s">
        <v>288</v>
      </c>
      <c r="D54" s="124" t="s">
        <v>399</v>
      </c>
      <c r="E54" s="242">
        <f>'Option_4 Workings'!R8*-1</f>
        <v>-10.081588200937594</v>
      </c>
      <c r="F54" s="242">
        <f>'Option_4 Workings'!S8*-1</f>
        <v>-10.865754292287573</v>
      </c>
      <c r="G54" s="242">
        <f>'Option_4 Workings'!T8*-1</f>
        <v>-11.769153275554226</v>
      </c>
      <c r="H54" s="242">
        <f>'Option_4 Workings'!U8*-1</f>
        <v>-12.688319366904203</v>
      </c>
      <c r="I54" s="242">
        <f>'Option_4 Workings'!V8*-1</f>
        <v>-13.494667725980324</v>
      </c>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71"/>
      <c r="B55" s="36" t="s">
        <v>293</v>
      </c>
      <c r="C55" s="121" t="s">
        <v>288</v>
      </c>
      <c r="D55" s="2" t="s">
        <v>399</v>
      </c>
      <c r="E55" s="241">
        <f>'Option_4 Workings'!R15*-1</f>
        <v>-12.908987178477073</v>
      </c>
      <c r="F55" s="241">
        <f>'Option_4 Workings'!S15*-1</f>
        <v>-13.608639845684907</v>
      </c>
      <c r="G55" s="241">
        <f>'Option_4 Workings'!T15*-1</f>
        <v>-14.415095508592174</v>
      </c>
      <c r="H55" s="241">
        <f>'Option_4 Workings'!U15*-1</f>
        <v>-15.235674576121641</v>
      </c>
      <c r="I55" s="241">
        <f>'Option_4 Workings'!V15*-1</f>
        <v>-15.955197034344977</v>
      </c>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71"/>
      <c r="B56" s="36" t="s">
        <v>299</v>
      </c>
      <c r="C56" s="121" t="s">
        <v>288</v>
      </c>
      <c r="D56" s="2" t="s">
        <v>399</v>
      </c>
      <c r="E56" s="241">
        <f>'Option_4 Workings'!R22*-1</f>
        <v>-6.558006918541798</v>
      </c>
      <c r="F56" s="241">
        <f>'Option_4 Workings'!S22*-1</f>
        <v>-6.9324849951212473</v>
      </c>
      <c r="G56" s="241">
        <f>'Option_4 Workings'!T22*-1</f>
        <v>-7.3610091359964072</v>
      </c>
      <c r="H56" s="241">
        <f>'Option_4 Workings'!U22*-1</f>
        <v>-7.7966802153004702</v>
      </c>
      <c r="I56" s="241">
        <f>'Option_4 Workings'!V22*-1</f>
        <v>-8.1812131035051365</v>
      </c>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71"/>
      <c r="B57" s="36" t="s">
        <v>306</v>
      </c>
      <c r="C57" s="121" t="s">
        <v>288</v>
      </c>
      <c r="D57" s="2" t="s">
        <v>399</v>
      </c>
      <c r="E57" s="241">
        <f>('Option_4 Workings'!D13+'Option_4 Workings'!D17)*-1</f>
        <v>-4.4398308594439104</v>
      </c>
      <c r="F57" s="241">
        <f>('Option_4 Workings'!E13+'Option_4 Workings'!E17)*-1</f>
        <v>-4.9943658625699872</v>
      </c>
      <c r="G57" s="241">
        <f>('Option_4 Workings'!F13+'Option_4 Workings'!F17)*-1</f>
        <v>-5.7931622998552781</v>
      </c>
      <c r="H57" s="241">
        <f>('Option_4 Workings'!G13+'Option_4 Workings'!G17)*-1</f>
        <v>-6.8424137959329876</v>
      </c>
      <c r="I57" s="241">
        <f>('Option_4 Workings'!H13+'Option_4 Workings'!H17)*-1</f>
        <v>-8.115015940527325</v>
      </c>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71"/>
      <c r="B58" s="36" t="s">
        <v>305</v>
      </c>
      <c r="C58" s="121" t="s">
        <v>288</v>
      </c>
      <c r="D58" s="2" t="s">
        <v>399</v>
      </c>
      <c r="E58" s="241">
        <f>'Option_4 Workings'!D15*-1</f>
        <v>-1.5010795161213277</v>
      </c>
      <c r="F58" s="241">
        <f>'Option_4 Workings'!E15*-1</f>
        <v>-1.5657966591511159</v>
      </c>
      <c r="G58" s="241">
        <f>'Option_4 Workings'!F15*-1</f>
        <v>-1.6350094642828907</v>
      </c>
      <c r="H58" s="241">
        <f>'Option_4 Workings'!G15*-1</f>
        <v>-1.7060132205076033</v>
      </c>
      <c r="I58" s="241">
        <f>'Option_4 Workings'!H15*-1</f>
        <v>-1.7754380695949705</v>
      </c>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71"/>
      <c r="B59" s="36" t="s">
        <v>308</v>
      </c>
      <c r="C59" s="121" t="s">
        <v>288</v>
      </c>
      <c r="D59" s="2" t="s">
        <v>399</v>
      </c>
      <c r="E59" s="241">
        <f>('Option_4 Workings'!R9+'Option_4 Workings'!R16+'Option_4 Workings'!R23+'Option_4 Workings'!D14+'Option_4 Workings'!D16+'Option_4 Workings'!D18)*-1</f>
        <v>-1.3110923887940589</v>
      </c>
      <c r="F59" s="241">
        <f>('Option_4 Workings'!S9+'Option_4 Workings'!S16+'Option_4 Workings'!S23+'Option_4 Workings'!E14+'Option_4 Workings'!E16+'Option_4 Workings'!E18)*-1</f>
        <v>-1.4503234845337354</v>
      </c>
      <c r="G59" s="241">
        <f>('Option_4 Workings'!T9+'Option_4 Workings'!T16+'Option_4 Workings'!T23+'Option_4 Workings'!F14+'Option_4 Workings'!F16+'Option_4 Workings'!F18)*-1</f>
        <v>-1.6058215890967793</v>
      </c>
      <c r="H59" s="241">
        <f>('Option_4 Workings'!U9+'Option_4 Workings'!U16+'Option_4 Workings'!U23+'Option_4 Workings'!G14+'Option_4 Workings'!G16+'Option_4 Workings'!G18)*-1</f>
        <v>-1.7617082733908824</v>
      </c>
      <c r="I59" s="241">
        <f>('Option_4 Workings'!V9+'Option_4 Workings'!V16+'Option_4 Workings'!V23+'Option_4 Workings'!H14+'Option_4 Workings'!H16+'Option_4 Workings'!H18)*-1</f>
        <v>-1.9086356217787248</v>
      </c>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71"/>
      <c r="B60" s="36"/>
      <c r="C60" s="121"/>
      <c r="D60" s="2" t="s">
        <v>399</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71"/>
      <c r="B61" s="36"/>
      <c r="C61" s="121"/>
      <c r="D61" s="2" t="s">
        <v>399</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71"/>
      <c r="B62" s="36"/>
      <c r="C62" s="121"/>
      <c r="D62" s="2" t="s">
        <v>399</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71"/>
      <c r="B63" s="36"/>
      <c r="C63" s="121"/>
      <c r="D63" s="2" t="s">
        <v>399</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72"/>
      <c r="B64" s="122" t="s">
        <v>400</v>
      </c>
      <c r="C64" s="296" t="s">
        <v>401</v>
      </c>
      <c r="D64" s="123" t="s">
        <v>399</v>
      </c>
      <c r="E64" s="23">
        <f>SUM(E54:E63)</f>
        <v>-36.800585062315761</v>
      </c>
      <c r="F64" s="23">
        <f t="shared" ref="F64:BB64" si="3">SUM(F54:F63)</f>
        <v>-39.417365139348568</v>
      </c>
      <c r="G64" s="23">
        <f t="shared" si="3"/>
        <v>-42.579251273377743</v>
      </c>
      <c r="H64" s="23">
        <f t="shared" si="3"/>
        <v>-46.030809448157783</v>
      </c>
      <c r="I64" s="23">
        <f t="shared" si="3"/>
        <v>-49.430167495731467</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63" t="s">
        <v>402</v>
      </c>
      <c r="B66" s="266"/>
      <c r="C66" s="267"/>
      <c r="D66" s="268" t="s">
        <v>399</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64"/>
      <c r="B67" s="252"/>
      <c r="C67" s="267"/>
      <c r="D67" s="269" t="s">
        <v>399</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64"/>
      <c r="B68" s="252"/>
      <c r="C68" s="267"/>
      <c r="D68" s="269" t="s">
        <v>399</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64"/>
      <c r="B69" s="252"/>
      <c r="C69" s="267"/>
      <c r="D69" s="269" t="s">
        <v>399</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64"/>
      <c r="B70" s="252"/>
      <c r="C70" s="267"/>
      <c r="D70" s="269" t="s">
        <v>399</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65"/>
      <c r="B71" s="122" t="s">
        <v>403</v>
      </c>
      <c r="C71" s="123"/>
      <c r="D71" s="270" t="s">
        <v>399</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63" t="s">
        <v>404</v>
      </c>
      <c r="B75" s="127" t="s">
        <v>405</v>
      </c>
      <c r="C75" s="274"/>
      <c r="D75" s="124" t="s">
        <v>399</v>
      </c>
      <c r="E75" s="275">
        <f>-E158*'Fixed Data'!$B$27/10^2</f>
        <v>-8.9392157298035499</v>
      </c>
      <c r="F75" s="275">
        <f>-F158*'Fixed Data'!$B$27/10^2</f>
        <v>-8.8826569247369953</v>
      </c>
      <c r="G75" s="275">
        <f>-G158*'Fixed Data'!$B$27/10^2</f>
        <v>-8.8235430622592457</v>
      </c>
      <c r="H75" s="275">
        <f>-H158*'Fixed Data'!$B$27/10^2</f>
        <v>-8.7617999760316891</v>
      </c>
      <c r="I75" s="275">
        <f>-I158*'Fixed Data'!$B$27/10^2</f>
        <v>-8.6973508401853454</v>
      </c>
      <c r="J75" s="275">
        <f>-J158*'Fixed Data'!$B$27/10^2</f>
        <v>-8.6301160641416814</v>
      </c>
      <c r="K75" s="275">
        <f>-K158*'Fixed Data'!$B$27/10^2</f>
        <v>-8.7359737348347934</v>
      </c>
      <c r="L75" s="275">
        <f>-L158*'Fixed Data'!$B$27/10^2</f>
        <v>-8.8435731650272036</v>
      </c>
      <c r="M75" s="275">
        <f>-M158*'Fixed Data'!$B$27/10^2</f>
        <v>-8.9529565841546219</v>
      </c>
      <c r="N75" s="275">
        <f>-N158*'Fixed Data'!$B$27/10^2</f>
        <v>-9.0641676040075279</v>
      </c>
      <c r="O75" s="275">
        <f>-O158*'Fixed Data'!$B$27/10^2</f>
        <v>-9.1772512713207615</v>
      </c>
      <c r="P75" s="275">
        <f>-P158*'Fixed Data'!$B$27/10^2</f>
        <v>-9.2922541278758892</v>
      </c>
      <c r="Q75" s="275">
        <f>-Q158*'Fixed Data'!$B$27/10^2</f>
        <v>-9.4092242706036071</v>
      </c>
      <c r="R75" s="275">
        <f>-R158*'Fixed Data'!$B$27/10^2</f>
        <v>-9.5282113891477138</v>
      </c>
      <c r="S75" s="275">
        <f>-S158*'Fixed Data'!$B$27/10^2</f>
        <v>-9.649266878557075</v>
      </c>
      <c r="T75" s="275">
        <f>-T158*'Fixed Data'!$B$27/10^2</f>
        <v>-9.7724438543112289</v>
      </c>
      <c r="U75" s="275">
        <f>-U158*'Fixed Data'!$B$27/10^2</f>
        <v>-9.897797234961148</v>
      </c>
      <c r="V75" s="275">
        <f>-V158*'Fixed Data'!$B$27/10^2</f>
        <v>-10.025383832282829</v>
      </c>
      <c r="W75" s="275">
        <f>-W158*'Fixed Data'!$B$27/10^2</f>
        <v>-10.15526240386685</v>
      </c>
      <c r="X75" s="275">
        <f>-X158*'Fixed Data'!$B$27/10^2</f>
        <v>-10.287493743271972</v>
      </c>
      <c r="Y75" s="275">
        <f>-Y158*'Fixed Data'!$B$27/10^2</f>
        <v>-10.422140762665892</v>
      </c>
      <c r="Z75" s="275">
        <f>-Z158*'Fixed Data'!$B$27/10^2</f>
        <v>-10.559268560440433</v>
      </c>
      <c r="AA75" s="275">
        <f>-AA158*'Fixed Data'!$B$27/10^2</f>
        <v>-10.698944518877903</v>
      </c>
      <c r="AB75" s="275">
        <f>-AB158*'Fixed Data'!$B$27/10^2</f>
        <v>-10.84123840933028</v>
      </c>
      <c r="AC75" s="275">
        <f>-AC158*'Fixed Data'!$B$27/10^2</f>
        <v>-10.98622246734717</v>
      </c>
      <c r="AD75" s="275">
        <f>-AD158*'Fixed Data'!$B$27/10^2</f>
        <v>-11.133971505367786</v>
      </c>
      <c r="AE75" s="275">
        <f>-AE158*'Fixed Data'!$B$27/10^2</f>
        <v>-11.284563010387306</v>
      </c>
      <c r="AF75" s="275">
        <f>-AF158*'Fixed Data'!$B$27/10^2</f>
        <v>-11.438077264161645</v>
      </c>
      <c r="AG75" s="275">
        <f>-AG158*'Fixed Data'!$B$27/10^2</f>
        <v>-11.594597425848226</v>
      </c>
      <c r="AH75" s="275">
        <f>-AH158*'Fixed Data'!$B$27/10^2</f>
        <v>-11.754209697287529</v>
      </c>
      <c r="AI75" s="275">
        <f>-AI158*'Fixed Data'!$B$27/10^2</f>
        <v>-11.917003413156662</v>
      </c>
      <c r="AJ75" s="275">
        <f>-AJ158*'Fixed Data'!$B$27/10^2</f>
        <v>-12.083071183712518</v>
      </c>
      <c r="AK75" s="275">
        <f>-AK158*'Fixed Data'!$B$27/10^2</f>
        <v>-12.252509007483741</v>
      </c>
      <c r="AL75" s="275">
        <f>-AL158*'Fixed Data'!$B$27/10^2</f>
        <v>-12.425416444065069</v>
      </c>
      <c r="AM75" s="275">
        <f>-AM158*'Fixed Data'!$B$27/10^2</f>
        <v>-12.601896756860492</v>
      </c>
      <c r="AN75" s="275">
        <f>-AN158*'Fixed Data'!$B$27/10^2</f>
        <v>-12.782057040800815</v>
      </c>
      <c r="AO75" s="275">
        <f>-AO158*'Fixed Data'!$B$27/10^2</f>
        <v>-12.966008402650795</v>
      </c>
      <c r="AP75" s="275">
        <f>-AP158*'Fixed Data'!$B$27/10^2</f>
        <v>-13.1538661262907</v>
      </c>
      <c r="AQ75" s="275">
        <f>-AQ158*'Fixed Data'!$B$27/10^2</f>
        <v>-13.345749845510642</v>
      </c>
      <c r="AR75" s="275">
        <f>-AR158*'Fixed Data'!$B$27/10^2</f>
        <v>-13.541783716804941</v>
      </c>
      <c r="AS75" s="275">
        <f>-AS158*'Fixed Data'!$B$27/10^2</f>
        <v>-13.742096644756039</v>
      </c>
      <c r="AT75" s="275">
        <f>-AT158*'Fixed Data'!$B$27/10^2</f>
        <v>-13.946822424777656</v>
      </c>
      <c r="AU75" s="275">
        <f>-AU158*'Fixed Data'!$B$27/10^2</f>
        <v>-14.156100006062729</v>
      </c>
      <c r="AV75" s="275">
        <f>-AV158*'Fixed Data'!$B$27/10^2</f>
        <v>-14.370073686916125</v>
      </c>
      <c r="AW75" s="275">
        <f>-AW158*'Fixed Data'!$B$27/10^2</f>
        <v>-14.588893317600197</v>
      </c>
      <c r="AX75" s="275">
        <f>-AX158*'Fixed Data'!$B$27/10^2</f>
        <v>-14.812714593333883</v>
      </c>
      <c r="AY75" s="275">
        <f>-AY158*'Fixed Data'!$B$27/10^2</f>
        <v>-15.041699249625445</v>
      </c>
      <c r="AZ75" s="275">
        <f>-AZ158*'Fixed Data'!$B$27/10^2</f>
        <v>-15.27601534775879</v>
      </c>
      <c r="BA75" s="275">
        <f>-BA158*'Fixed Data'!$B$27/10^2</f>
        <v>-15.515837537741382</v>
      </c>
      <c r="BB75" s="275">
        <f>-BB158*'Fixed Data'!$B$27/10^2</f>
        <v>-15.759424759474644</v>
      </c>
    </row>
    <row r="76" spans="1:54" ht="19.5" customHeight="1" outlineLevel="2">
      <c r="A76" s="464"/>
      <c r="B76" s="121"/>
      <c r="C76" s="272"/>
      <c r="D76" s="2" t="s">
        <v>399</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65"/>
      <c r="B77" s="273" t="s">
        <v>406</v>
      </c>
      <c r="C77" s="271"/>
      <c r="D77" s="123" t="s">
        <v>399</v>
      </c>
      <c r="E77" s="23">
        <f t="shared" ref="E77:AJ77" si="5">SUM(E75:E76)</f>
        <v>-8.9392157298035499</v>
      </c>
      <c r="F77" s="23">
        <f t="shared" si="5"/>
        <v>-8.8826569247369953</v>
      </c>
      <c r="G77" s="23">
        <f t="shared" si="5"/>
        <v>-8.8235430622592457</v>
      </c>
      <c r="H77" s="23">
        <f t="shared" si="5"/>
        <v>-8.7617999760316891</v>
      </c>
      <c r="I77" s="23">
        <f t="shared" si="5"/>
        <v>-8.6973508401853454</v>
      </c>
      <c r="J77" s="23">
        <f t="shared" si="5"/>
        <v>-8.6301160641416814</v>
      </c>
      <c r="K77" s="23">
        <f t="shared" si="5"/>
        <v>-8.7359737348347934</v>
      </c>
      <c r="L77" s="23">
        <f t="shared" si="5"/>
        <v>-8.8435731650272036</v>
      </c>
      <c r="M77" s="23">
        <f t="shared" si="5"/>
        <v>-8.9529565841546219</v>
      </c>
      <c r="N77" s="23">
        <f t="shared" si="5"/>
        <v>-9.0641676040075279</v>
      </c>
      <c r="O77" s="23">
        <f t="shared" si="5"/>
        <v>-9.1772512713207615</v>
      </c>
      <c r="P77" s="23">
        <f t="shared" si="5"/>
        <v>-9.2922541278758892</v>
      </c>
      <c r="Q77" s="23">
        <f t="shared" si="5"/>
        <v>-9.4092242706036071</v>
      </c>
      <c r="R77" s="23">
        <f t="shared" si="5"/>
        <v>-9.5282113891477138</v>
      </c>
      <c r="S77" s="23">
        <f t="shared" si="5"/>
        <v>-9.649266878557075</v>
      </c>
      <c r="T77" s="23">
        <f t="shared" si="5"/>
        <v>-9.7724438543112289</v>
      </c>
      <c r="U77" s="23">
        <f t="shared" si="5"/>
        <v>-9.897797234961148</v>
      </c>
      <c r="V77" s="23">
        <f t="shared" si="5"/>
        <v>-10.025383832282829</v>
      </c>
      <c r="W77" s="23">
        <f t="shared" si="5"/>
        <v>-10.15526240386685</v>
      </c>
      <c r="X77" s="23">
        <f t="shared" si="5"/>
        <v>-10.287493743271972</v>
      </c>
      <c r="Y77" s="23">
        <f t="shared" si="5"/>
        <v>-10.422140762665892</v>
      </c>
      <c r="Z77" s="23">
        <f t="shared" si="5"/>
        <v>-10.559268560440433</v>
      </c>
      <c r="AA77" s="23">
        <f t="shared" si="5"/>
        <v>-10.698944518877903</v>
      </c>
      <c r="AB77" s="23">
        <f t="shared" si="5"/>
        <v>-10.84123840933028</v>
      </c>
      <c r="AC77" s="23">
        <f t="shared" si="5"/>
        <v>-10.98622246734717</v>
      </c>
      <c r="AD77" s="23">
        <f t="shared" si="5"/>
        <v>-11.133971505367786</v>
      </c>
      <c r="AE77" s="23">
        <f t="shared" si="5"/>
        <v>-11.284563010387306</v>
      </c>
      <c r="AF77" s="23">
        <f t="shared" si="5"/>
        <v>-11.438077264161645</v>
      </c>
      <c r="AG77" s="23">
        <f t="shared" si="5"/>
        <v>-11.594597425848226</v>
      </c>
      <c r="AH77" s="23">
        <f t="shared" si="5"/>
        <v>-11.754209697287529</v>
      </c>
      <c r="AI77" s="23">
        <f t="shared" si="5"/>
        <v>-11.917003413156662</v>
      </c>
      <c r="AJ77" s="23">
        <f t="shared" si="5"/>
        <v>-12.083071183712518</v>
      </c>
      <c r="AK77" s="23">
        <f t="shared" ref="AK77:BB77" si="6">SUM(AK75:AK76)</f>
        <v>-12.252509007483741</v>
      </c>
      <c r="AL77" s="23">
        <f t="shared" si="6"/>
        <v>-12.425416444065069</v>
      </c>
      <c r="AM77" s="23">
        <f t="shared" si="6"/>
        <v>-12.601896756860492</v>
      </c>
      <c r="AN77" s="23">
        <f t="shared" si="6"/>
        <v>-12.782057040800815</v>
      </c>
      <c r="AO77" s="23">
        <f t="shared" si="6"/>
        <v>-12.966008402650795</v>
      </c>
      <c r="AP77" s="23">
        <f t="shared" si="6"/>
        <v>-13.1538661262907</v>
      </c>
      <c r="AQ77" s="23">
        <f t="shared" si="6"/>
        <v>-13.345749845510642</v>
      </c>
      <c r="AR77" s="23">
        <f t="shared" si="6"/>
        <v>-13.541783716804941</v>
      </c>
      <c r="AS77" s="23">
        <f t="shared" si="6"/>
        <v>-13.742096644756039</v>
      </c>
      <c r="AT77" s="23">
        <f t="shared" si="6"/>
        <v>-13.946822424777656</v>
      </c>
      <c r="AU77" s="23">
        <f t="shared" si="6"/>
        <v>-14.156100006062729</v>
      </c>
      <c r="AV77" s="23">
        <f t="shared" si="6"/>
        <v>-14.370073686916125</v>
      </c>
      <c r="AW77" s="23">
        <f t="shared" si="6"/>
        <v>-14.588893317600197</v>
      </c>
      <c r="AX77" s="23">
        <f t="shared" si="6"/>
        <v>-14.812714593333883</v>
      </c>
      <c r="AY77" s="23">
        <f t="shared" si="6"/>
        <v>-15.041699249625445</v>
      </c>
      <c r="AZ77" s="23">
        <f t="shared" si="6"/>
        <v>-15.27601534775879</v>
      </c>
      <c r="BA77" s="23">
        <f t="shared" si="6"/>
        <v>-15.515837537741382</v>
      </c>
      <c r="BB77" s="255">
        <f t="shared" si="6"/>
        <v>-15.759424759474644</v>
      </c>
    </row>
    <row r="78" spans="1:54" outlineLevel="2">
      <c r="B78" s="19"/>
      <c r="C78" s="19"/>
      <c r="D78" s="19"/>
      <c r="E78" s="15"/>
    </row>
    <row r="79" spans="1:54" s="7" customFormat="1" ht="14" outlineLevel="1" thickBot="1">
      <c r="B79" s="125"/>
      <c r="C79" s="125"/>
      <c r="D79" s="125"/>
      <c r="E79" s="247"/>
    </row>
    <row r="80" spans="1:54" outlineLevel="1">
      <c r="A80" s="4" t="s">
        <v>407</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408</v>
      </c>
      <c r="C81" s="6" t="s">
        <v>409</v>
      </c>
      <c r="D81" t="s">
        <v>410</v>
      </c>
      <c r="E81" s="129">
        <f>$B$20</f>
        <v>1</v>
      </c>
      <c r="F81" s="129">
        <f t="shared" ref="F81:AA81" si="7">$B$20</f>
        <v>1</v>
      </c>
      <c r="G81" s="129">
        <f t="shared" si="7"/>
        <v>1</v>
      </c>
      <c r="H81" s="129">
        <f t="shared" si="7"/>
        <v>1</v>
      </c>
      <c r="I81" s="129">
        <f t="shared" si="7"/>
        <v>1</v>
      </c>
      <c r="J81" s="129">
        <f t="shared" si="7"/>
        <v>1</v>
      </c>
      <c r="K81" s="129">
        <f t="shared" si="7"/>
        <v>1</v>
      </c>
      <c r="L81" s="129">
        <f t="shared" si="7"/>
        <v>1</v>
      </c>
      <c r="M81" s="129">
        <f t="shared" si="7"/>
        <v>1</v>
      </c>
      <c r="N81" s="129">
        <f t="shared" si="7"/>
        <v>1</v>
      </c>
      <c r="O81" s="129">
        <f t="shared" si="7"/>
        <v>1</v>
      </c>
      <c r="P81" s="129">
        <f t="shared" si="7"/>
        <v>1</v>
      </c>
      <c r="Q81" s="129">
        <f t="shared" si="7"/>
        <v>1</v>
      </c>
      <c r="R81" s="129">
        <f t="shared" si="7"/>
        <v>1</v>
      </c>
      <c r="S81" s="129">
        <f t="shared" si="7"/>
        <v>1</v>
      </c>
      <c r="T81" s="129">
        <f t="shared" si="7"/>
        <v>1</v>
      </c>
      <c r="U81" s="129">
        <f t="shared" si="7"/>
        <v>1</v>
      </c>
      <c r="V81" s="129">
        <f t="shared" si="7"/>
        <v>1</v>
      </c>
      <c r="W81" s="129">
        <f t="shared" si="7"/>
        <v>1</v>
      </c>
      <c r="X81" s="129">
        <f t="shared" si="7"/>
        <v>1</v>
      </c>
      <c r="Y81" s="129">
        <f t="shared" si="7"/>
        <v>1</v>
      </c>
      <c r="Z81" s="129">
        <f t="shared" si="7"/>
        <v>1</v>
      </c>
      <c r="AA81" s="129">
        <f t="shared" si="7"/>
        <v>1</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411</v>
      </c>
      <c r="C82" t="s">
        <v>412</v>
      </c>
      <c r="D82" t="s">
        <v>399</v>
      </c>
      <c r="E82" s="21">
        <f t="shared" ref="E82:BB82" si="8">E64*E81</f>
        <v>-36.800585062315761</v>
      </c>
      <c r="F82" s="21">
        <f t="shared" si="8"/>
        <v>-39.417365139348568</v>
      </c>
      <c r="G82" s="21">
        <f t="shared" si="8"/>
        <v>-42.579251273377743</v>
      </c>
      <c r="H82" s="21">
        <f t="shared" si="8"/>
        <v>-46.030809448157783</v>
      </c>
      <c r="I82" s="21">
        <f t="shared" si="8"/>
        <v>-49.430167495731467</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413</v>
      </c>
      <c r="C83" t="s">
        <v>414</v>
      </c>
      <c r="D83" t="s">
        <v>399</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415</v>
      </c>
      <c r="C84" t="s">
        <v>416</v>
      </c>
      <c r="D84" t="s">
        <v>399</v>
      </c>
      <c r="E84" s="21"/>
      <c r="F84" s="21">
        <f>IF($E$82&lt;0,(IF(2050-E$80&lt;=0,0,(2/(2050-E$80+1))*(1-(SUM($E84:E84)/$E$82))*$E$82*'Fixed Data'!C$52)),0)</f>
        <v>-3.0667154218596466</v>
      </c>
      <c r="G84" s="21">
        <f>IF($E$82&lt;0,(IF(2050-F$80&lt;=0,0,(2/(2050-F$80+1))*(1-(SUM($E84:F84)/$E$82))*$E$82*'Fixed Data'!D$52)),0)</f>
        <v>-2.9333799687353141</v>
      </c>
      <c r="H84" s="21">
        <f>IF($E$82&lt;0,(IF(2050-G$80&lt;=0,0,(2/(2050-G$80+1))*(1-(SUM($E84:G84)/$E$82))*$E$82*'Fixed Data'!E$52)),0)</f>
        <v>-2.8000445156109817</v>
      </c>
      <c r="I84" s="21">
        <f>IF($E$82&lt;0,(IF(2050-H$80&lt;=0,0,(2/(2050-H$80+1))*(1-(SUM($E84:H84)/$E$82))*$E$82*'Fixed Data'!F$52)),0)</f>
        <v>-2.6667090624866496</v>
      </c>
      <c r="J84" s="21">
        <f>IF($E$82&lt;0,(IF(2050-I$80&lt;=0,0,(2/(2050-I$80+1))*(1-(SUM($E84:I84)/$E$82))*$E$82*'Fixed Data'!G$52)),0)</f>
        <v>-2.5333736093623167</v>
      </c>
      <c r="K84" s="21">
        <f>IF($E$82&lt;0,(IF(2050-J$80&lt;=0,0,(2/(2050-J$80+1))*(1-(SUM($E84:J84)/$E$82))*$E$82*'Fixed Data'!H$52)),0)</f>
        <v>-2.4000381562379847</v>
      </c>
      <c r="L84" s="21">
        <f>IF($E$82&lt;0,(IF(2050-K$80&lt;=0,0,(2/(2050-K$80+1))*(1-(SUM($E84:K84)/$E$82))*$E$82*'Fixed Data'!I$52)),0)</f>
        <v>-2.2667027031136517</v>
      </c>
      <c r="M84" s="21">
        <f>IF($E$82&lt;0,(IF(2050-L$80&lt;=0,0,(2/(2050-L$80+1))*(1-(SUM($E84:L84)/$E$82))*$E$82*'Fixed Data'!J$52)),0)</f>
        <v>-2.1333672499893197</v>
      </c>
      <c r="N84" s="21">
        <f>IF($E$82&lt;0,(IF(2050-M$80&lt;=0,0,(2/(2050-M$80+1))*(1-(SUM($E84:M84)/$E$82))*$E$82*'Fixed Data'!K$52)),0)</f>
        <v>-2.0000317968649872</v>
      </c>
      <c r="O84" s="21">
        <f>IF($E$82&lt;0,(IF(2050-N$80&lt;=0,0,(2/(2050-N$80+1))*(1-(SUM($E84:N84)/$E$82))*$E$82*'Fixed Data'!L$52)),0)</f>
        <v>-1.8666963437406547</v>
      </c>
      <c r="P84" s="21">
        <f>IF($E$82&lt;0,(IF(2050-O$80&lt;=0,0,(2/(2050-O$80+1))*(1-(SUM($E84:O84)/$E$82))*$E$82*'Fixed Data'!M$52)),0)</f>
        <v>-1.7333608906163216</v>
      </c>
      <c r="Q84" s="21">
        <f>IF($E$82&lt;0,(IF(2050-P$80&lt;=0,0,(2/(2050-P$80+1))*(1-(SUM($E84:P84)/$E$82))*$E$82*'Fixed Data'!N$52)),0)</f>
        <v>-1.6000254374919898</v>
      </c>
      <c r="R84" s="21">
        <f>IF($E$82&lt;0,(IF(2050-Q$80&lt;=0,0,(2/(2050-Q$80+1))*(1-(SUM($E84:Q84)/$E$82))*$E$82*'Fixed Data'!O$52)),0)</f>
        <v>-1.4666899843676569</v>
      </c>
      <c r="S84" s="21">
        <f>IF($E$82&lt;0,(IF(2050-R$80&lt;=0,0,(2/(2050-R$80+1))*(1-(SUM($E84:R84)/$E$82))*$E$82*'Fixed Data'!P$52)),0)</f>
        <v>-1.3333545312433248</v>
      </c>
      <c r="T84" s="21">
        <f>IF($E$82&lt;0,(IF(2050-S$80&lt;=0,0,(2/(2050-S$80+1))*(1-(SUM($E84:S84)/$E$82))*$E$82*'Fixed Data'!Q$52)),0)</f>
        <v>-1.2000190781189919</v>
      </c>
      <c r="U84" s="21">
        <f>IF($E$82&lt;0,(IF(2050-T$80&lt;=0,0,(2/(2050-T$80+1))*(1-(SUM($E84:T84)/$E$82))*$E$82*'Fixed Data'!R$52)),0)</f>
        <v>-1.066683624994659</v>
      </c>
      <c r="V84" s="21">
        <f>IF($E$82&lt;0,(IF(2050-U$80&lt;=0,0,(2/(2050-U$80+1))*(1-(SUM($E84:U84)/$E$82))*$E$82*'Fixed Data'!S$52)),0)</f>
        <v>-0.93334817187032637</v>
      </c>
      <c r="W84" s="21">
        <f>IF($E$82&lt;0,(IF(2050-V$80&lt;=0,0,(2/(2050-V$80+1))*(1-(SUM($E84:V84)/$E$82))*$E$82*'Fixed Data'!T$52)),0)</f>
        <v>-0.80001271874599367</v>
      </c>
      <c r="X84" s="21">
        <f>IF($E$82&lt;0,(IF(2050-W$80&lt;=0,0,(2/(2050-W$80+1))*(1-(SUM($E84:W84)/$E$82))*$E$82*'Fixed Data'!U$52)),0)</f>
        <v>-0.66667726562165985</v>
      </c>
      <c r="Y84" s="21">
        <f>IF($E$82&lt;0,(IF(2050-X$80&lt;=0,0,(2/(2050-X$80+1))*(1-(SUM($E84:X84)/$E$82))*$E$82*'Fixed Data'!V$52)),0)</f>
        <v>-0.53334181249732904</v>
      </c>
      <c r="Z84" s="21">
        <f>IF($E$82&lt;0,(IF(2050-Y$80&lt;=0,0,(2/(2050-Y$80+1))*(1-(SUM($E84:Y84)/$E$82))*$E$82*'Fixed Data'!W$52)),0)</f>
        <v>-0.40000635937299917</v>
      </c>
      <c r="AA84" s="21">
        <f>IF($E$82&lt;0,(IF(2050-Z$80&lt;=0,0,(2/(2050-Z$80+1))*(1-(SUM($E84:Z84)/$E$82))*$E$82*'Fixed Data'!X$52)),0)</f>
        <v>-0.26667090624866335</v>
      </c>
      <c r="AB84" s="21">
        <f>IF($E$82&lt;0,(IF(2050-AA$80&lt;=0,0,(2/(2050-AA$80+1))*(1-(SUM($E84:AA84)/$E$82))*$E$82*'Fixed Data'!Y$52)),0)</f>
        <v>-0.13333545312433306</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417</v>
      </c>
      <c r="C85" t="s">
        <v>418</v>
      </c>
      <c r="D85" t="s">
        <v>399</v>
      </c>
      <c r="E85" s="18"/>
      <c r="F85" s="18"/>
      <c r="G85" s="21">
        <f>IF($F$82&lt;0,(IF(2050-F$80&lt;=0,0,(2/(2050-F$80+1))*(1-(SUM($E85:F85)/$F$82))*$F$82*'Fixed Data'!D$52)),0)</f>
        <v>-3.4275969686390058</v>
      </c>
      <c r="H85" s="21">
        <f>IF($F$82&lt;0,(IF(2050-G$80&lt;=0,0,(2/(2050-G$80+1))*(1-(SUM($E85:G85)/$F$82))*$F$82*'Fixed Data'!E$52)),0)</f>
        <v>-3.2717971064281421</v>
      </c>
      <c r="I85" s="21">
        <f>IF($F$82&lt;0,(IF(2050-H$80&lt;=0,0,(2/(2050-H$80+1))*(1-(SUM($E85:H85)/$F$82))*$F$82*'Fixed Data'!F$52)),0)</f>
        <v>-3.1159972442172776</v>
      </c>
      <c r="J85" s="21">
        <f>IF($F$82&lt;0,(IF(2050-I$80&lt;=0,0,(2/(2050-I$80+1))*(1-(SUM($E85:I85)/$F$82))*$F$82*'Fixed Data'!G$52)),0)</f>
        <v>-2.9601973820064145</v>
      </c>
      <c r="K85" s="21">
        <f>IF($F$82&lt;0,(IF(2050-J$80&lt;=0,0,(2/(2050-J$80+1))*(1-(SUM($E85:J85)/$F$82))*$F$82*'Fixed Data'!H$52)),0)</f>
        <v>-2.80439751979555</v>
      </c>
      <c r="L85" s="21">
        <f>IF($F$82&lt;0,(IF(2050-K$80&lt;=0,0,(2/(2050-K$80+1))*(1-(SUM($E85:K85)/$F$82))*$F$82*'Fixed Data'!I$52)),0)</f>
        <v>-2.6485976575846859</v>
      </c>
      <c r="M85" s="21">
        <f>IF($F$82&lt;0,(IF(2050-L$80&lt;=0,0,(2/(2050-L$80+1))*(1-(SUM($E85:L85)/$F$82))*$F$82*'Fixed Data'!J$52)),0)</f>
        <v>-2.4927977953738223</v>
      </c>
      <c r="N85" s="21">
        <f>IF($F$82&lt;0,(IF(2050-M$80&lt;=0,0,(2/(2050-M$80+1))*(1-(SUM($E85:M85)/$F$82))*$F$82*'Fixed Data'!K$52)),0)</f>
        <v>-2.3369979331629587</v>
      </c>
      <c r="O85" s="21">
        <f>IF($F$82&lt;0,(IF(2050-N$80&lt;=0,0,(2/(2050-N$80+1))*(1-(SUM($E85:N85)/$F$82))*$F$82*'Fixed Data'!L$52)),0)</f>
        <v>-2.1811980709520951</v>
      </c>
      <c r="P85" s="21">
        <f>IF($F$82&lt;0,(IF(2050-O$80&lt;=0,0,(2/(2050-O$80+1))*(1-(SUM($E85:O85)/$F$82))*$F$82*'Fixed Data'!M$52)),0)</f>
        <v>-2.025398208741231</v>
      </c>
      <c r="Q85" s="21">
        <f>IF($F$82&lt;0,(IF(2050-P$80&lt;=0,0,(2/(2050-P$80+1))*(1-(SUM($E85:P85)/$F$82))*$F$82*'Fixed Data'!N$52)),0)</f>
        <v>-1.8695983465303669</v>
      </c>
      <c r="R85" s="21">
        <f>IF($F$82&lt;0,(IF(2050-Q$80&lt;=0,0,(2/(2050-Q$80+1))*(1-(SUM($E85:Q85)/$F$82))*$F$82*'Fixed Data'!O$52)),0)</f>
        <v>-1.7137984843195031</v>
      </c>
      <c r="S85" s="21">
        <f>IF($F$82&lt;0,(IF(2050-R$80&lt;=0,0,(2/(2050-R$80+1))*(1-(SUM($E85:R85)/$F$82))*$F$82*'Fixed Data'!P$52)),0)</f>
        <v>-1.5579986221086388</v>
      </c>
      <c r="T85" s="21">
        <f>IF($F$82&lt;0,(IF(2050-S$80&lt;=0,0,(2/(2050-S$80+1))*(1-(SUM($E85:S85)/$F$82))*$F$82*'Fixed Data'!Q$52)),0)</f>
        <v>-1.4021987598977741</v>
      </c>
      <c r="U85" s="21">
        <f>IF($F$82&lt;0,(IF(2050-T$80&lt;=0,0,(2/(2050-T$80+1))*(1-(SUM($E85:T85)/$F$82))*$F$82*'Fixed Data'!R$52)),0)</f>
        <v>-1.2463988976869109</v>
      </c>
      <c r="V85" s="21">
        <f>IF($F$82&lt;0,(IF(2050-U$80&lt;=0,0,(2/(2050-U$80+1))*(1-(SUM($E85:U85)/$F$82))*$F$82*'Fixed Data'!S$52)),0)</f>
        <v>-1.0905990354760475</v>
      </c>
      <c r="W85" s="21">
        <f>IF($F$82&lt;0,(IF(2050-V$80&lt;=0,0,(2/(2050-V$80+1))*(1-(SUM($E85:V85)/$F$82))*$F$82*'Fixed Data'!T$52)),0)</f>
        <v>-0.93479917326518425</v>
      </c>
      <c r="X85" s="21">
        <f>IF($F$82&lt;0,(IF(2050-W$80&lt;=0,0,(2/(2050-W$80+1))*(1-(SUM($E85:W85)/$F$82))*$F$82*'Fixed Data'!U$52)),0)</f>
        <v>-0.77899931105432074</v>
      </c>
      <c r="Y85" s="21">
        <f>IF($F$82&lt;0,(IF(2050-X$80&lt;=0,0,(2/(2050-X$80+1))*(1-(SUM($E85:X85)/$F$82))*$F$82*'Fixed Data'!V$52)),0)</f>
        <v>-0.62319944884345735</v>
      </c>
      <c r="Z85" s="21">
        <f>IF($F$82&lt;0,(IF(2050-Y$80&lt;=0,0,(2/(2050-Y$80+1))*(1-(SUM($E85:Y85)/$F$82))*$F$82*'Fixed Data'!W$52)),0)</f>
        <v>-0.46739958663259124</v>
      </c>
      <c r="AA85" s="21">
        <f>IF($F$82&lt;0,(IF(2050-Z$80&lt;=0,0,(2/(2050-Z$80+1))*(1-(SUM($E85:Z85)/$F$82))*$F$82*'Fixed Data'!X$52)),0)</f>
        <v>-0.3115997244217289</v>
      </c>
      <c r="AB85" s="21">
        <f>IF($F$82&lt;0,(IF(2050-AA$80&lt;=0,0,(2/(2050-AA$80+1))*(1-(SUM($E85:AA85)/$F$82))*$F$82*'Fixed Data'!Y$52)),0)</f>
        <v>-0.15579986221087175</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419</v>
      </c>
      <c r="C86" t="s">
        <v>420</v>
      </c>
      <c r="D86" t="s">
        <v>399</v>
      </c>
      <c r="E86" s="18"/>
      <c r="F86" s="18"/>
      <c r="G86" s="18"/>
      <c r="H86" s="21">
        <f>IF($G$82&lt;0,(IF(2050-G$80&lt;=0,0,(2/(2050-G$80+1))*(1-(SUM($E86:G86)/$G$82))*$G$82*'Fixed Data'!E$52)),0)</f>
        <v>-3.8708410248525222</v>
      </c>
      <c r="I86" s="21">
        <f>IF($G$82&lt;0,(IF(2050-H$80&lt;=0,0,(2/(2050-H$80+1))*(1-(SUM($E86:H86)/$G$82))*$G$82*'Fixed Data'!F$52)),0)</f>
        <v>-3.6865152617643067</v>
      </c>
      <c r="J86" s="21">
        <f>IF($G$82&lt;0,(IF(2050-I$80&lt;=0,0,(2/(2050-I$80+1))*(1-(SUM($E86:I86)/$G$82))*$G$82*'Fixed Data'!G$52)),0)</f>
        <v>-3.5021894986760915</v>
      </c>
      <c r="K86" s="21">
        <f>IF($G$82&lt;0,(IF(2050-J$80&lt;=0,0,(2/(2050-J$80+1))*(1-(SUM($E86:J86)/$G$82))*$G$82*'Fixed Data'!H$52)),0)</f>
        <v>-3.3178637355878755</v>
      </c>
      <c r="L86" s="21">
        <f>IF($G$82&lt;0,(IF(2050-K$80&lt;=0,0,(2/(2050-K$80+1))*(1-(SUM($E86:K86)/$G$82))*$G$82*'Fixed Data'!I$52)),0)</f>
        <v>-3.1335379724996604</v>
      </c>
      <c r="M86" s="21">
        <f>IF($G$82&lt;0,(IF(2050-L$80&lt;=0,0,(2/(2050-L$80+1))*(1-(SUM($E86:L86)/$G$82))*$G$82*'Fixed Data'!J$52)),0)</f>
        <v>-2.9492122094114452</v>
      </c>
      <c r="N86" s="21">
        <f>IF($G$82&lt;0,(IF(2050-M$80&lt;=0,0,(2/(2050-M$80+1))*(1-(SUM($E86:M86)/$G$82))*$G$82*'Fixed Data'!K$52)),0)</f>
        <v>-2.7648864463232297</v>
      </c>
      <c r="O86" s="21">
        <f>IF($G$82&lt;0,(IF(2050-N$80&lt;=0,0,(2/(2050-N$80+1))*(1-(SUM($E86:N86)/$G$82))*$G$82*'Fixed Data'!L$52)),0)</f>
        <v>-2.580560683235015</v>
      </c>
      <c r="P86" s="21">
        <f>IF($G$82&lt;0,(IF(2050-O$80&lt;=0,0,(2/(2050-O$80+1))*(1-(SUM($E86:O86)/$G$82))*$G$82*'Fixed Data'!M$52)),0)</f>
        <v>-2.3962349201467998</v>
      </c>
      <c r="Q86" s="21">
        <f>IF($G$82&lt;0,(IF(2050-P$80&lt;=0,0,(2/(2050-P$80+1))*(1-(SUM($E86:P86)/$G$82))*$G$82*'Fixed Data'!N$52)),0)</f>
        <v>-2.2119091570585847</v>
      </c>
      <c r="R86" s="21">
        <f>IF($G$82&lt;0,(IF(2050-Q$80&lt;=0,0,(2/(2050-Q$80+1))*(1-(SUM($E86:Q86)/$G$82))*$G$82*'Fixed Data'!O$52)),0)</f>
        <v>-2.0275833939703691</v>
      </c>
      <c r="S86" s="21">
        <f>IF($G$82&lt;0,(IF(2050-R$80&lt;=0,0,(2/(2050-R$80+1))*(1-(SUM($E86:R86)/$G$82))*$G$82*'Fixed Data'!P$52)),0)</f>
        <v>-1.8432576308821538</v>
      </c>
      <c r="T86" s="21">
        <f>IF($G$82&lt;0,(IF(2050-S$80&lt;=0,0,(2/(2050-S$80+1))*(1-(SUM($E86:S86)/$G$82))*$G$82*'Fixed Data'!Q$52)),0)</f>
        <v>-1.6589318677939378</v>
      </c>
      <c r="U86" s="21">
        <f>IF($G$82&lt;0,(IF(2050-T$80&lt;=0,0,(2/(2050-T$80+1))*(1-(SUM($E86:T86)/$G$82))*$G$82*'Fixed Data'!R$52)),0)</f>
        <v>-1.4746061047057222</v>
      </c>
      <c r="V86" s="21">
        <f>IF($G$82&lt;0,(IF(2050-U$80&lt;=0,0,(2/(2050-U$80+1))*(1-(SUM($E86:U86)/$G$82))*$G$82*'Fixed Data'!S$52)),0)</f>
        <v>-1.2902803416175075</v>
      </c>
      <c r="W86" s="21">
        <f>IF($G$82&lt;0,(IF(2050-V$80&lt;=0,0,(2/(2050-V$80+1))*(1-(SUM($E86:V86)/$G$82))*$G$82*'Fixed Data'!T$52)),0)</f>
        <v>-1.105954578529291</v>
      </c>
      <c r="X86" s="21">
        <f>IF($G$82&lt;0,(IF(2050-W$80&lt;=0,0,(2/(2050-W$80+1))*(1-(SUM($E86:W86)/$G$82))*$G$82*'Fixed Data'!U$52)),0)</f>
        <v>-0.92162881544107533</v>
      </c>
      <c r="Y86" s="21">
        <f>IF($G$82&lt;0,(IF(2050-X$80&lt;=0,0,(2/(2050-X$80+1))*(1-(SUM($E86:X86)/$G$82))*$G$82*'Fixed Data'!V$52)),0)</f>
        <v>-0.73730305235285909</v>
      </c>
      <c r="Z86" s="21">
        <f>IF($G$82&lt;0,(IF(2050-Y$80&lt;=0,0,(2/(2050-Y$80+1))*(1-(SUM($E86:Y86)/$G$82))*$G$82*'Fixed Data'!W$52)),0)</f>
        <v>-0.55297728926464618</v>
      </c>
      <c r="AA86" s="21">
        <f>IF($G$82&lt;0,(IF(2050-Z$80&lt;=0,0,(2/(2050-Z$80+1))*(1-(SUM($E86:Z86)/$G$82))*$G$82*'Fixed Data'!X$52)),0)</f>
        <v>-0.36865152617643077</v>
      </c>
      <c r="AB86" s="21">
        <f>IF($G$82&lt;0,(IF(2050-AA$80&lt;=0,0,(2/(2050-AA$80+1))*(1-(SUM($E86:AA86)/$G$82))*$G$82*'Fixed Data'!Y$52)),0)</f>
        <v>-0.18432576308821855</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421</v>
      </c>
      <c r="C87" t="s">
        <v>422</v>
      </c>
      <c r="D87" t="s">
        <v>399</v>
      </c>
      <c r="E87" s="18"/>
      <c r="F87" s="18"/>
      <c r="G87" s="18"/>
      <c r="H87" s="18"/>
      <c r="I87" s="21">
        <f>IF($H$82&lt;0,(IF(2050-H$80&lt;=0,0,(2/(2050-H$80+1))*(1-(SUM($E87:H87)/$H$82))*$H$82*'Fixed Data'!F$52)),0)</f>
        <v>-4.3838866141102644</v>
      </c>
      <c r="J87" s="21">
        <f>IF($H$82&lt;0,(IF(2050-I$80&lt;=0,0,(2/(2050-I$80+1))*(1-(SUM($E87:I87)/$H$82))*$H$82*'Fixed Data'!G$52)),0)</f>
        <v>-4.1646922834047526</v>
      </c>
      <c r="K87" s="21">
        <f>IF($H$82&lt;0,(IF(2050-J$80&lt;=0,0,(2/(2050-J$80+1))*(1-(SUM($E87:J87)/$H$82))*$H$82*'Fixed Data'!H$52)),0)</f>
        <v>-3.9454979526992386</v>
      </c>
      <c r="L87" s="21">
        <f>IF($H$82&lt;0,(IF(2050-K$80&lt;=0,0,(2/(2050-K$80+1))*(1-(SUM($E87:K87)/$H$82))*$H$82*'Fixed Data'!I$52)),0)</f>
        <v>-3.7263036219937247</v>
      </c>
      <c r="M87" s="21">
        <f>IF($H$82&lt;0,(IF(2050-L$80&lt;=0,0,(2/(2050-L$80+1))*(1-(SUM($E87:L87)/$H$82))*$H$82*'Fixed Data'!J$52)),0)</f>
        <v>-3.5071092912882116</v>
      </c>
      <c r="N87" s="21">
        <f>IF($H$82&lt;0,(IF(2050-M$80&lt;=0,0,(2/(2050-M$80+1))*(1-(SUM($E87:M87)/$H$82))*$H$82*'Fixed Data'!K$52)),0)</f>
        <v>-3.2879149605826985</v>
      </c>
      <c r="O87" s="21">
        <f>IF($H$82&lt;0,(IF(2050-N$80&lt;=0,0,(2/(2050-N$80+1))*(1-(SUM($E87:N87)/$H$82))*$H$82*'Fixed Data'!L$52)),0)</f>
        <v>-3.0687206298771854</v>
      </c>
      <c r="P87" s="21">
        <f>IF($H$82&lt;0,(IF(2050-O$80&lt;=0,0,(2/(2050-O$80+1))*(1-(SUM($E87:O87)/$H$82))*$H$82*'Fixed Data'!M$52)),0)</f>
        <v>-2.8495262991716723</v>
      </c>
      <c r="Q87" s="21">
        <f>IF($H$82&lt;0,(IF(2050-P$80&lt;=0,0,(2/(2050-P$80+1))*(1-(SUM($E87:P87)/$H$82))*$H$82*'Fixed Data'!N$52)),0)</f>
        <v>-2.6303319684661592</v>
      </c>
      <c r="R87" s="21">
        <f>IF($H$82&lt;0,(IF(2050-Q$80&lt;=0,0,(2/(2050-Q$80+1))*(1-(SUM($E87:Q87)/$H$82))*$H$82*'Fixed Data'!O$52)),0)</f>
        <v>-2.4111376377606466</v>
      </c>
      <c r="S87" s="21">
        <f>IF($H$82&lt;0,(IF(2050-R$80&lt;=0,0,(2/(2050-R$80+1))*(1-(SUM($E87:R87)/$H$82))*$H$82*'Fixed Data'!P$52)),0)</f>
        <v>-2.1919433070551331</v>
      </c>
      <c r="T87" s="21">
        <f>IF($H$82&lt;0,(IF(2050-S$80&lt;=0,0,(2/(2050-S$80+1))*(1-(SUM($E87:S87)/$H$82))*$H$82*'Fixed Data'!Q$52)),0)</f>
        <v>-1.9727489763496195</v>
      </c>
      <c r="U87" s="21">
        <f>IF($H$82&lt;0,(IF(2050-T$80&lt;=0,0,(2/(2050-T$80+1))*(1-(SUM($E87:T87)/$H$82))*$H$82*'Fixed Data'!R$52)),0)</f>
        <v>-1.7535546456441051</v>
      </c>
      <c r="V87" s="21">
        <f>IF($H$82&lt;0,(IF(2050-U$80&lt;=0,0,(2/(2050-U$80+1))*(1-(SUM($E87:U87)/$H$82))*$H$82*'Fixed Data'!S$52)),0)</f>
        <v>-1.5343603149385925</v>
      </c>
      <c r="W87" s="21">
        <f>IF($H$82&lt;0,(IF(2050-V$80&lt;=0,0,(2/(2050-V$80+1))*(1-(SUM($E87:V87)/$H$82))*$H$82*'Fixed Data'!T$52)),0)</f>
        <v>-1.3151659842330776</v>
      </c>
      <c r="X87" s="21">
        <f>IF($H$82&lt;0,(IF(2050-W$80&lt;=0,0,(2/(2050-W$80+1))*(1-(SUM($E87:W87)/$H$82))*$H$82*'Fixed Data'!U$52)),0)</f>
        <v>-1.0959716535275656</v>
      </c>
      <c r="Y87" s="21">
        <f>IF($H$82&lt;0,(IF(2050-X$80&lt;=0,0,(2/(2050-X$80+1))*(1-(SUM($E87:X87)/$H$82))*$H$82*'Fixed Data'!V$52)),0)</f>
        <v>-0.87677732282205401</v>
      </c>
      <c r="Z87" s="21">
        <f>IF($H$82&lt;0,(IF(2050-Y$80&lt;=0,0,(2/(2050-Y$80+1))*(1-(SUM($E87:Y87)/$H$82))*$H$82*'Fixed Data'!W$52)),0)</f>
        <v>-0.65758299211654248</v>
      </c>
      <c r="AA87" s="21">
        <f>IF($H$82&lt;0,(IF(2050-Z$80&lt;=0,0,(2/(2050-Z$80+1))*(1-(SUM($E87:Z87)/$H$82))*$H$82*'Fixed Data'!X$52)),0)</f>
        <v>-0.43838866141102495</v>
      </c>
      <c r="AB87" s="21">
        <f>IF($H$82&lt;0,(IF(2050-AA$80&lt;=0,0,(2/(2050-AA$80+1))*(1-(SUM($E87:AA87)/$H$82))*$H$82*'Fixed Data'!Y$52)),0)</f>
        <v>-0.21919433070551247</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423</v>
      </c>
      <c r="C88" t="s">
        <v>424</v>
      </c>
      <c r="D88" t="s">
        <v>399</v>
      </c>
      <c r="E88" s="18"/>
      <c r="F88" s="18"/>
      <c r="G88" s="18"/>
      <c r="H88" s="18"/>
      <c r="I88" s="18"/>
      <c r="J88" s="21">
        <f>IF($I$82&lt;0,(IF(2050-I$80&lt;=0,0,(2/(2050-I$80+1))*(1-(SUM($E88:I88)/$I$82))*$I$82*'Fixed Data'!G$52)),0)</f>
        <v>-4.9430167495731467</v>
      </c>
      <c r="K88" s="21">
        <f>IF($I$82&lt;0,(IF(2050-J$80&lt;=0,0,(2/(2050-J$80+1))*(1-(SUM($E88:J88)/$I$82))*$I$82*'Fixed Data'!H$52)),0)</f>
        <v>-4.6828579732798232</v>
      </c>
      <c r="L88" s="21">
        <f>IF($I$82&lt;0,(IF(2050-K$80&lt;=0,0,(2/(2050-K$80+1))*(1-(SUM($E88:K88)/$I$82))*$I$82*'Fixed Data'!I$52)),0)</f>
        <v>-4.4226991969864997</v>
      </c>
      <c r="M88" s="21">
        <f>IF($I$82&lt;0,(IF(2050-L$80&lt;=0,0,(2/(2050-L$80+1))*(1-(SUM($E88:L88)/$I$82))*$I$82*'Fixed Data'!J$52)),0)</f>
        <v>-4.1625404206931762</v>
      </c>
      <c r="N88" s="21">
        <f>IF($I$82&lt;0,(IF(2050-M$80&lt;=0,0,(2/(2050-M$80+1))*(1-(SUM($E88:M88)/$I$82))*$I$82*'Fixed Data'!K$52)),0)</f>
        <v>-3.9023816443998527</v>
      </c>
      <c r="O88" s="21">
        <f>IF($I$82&lt;0,(IF(2050-N$80&lt;=0,0,(2/(2050-N$80+1))*(1-(SUM($E88:N88)/$I$82))*$I$82*'Fixed Data'!L$52)),0)</f>
        <v>-3.6422228681065287</v>
      </c>
      <c r="P88" s="21">
        <f>IF($I$82&lt;0,(IF(2050-O$80&lt;=0,0,(2/(2050-O$80+1))*(1-(SUM($E88:O88)/$I$82))*$I$82*'Fixed Data'!M$52)),0)</f>
        <v>-3.3820640918132061</v>
      </c>
      <c r="Q88" s="21">
        <f>IF($I$82&lt;0,(IF(2050-P$80&lt;=0,0,(2/(2050-P$80+1))*(1-(SUM($E88:P88)/$I$82))*$I$82*'Fixed Data'!N$52)),0)</f>
        <v>-3.121905315519883</v>
      </c>
      <c r="R88" s="21">
        <f>IF($I$82&lt;0,(IF(2050-Q$80&lt;=0,0,(2/(2050-Q$80+1))*(1-(SUM($E88:Q88)/$I$82))*$I$82*'Fixed Data'!O$52)),0)</f>
        <v>-2.8617465392265582</v>
      </c>
      <c r="S88" s="21">
        <f>IF($I$82&lt;0,(IF(2050-R$80&lt;=0,0,(2/(2050-R$80+1))*(1-(SUM($E88:R88)/$I$82))*$I$82*'Fixed Data'!P$52)),0)</f>
        <v>-2.6015877629332351</v>
      </c>
      <c r="T88" s="21">
        <f>IF($I$82&lt;0,(IF(2050-S$80&lt;=0,0,(2/(2050-S$80+1))*(1-(SUM($E88:S88)/$I$82))*$I$82*'Fixed Data'!Q$52)),0)</f>
        <v>-2.3414289866399112</v>
      </c>
      <c r="U88" s="21">
        <f>IF($I$82&lt;0,(IF(2050-T$80&lt;=0,0,(2/(2050-T$80+1))*(1-(SUM($E88:T88)/$I$82))*$I$82*'Fixed Data'!R$52)),0)</f>
        <v>-2.0812702103465885</v>
      </c>
      <c r="V88" s="21">
        <f>IF($I$82&lt;0,(IF(2050-U$80&lt;=0,0,(2/(2050-U$80+1))*(1-(SUM($E88:U88)/$I$82))*$I$82*'Fixed Data'!S$52)),0)</f>
        <v>-1.8211114340532648</v>
      </c>
      <c r="W88" s="21">
        <f>IF($I$82&lt;0,(IF(2050-V$80&lt;=0,0,(2/(2050-V$80+1))*(1-(SUM($E88:V88)/$I$82))*$I$82*'Fixed Data'!T$52)),0)</f>
        <v>-1.5609526577599411</v>
      </c>
      <c r="X88" s="21">
        <f>IF($I$82&lt;0,(IF(2050-W$80&lt;=0,0,(2/(2050-W$80+1))*(1-(SUM($E88:W88)/$I$82))*$I$82*'Fixed Data'!U$52)),0)</f>
        <v>-1.3007938814666178</v>
      </c>
      <c r="Y88" s="21">
        <f>IF($I$82&lt;0,(IF(2050-X$80&lt;=0,0,(2/(2050-X$80+1))*(1-(SUM($E88:X88)/$I$82))*$I$82*'Fixed Data'!V$52)),0)</f>
        <v>-1.0406351051732952</v>
      </c>
      <c r="Z88" s="21">
        <f>IF($I$82&lt;0,(IF(2050-Y$80&lt;=0,0,(2/(2050-Y$80+1))*(1-(SUM($E88:Y88)/$I$82))*$I$82*'Fixed Data'!W$52)),0)</f>
        <v>-0.7804763288799702</v>
      </c>
      <c r="AA88" s="21">
        <f>IF($I$82&lt;0,(IF(2050-Z$80&lt;=0,0,(2/(2050-Z$80+1))*(1-(SUM($E88:Z88)/$I$82))*$I$82*'Fixed Data'!X$52)),0)</f>
        <v>-0.52031755258664869</v>
      </c>
      <c r="AB88" s="21">
        <f>IF($I$82&lt;0,(IF(2050-AA$80&lt;=0,0,(2/(2050-AA$80+1))*(1-(SUM($E88:AA88)/$I$82))*$I$82*'Fixed Data'!Y$52)),0)</f>
        <v>-0.26015877629332435</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425</v>
      </c>
      <c r="C89" t="s">
        <v>426</v>
      </c>
      <c r="D89" t="s">
        <v>399</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427</v>
      </c>
      <c r="C90" t="s">
        <v>428</v>
      </c>
      <c r="D90" t="s">
        <v>399</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429</v>
      </c>
      <c r="C91" t="s">
        <v>430</v>
      </c>
      <c r="D91" t="s">
        <v>399</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431</v>
      </c>
      <c r="C92" t="s">
        <v>432</v>
      </c>
      <c r="D92" t="s">
        <v>399</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433</v>
      </c>
      <c r="C93" t="s">
        <v>434</v>
      </c>
      <c r="D93" t="s">
        <v>399</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435</v>
      </c>
      <c r="C94" t="s">
        <v>436</v>
      </c>
      <c r="D94" t="s">
        <v>399</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437</v>
      </c>
      <c r="C95" t="s">
        <v>438</v>
      </c>
      <c r="D95" t="s">
        <v>399</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439</v>
      </c>
      <c r="C96" t="s">
        <v>440</v>
      </c>
      <c r="D96" t="s">
        <v>399</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441</v>
      </c>
      <c r="C97" t="s">
        <v>442</v>
      </c>
      <c r="D97" t="s">
        <v>399</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443</v>
      </c>
      <c r="C98" t="s">
        <v>444</v>
      </c>
      <c r="D98" t="s">
        <v>399</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445</v>
      </c>
      <c r="C99" t="s">
        <v>446</v>
      </c>
      <c r="D99" t="s">
        <v>399</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447</v>
      </c>
      <c r="C100" t="s">
        <v>448</v>
      </c>
      <c r="D100" t="s">
        <v>399</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449</v>
      </c>
      <c r="C101" t="s">
        <v>450</v>
      </c>
      <c r="D101" t="s">
        <v>399</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451</v>
      </c>
      <c r="C102" t="s">
        <v>452</v>
      </c>
      <c r="D102" t="s">
        <v>399</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453</v>
      </c>
      <c r="C103" t="s">
        <v>454</v>
      </c>
      <c r="D103" t="s">
        <v>399</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455</v>
      </c>
      <c r="C104" t="s">
        <v>456</v>
      </c>
      <c r="D104" t="s">
        <v>399</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457</v>
      </c>
      <c r="C105" t="s">
        <v>458</v>
      </c>
      <c r="D105" t="s">
        <v>399</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459</v>
      </c>
      <c r="C106" t="s">
        <v>460</v>
      </c>
      <c r="D106" t="s">
        <v>399</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461</v>
      </c>
      <c r="C107" t="s">
        <v>462</v>
      </c>
      <c r="D107" t="s">
        <v>399</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529</v>
      </c>
      <c r="C108" t="s">
        <v>530</v>
      </c>
      <c r="D108" t="s">
        <v>399</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531</v>
      </c>
      <c r="C109" t="s">
        <v>532</v>
      </c>
      <c r="D109" t="s">
        <v>399</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533</v>
      </c>
      <c r="C110" t="s">
        <v>534</v>
      </c>
      <c r="D110" t="s">
        <v>399</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535</v>
      </c>
      <c r="C111" t="s">
        <v>536</v>
      </c>
      <c r="D111" t="s">
        <v>399</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537</v>
      </c>
      <c r="C112" t="s">
        <v>538</v>
      </c>
      <c r="D112" t="s">
        <v>399</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539</v>
      </c>
      <c r="C113" t="s">
        <v>540</v>
      </c>
      <c r="D113" t="s">
        <v>399</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541</v>
      </c>
      <c r="C114" t="s">
        <v>542</v>
      </c>
      <c r="D114" t="s">
        <v>399</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543</v>
      </c>
      <c r="C115" t="s">
        <v>544</v>
      </c>
      <c r="D115" t="s">
        <v>399</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545</v>
      </c>
      <c r="C116" t="s">
        <v>546</v>
      </c>
      <c r="D116" t="s">
        <v>399</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547</v>
      </c>
      <c r="C117" t="s">
        <v>548</v>
      </c>
      <c r="D117" t="s">
        <v>399</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549</v>
      </c>
      <c r="C118" t="s">
        <v>550</v>
      </c>
      <c r="D118" t="s">
        <v>399</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551</v>
      </c>
      <c r="C119" t="s">
        <v>552</v>
      </c>
      <c r="D119" t="s">
        <v>399</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553</v>
      </c>
      <c r="C120" t="s">
        <v>554</v>
      </c>
      <c r="D120" t="s">
        <v>399</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555</v>
      </c>
      <c r="C121" t="s">
        <v>556</v>
      </c>
      <c r="D121" t="s">
        <v>399</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557</v>
      </c>
      <c r="C122" t="s">
        <v>558</v>
      </c>
      <c r="D122" t="s">
        <v>399</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559</v>
      </c>
      <c r="C123" t="s">
        <v>560</v>
      </c>
      <c r="D123" t="s">
        <v>399</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561</v>
      </c>
      <c r="C124" t="s">
        <v>562</v>
      </c>
      <c r="D124" t="s">
        <v>399</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563</v>
      </c>
      <c r="C125" t="s">
        <v>564</v>
      </c>
      <c r="D125" t="s">
        <v>399</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565</v>
      </c>
      <c r="C126" t="s">
        <v>566</v>
      </c>
      <c r="D126" t="s">
        <v>399</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567</v>
      </c>
      <c r="C127" t="s">
        <v>568</v>
      </c>
      <c r="D127" t="s">
        <v>399</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463</v>
      </c>
      <c r="C128" t="s">
        <v>464</v>
      </c>
      <c r="D128" t="s">
        <v>399</v>
      </c>
      <c r="E128" s="21">
        <f>SUM(E84:E127)</f>
        <v>0</v>
      </c>
      <c r="F128" s="21">
        <f t="shared" ref="F128:AW128" si="10">SUM(F84:F127)</f>
        <v>-3.0667154218596466</v>
      </c>
      <c r="G128" s="21">
        <f t="shared" si="10"/>
        <v>-6.3609769373743195</v>
      </c>
      <c r="H128" s="21">
        <f t="shared" si="10"/>
        <v>-9.9426826468916456</v>
      </c>
      <c r="I128" s="21">
        <f t="shared" si="10"/>
        <v>-13.853108182578499</v>
      </c>
      <c r="J128" s="21">
        <f t="shared" si="10"/>
        <v>-18.103469523022724</v>
      </c>
      <c r="K128" s="21">
        <f t="shared" si="10"/>
        <v>-17.150655337600472</v>
      </c>
      <c r="L128" s="21">
        <f t="shared" si="10"/>
        <v>-16.197841152178221</v>
      </c>
      <c r="M128" s="21">
        <f t="shared" si="10"/>
        <v>-15.245026966755974</v>
      </c>
      <c r="N128" s="21">
        <f t="shared" si="10"/>
        <v>-14.292212781333728</v>
      </c>
      <c r="O128" s="21">
        <f t="shared" si="10"/>
        <v>-13.339398595911479</v>
      </c>
      <c r="P128" s="21">
        <f t="shared" si="10"/>
        <v>-12.386584410489231</v>
      </c>
      <c r="Q128" s="21">
        <f t="shared" si="10"/>
        <v>-11.433770225066983</v>
      </c>
      <c r="R128" s="21">
        <f t="shared" si="10"/>
        <v>-10.480956039644735</v>
      </c>
      <c r="S128" s="21">
        <f t="shared" si="10"/>
        <v>-9.5281418542224863</v>
      </c>
      <c r="T128" s="21">
        <f t="shared" si="10"/>
        <v>-8.5753276688002344</v>
      </c>
      <c r="U128" s="21">
        <f t="shared" si="10"/>
        <v>-7.6225134833779844</v>
      </c>
      <c r="V128" s="21">
        <f t="shared" si="10"/>
        <v>-6.6696992979557379</v>
      </c>
      <c r="W128" s="21">
        <f t="shared" si="10"/>
        <v>-5.7168851125334879</v>
      </c>
      <c r="X128" s="21">
        <f t="shared" si="10"/>
        <v>-4.7640709271112387</v>
      </c>
      <c r="Y128" s="21">
        <f t="shared" si="10"/>
        <v>-3.8112567416889949</v>
      </c>
      <c r="Z128" s="21">
        <f t="shared" si="10"/>
        <v>-2.8584425562667493</v>
      </c>
      <c r="AA128" s="21">
        <f t="shared" si="10"/>
        <v>-1.9056283708444965</v>
      </c>
      <c r="AB128" s="21">
        <f t="shared" si="10"/>
        <v>-0.95281418542226026</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465</v>
      </c>
      <c r="C129" t="s">
        <v>466</v>
      </c>
      <c r="D129" t="s">
        <v>399</v>
      </c>
      <c r="E129" s="21">
        <v>0</v>
      </c>
      <c r="F129" s="21">
        <f>E131</f>
        <v>-36.800585062315761</v>
      </c>
      <c r="G129" s="21">
        <f t="shared" ref="G129:AW129" si="11">F131</f>
        <v>-73.151234779804682</v>
      </c>
      <c r="H129" s="21">
        <f t="shared" si="11"/>
        <v>-109.36950911580811</v>
      </c>
      <c r="I129" s="21">
        <f t="shared" si="11"/>
        <v>-145.45763591707424</v>
      </c>
      <c r="J129" s="21">
        <f t="shared" si="11"/>
        <v>-181.03469523022721</v>
      </c>
      <c r="K129" s="21">
        <f t="shared" si="11"/>
        <v>-162.93122570720448</v>
      </c>
      <c r="L129" s="21">
        <f t="shared" si="11"/>
        <v>-145.78057036960399</v>
      </c>
      <c r="M129" s="21">
        <f t="shared" si="11"/>
        <v>-129.58272921742577</v>
      </c>
      <c r="N129" s="21">
        <f t="shared" si="11"/>
        <v>-114.33770225066979</v>
      </c>
      <c r="O129" s="21">
        <f t="shared" si="11"/>
        <v>-100.04548946933606</v>
      </c>
      <c r="P129" s="21">
        <f t="shared" si="11"/>
        <v>-86.706090873424586</v>
      </c>
      <c r="Q129" s="21">
        <f t="shared" si="11"/>
        <v>-74.319506462935351</v>
      </c>
      <c r="R129" s="21">
        <f t="shared" si="11"/>
        <v>-62.885736237868372</v>
      </c>
      <c r="S129" s="21">
        <f t="shared" si="11"/>
        <v>-52.404780198223634</v>
      </c>
      <c r="T129" s="21">
        <f t="shared" si="11"/>
        <v>-42.876638344001151</v>
      </c>
      <c r="U129" s="21">
        <f t="shared" si="11"/>
        <v>-34.301310675200916</v>
      </c>
      <c r="V129" s="21">
        <f t="shared" si="11"/>
        <v>-26.67879719182293</v>
      </c>
      <c r="W129" s="21">
        <f t="shared" si="11"/>
        <v>-20.009097893867192</v>
      </c>
      <c r="X129" s="21">
        <f t="shared" si="11"/>
        <v>-14.292212781333705</v>
      </c>
      <c r="Y129" s="21">
        <f t="shared" si="11"/>
        <v>-9.528141854222465</v>
      </c>
      <c r="Z129" s="21">
        <f t="shared" si="11"/>
        <v>-5.7168851125334701</v>
      </c>
      <c r="AA129" s="21">
        <f t="shared" si="11"/>
        <v>-2.8584425562667208</v>
      </c>
      <c r="AB129" s="21">
        <f t="shared" si="11"/>
        <v>-0.95281418542222429</v>
      </c>
      <c r="AC129" s="21">
        <f t="shared" si="11"/>
        <v>3.5971225997855072E-14</v>
      </c>
      <c r="AD129" s="21">
        <f t="shared" si="11"/>
        <v>3.5971225997855072E-14</v>
      </c>
      <c r="AE129" s="21">
        <f t="shared" si="11"/>
        <v>3.5971225997855072E-14</v>
      </c>
      <c r="AF129" s="21">
        <f t="shared" si="11"/>
        <v>3.5971225997855072E-14</v>
      </c>
      <c r="AG129" s="21">
        <f t="shared" si="11"/>
        <v>3.5971225997855072E-14</v>
      </c>
      <c r="AH129" s="21">
        <f t="shared" si="11"/>
        <v>3.5971225997855072E-14</v>
      </c>
      <c r="AI129" s="21">
        <f t="shared" si="11"/>
        <v>3.5971225997855072E-14</v>
      </c>
      <c r="AJ129" s="21">
        <f t="shared" si="11"/>
        <v>3.5971225997855072E-14</v>
      </c>
      <c r="AK129" s="21">
        <f t="shared" si="11"/>
        <v>3.5971225997855072E-14</v>
      </c>
      <c r="AL129" s="21">
        <f t="shared" si="11"/>
        <v>3.5971225997855072E-14</v>
      </c>
      <c r="AM129" s="21">
        <f t="shared" si="11"/>
        <v>3.5971225997855072E-14</v>
      </c>
      <c r="AN129" s="21">
        <f t="shared" si="11"/>
        <v>3.5971225997855072E-14</v>
      </c>
      <c r="AO129" s="21">
        <f t="shared" si="11"/>
        <v>3.5971225997855072E-14</v>
      </c>
      <c r="AP129" s="21">
        <f t="shared" si="11"/>
        <v>3.5971225997855072E-14</v>
      </c>
      <c r="AQ129" s="21">
        <f t="shared" si="11"/>
        <v>3.5971225997855072E-14</v>
      </c>
      <c r="AR129" s="21">
        <f t="shared" si="11"/>
        <v>3.5971225997855072E-14</v>
      </c>
      <c r="AS129" s="21">
        <f t="shared" si="11"/>
        <v>3.5971225997855072E-14</v>
      </c>
      <c r="AT129" s="21">
        <f t="shared" si="11"/>
        <v>3.5971225997855072E-14</v>
      </c>
      <c r="AU129" s="21">
        <f t="shared" si="11"/>
        <v>3.5971225997855072E-14</v>
      </c>
      <c r="AV129" s="21">
        <f t="shared" si="11"/>
        <v>3.5971225997855072E-14</v>
      </c>
      <c r="AW129" s="21">
        <f t="shared" si="11"/>
        <v>3.5971225997855072E-14</v>
      </c>
      <c r="AX129" s="21">
        <f>AW131</f>
        <v>3.5971225997855072E-14</v>
      </c>
      <c r="AY129" s="21">
        <f>AX131</f>
        <v>3.5971225997855072E-14</v>
      </c>
      <c r="AZ129" s="21">
        <f>AY131</f>
        <v>3.5971225997855072E-14</v>
      </c>
      <c r="BA129" s="21">
        <f>AZ131</f>
        <v>3.5971225997855072E-14</v>
      </c>
      <c r="BB129" s="21">
        <f>BA131</f>
        <v>3.5971225997855072E-14</v>
      </c>
    </row>
    <row r="130" spans="1:54" ht="15" customHeight="1" outlineLevel="2">
      <c r="A130" s="8"/>
      <c r="B130" t="s">
        <v>467</v>
      </c>
      <c r="C130" t="s">
        <v>468</v>
      </c>
      <c r="D130" t="s">
        <v>399</v>
      </c>
      <c r="E130" s="21">
        <f>E131*(1/(1+'Fixed Data'!$B$10))</f>
        <v>-35.412418266277683</v>
      </c>
      <c r="F130" s="21">
        <f>F131*(1/(1+'Fixed Data'!$B$10))</f>
        <v>-70.39187334469274</v>
      </c>
      <c r="G130" s="21">
        <f>G131*(1/(1+'Fixed Data'!$B$10))</f>
        <v>-105.24394641628957</v>
      </c>
      <c r="H130" s="21">
        <f>H131*(1/(1+'Fixed Data'!$B$10))</f>
        <v>-139.97078129048717</v>
      </c>
      <c r="I130" s="21">
        <f>I131*(1/(1+'Fixed Data'!$B$10))</f>
        <v>-174.20582681892537</v>
      </c>
      <c r="J130" s="21">
        <f>J131*(1/(1+'Fixed Data'!$B$10))</f>
        <v>-156.78524413703281</v>
      </c>
      <c r="K130" s="21">
        <f>K131*(1/(1+'Fixed Data'!$B$10))</f>
        <v>-140.28153422787145</v>
      </c>
      <c r="L130" s="21">
        <f>L131*(1/(1+'Fixed Data'!$B$10))</f>
        <v>-124.69469709144128</v>
      </c>
      <c r="M130" s="21">
        <f>M131*(1/(1+'Fixed Data'!$B$10))</f>
        <v>-110.0247327277423</v>
      </c>
      <c r="N130" s="21">
        <f>N131*(1/(1+'Fixed Data'!$B$10))</f>
        <v>-96.27164113677452</v>
      </c>
      <c r="O130" s="21">
        <f>O131*(1/(1+'Fixed Data'!$B$10))</f>
        <v>-83.435422318537917</v>
      </c>
      <c r="P130" s="21">
        <f>P131*(1/(1+'Fixed Data'!$B$10))</f>
        <v>-71.516076273032482</v>
      </c>
      <c r="Q130" s="21">
        <f>Q131*(1/(1+'Fixed Data'!$B$10))</f>
        <v>-60.513603000258257</v>
      </c>
      <c r="R130" s="21">
        <f>R131*(1/(1+'Fixed Data'!$B$10))</f>
        <v>-50.428002500215207</v>
      </c>
      <c r="S130" s="21">
        <f>S131*(1/(1+'Fixed Data'!$B$10))</f>
        <v>-41.259274772903346</v>
      </c>
      <c r="T130" s="21">
        <f>T131*(1/(1+'Fixed Data'!$B$10))</f>
        <v>-33.007419818322674</v>
      </c>
      <c r="U130" s="21">
        <f>U131*(1/(1+'Fixed Data'!$B$10))</f>
        <v>-25.672437636473184</v>
      </c>
      <c r="V130" s="21">
        <f>V131*(1/(1+'Fixed Data'!$B$10))</f>
        <v>-19.254328227354883</v>
      </c>
      <c r="W130" s="21">
        <f>W131*(1/(1+'Fixed Data'!$B$10))</f>
        <v>-13.75309159096777</v>
      </c>
      <c r="X130" s="21">
        <f>X131*(1/(1+'Fixed Data'!$B$10))</f>
        <v>-9.1687277273118415</v>
      </c>
      <c r="Y130" s="21">
        <f>Y131*(1/(1+'Fixed Data'!$B$10))</f>
        <v>-5.5012366363870964</v>
      </c>
      <c r="Z130" s="21">
        <f>Z131*(1/(1+'Fixed Data'!$B$10))</f>
        <v>-2.7506183181935349</v>
      </c>
      <c r="AA130" s="21">
        <f>AA131*(1/(1+'Fixed Data'!$B$10))</f>
        <v>-0.91687277273116286</v>
      </c>
      <c r="AB130" s="21">
        <f>AB131*(1/(1+'Fixed Data'!$B$10))</f>
        <v>3.4614343723879016E-14</v>
      </c>
      <c r="AC130" s="21">
        <f>AC131*(1/(1+'Fixed Data'!$B$10))</f>
        <v>3.4614343723879016E-14</v>
      </c>
      <c r="AD130" s="21">
        <f>AD131*(1/(1+'Fixed Data'!$B$10))</f>
        <v>3.4614343723879016E-14</v>
      </c>
      <c r="AE130" s="21">
        <f>AE131*(1/(1+'Fixed Data'!$B$10))</f>
        <v>3.4614343723879016E-14</v>
      </c>
      <c r="AF130" s="21">
        <f>AF131*(1/(1+'Fixed Data'!$B$10))</f>
        <v>3.4614343723879016E-14</v>
      </c>
      <c r="AG130" s="21">
        <f>AG131*(1/(1+'Fixed Data'!$B$10))</f>
        <v>3.4614343723879016E-14</v>
      </c>
      <c r="AH130" s="21">
        <f>AH131*(1/(1+'Fixed Data'!$B$10))</f>
        <v>3.4614343723879016E-14</v>
      </c>
      <c r="AI130" s="21">
        <f>AI131*(1/(1+'Fixed Data'!$B$10))</f>
        <v>3.4614343723879016E-14</v>
      </c>
      <c r="AJ130" s="21">
        <f>AJ131*(1/(1+'Fixed Data'!$B$10))</f>
        <v>3.4614343723879016E-14</v>
      </c>
      <c r="AK130" s="21">
        <f>AK131*(1/(1+'Fixed Data'!$B$10))</f>
        <v>3.4614343723879016E-14</v>
      </c>
      <c r="AL130" s="21">
        <f>AL131*(1/(1+'Fixed Data'!$B$10))</f>
        <v>3.4614343723879016E-14</v>
      </c>
      <c r="AM130" s="21">
        <f>AM131*(1/(1+'Fixed Data'!$B$10))</f>
        <v>3.4614343723879016E-14</v>
      </c>
      <c r="AN130" s="21">
        <f>AN131*(1/(1+'Fixed Data'!$B$10))</f>
        <v>3.4614343723879016E-14</v>
      </c>
      <c r="AO130" s="21">
        <f>AO131*(1/(1+'Fixed Data'!$B$10))</f>
        <v>3.4614343723879016E-14</v>
      </c>
      <c r="AP130" s="21">
        <f>AP131*(1/(1+'Fixed Data'!$B$10))</f>
        <v>3.4614343723879016E-14</v>
      </c>
      <c r="AQ130" s="21">
        <f>AQ131*(1/(1+'Fixed Data'!$B$10))</f>
        <v>3.4614343723879016E-14</v>
      </c>
      <c r="AR130" s="21">
        <f>AR131*(1/(1+'Fixed Data'!$B$10))</f>
        <v>3.4614343723879016E-14</v>
      </c>
      <c r="AS130" s="21">
        <f>AS131*(1/(1+'Fixed Data'!$B$10))</f>
        <v>3.4614343723879016E-14</v>
      </c>
      <c r="AT130" s="21">
        <f>AT131*(1/(1+'Fixed Data'!$B$10))</f>
        <v>3.4614343723879016E-14</v>
      </c>
      <c r="AU130" s="21">
        <f>AU131*(1/(1+'Fixed Data'!$B$10))</f>
        <v>3.4614343723879016E-14</v>
      </c>
      <c r="AV130" s="21">
        <f>AV131*(1/(1+'Fixed Data'!$B$10))</f>
        <v>3.4614343723879016E-14</v>
      </c>
      <c r="AW130" s="21">
        <f>AW131*(1/(1+'Fixed Data'!$B$10))</f>
        <v>3.4614343723879016E-14</v>
      </c>
      <c r="AX130" s="21">
        <f>AX131*(1/(1+'Fixed Data'!$B$10))</f>
        <v>3.4614343723879016E-14</v>
      </c>
      <c r="AY130" s="21">
        <f>AY131*(1/(1+'Fixed Data'!$B$10))</f>
        <v>3.4614343723879016E-14</v>
      </c>
      <c r="AZ130" s="21">
        <f>AZ131*(1/(1+'Fixed Data'!$B$10))</f>
        <v>3.4614343723879016E-14</v>
      </c>
      <c r="BA130" s="21">
        <f>BA131*(1/(1+'Fixed Data'!$B$10))</f>
        <v>3.4614343723879016E-14</v>
      </c>
      <c r="BB130" s="21">
        <f>BB131*(1/(1+'Fixed Data'!$B$10))</f>
        <v>3.4614343723879016E-14</v>
      </c>
    </row>
    <row r="131" spans="1:54" ht="13.9" customHeight="1" outlineLevel="2">
      <c r="A131" s="8"/>
      <c r="B131" t="s">
        <v>469</v>
      </c>
      <c r="C131" t="s">
        <v>470</v>
      </c>
      <c r="D131" t="s">
        <v>399</v>
      </c>
      <c r="E131" s="21">
        <f t="shared" ref="E131:BB131" si="12">E82-E128+E129</f>
        <v>-36.800585062315761</v>
      </c>
      <c r="F131" s="21">
        <f t="shared" si="12"/>
        <v>-73.151234779804682</v>
      </c>
      <c r="G131" s="21">
        <f t="shared" si="12"/>
        <v>-109.36950911580811</v>
      </c>
      <c r="H131" s="21">
        <f t="shared" si="12"/>
        <v>-145.45763591707424</v>
      </c>
      <c r="I131" s="21">
        <f t="shared" si="12"/>
        <v>-181.03469523022721</v>
      </c>
      <c r="J131" s="21">
        <f t="shared" si="12"/>
        <v>-162.93122570720448</v>
      </c>
      <c r="K131" s="21">
        <f t="shared" si="12"/>
        <v>-145.78057036960399</v>
      </c>
      <c r="L131" s="21">
        <f t="shared" si="12"/>
        <v>-129.58272921742577</v>
      </c>
      <c r="M131" s="21">
        <f t="shared" si="12"/>
        <v>-114.33770225066979</v>
      </c>
      <c r="N131" s="21">
        <f t="shared" si="12"/>
        <v>-100.04548946933606</v>
      </c>
      <c r="O131" s="21">
        <f t="shared" si="12"/>
        <v>-86.706090873424586</v>
      </c>
      <c r="P131" s="21">
        <f t="shared" si="12"/>
        <v>-74.319506462935351</v>
      </c>
      <c r="Q131" s="21">
        <f t="shared" si="12"/>
        <v>-62.885736237868372</v>
      </c>
      <c r="R131" s="21">
        <f t="shared" si="12"/>
        <v>-52.404780198223634</v>
      </c>
      <c r="S131" s="21">
        <f t="shared" si="12"/>
        <v>-42.876638344001151</v>
      </c>
      <c r="T131" s="21">
        <f t="shared" si="12"/>
        <v>-34.301310675200916</v>
      </c>
      <c r="U131" s="21">
        <f t="shared" si="12"/>
        <v>-26.67879719182293</v>
      </c>
      <c r="V131" s="21">
        <f t="shared" si="12"/>
        <v>-20.009097893867192</v>
      </c>
      <c r="W131" s="21">
        <f t="shared" si="12"/>
        <v>-14.292212781333705</v>
      </c>
      <c r="X131" s="21">
        <f t="shared" si="12"/>
        <v>-9.528141854222465</v>
      </c>
      <c r="Y131" s="21">
        <f t="shared" si="12"/>
        <v>-5.7168851125334701</v>
      </c>
      <c r="Z131" s="21">
        <f t="shared" si="12"/>
        <v>-2.8584425562667208</v>
      </c>
      <c r="AA131" s="21">
        <f t="shared" si="12"/>
        <v>-0.95281418542222429</v>
      </c>
      <c r="AB131" s="21">
        <f t="shared" si="12"/>
        <v>3.5971225997855072E-14</v>
      </c>
      <c r="AC131" s="21">
        <f t="shared" si="12"/>
        <v>3.5971225997855072E-14</v>
      </c>
      <c r="AD131" s="21">
        <f t="shared" si="12"/>
        <v>3.5971225997855072E-14</v>
      </c>
      <c r="AE131" s="21">
        <f t="shared" si="12"/>
        <v>3.5971225997855072E-14</v>
      </c>
      <c r="AF131" s="21">
        <f t="shared" si="12"/>
        <v>3.5971225997855072E-14</v>
      </c>
      <c r="AG131" s="21">
        <f t="shared" si="12"/>
        <v>3.5971225997855072E-14</v>
      </c>
      <c r="AH131" s="21">
        <f t="shared" si="12"/>
        <v>3.5971225997855072E-14</v>
      </c>
      <c r="AI131" s="21">
        <f t="shared" si="12"/>
        <v>3.5971225997855072E-14</v>
      </c>
      <c r="AJ131" s="21">
        <f t="shared" si="12"/>
        <v>3.5971225997855072E-14</v>
      </c>
      <c r="AK131" s="21">
        <f t="shared" si="12"/>
        <v>3.5971225997855072E-14</v>
      </c>
      <c r="AL131" s="21">
        <f t="shared" si="12"/>
        <v>3.5971225997855072E-14</v>
      </c>
      <c r="AM131" s="21">
        <f t="shared" si="12"/>
        <v>3.5971225997855072E-14</v>
      </c>
      <c r="AN131" s="21">
        <f t="shared" si="12"/>
        <v>3.5971225997855072E-14</v>
      </c>
      <c r="AO131" s="21">
        <f t="shared" si="12"/>
        <v>3.5971225997855072E-14</v>
      </c>
      <c r="AP131" s="21">
        <f t="shared" si="12"/>
        <v>3.5971225997855072E-14</v>
      </c>
      <c r="AQ131" s="21">
        <f t="shared" si="12"/>
        <v>3.5971225997855072E-14</v>
      </c>
      <c r="AR131" s="21">
        <f t="shared" si="12"/>
        <v>3.5971225997855072E-14</v>
      </c>
      <c r="AS131" s="21">
        <f t="shared" si="12"/>
        <v>3.5971225997855072E-14</v>
      </c>
      <c r="AT131" s="21">
        <f t="shared" si="12"/>
        <v>3.5971225997855072E-14</v>
      </c>
      <c r="AU131" s="21">
        <f t="shared" si="12"/>
        <v>3.5971225997855072E-14</v>
      </c>
      <c r="AV131" s="21">
        <f t="shared" si="12"/>
        <v>3.5971225997855072E-14</v>
      </c>
      <c r="AW131" s="21">
        <f t="shared" si="12"/>
        <v>3.5971225997855072E-14</v>
      </c>
      <c r="AX131" s="21">
        <f t="shared" si="12"/>
        <v>3.5971225997855072E-14</v>
      </c>
      <c r="AY131" s="21">
        <f t="shared" si="12"/>
        <v>3.5971225997855072E-14</v>
      </c>
      <c r="AZ131" s="21">
        <f t="shared" si="12"/>
        <v>3.5971225997855072E-14</v>
      </c>
      <c r="BA131" s="21">
        <f t="shared" si="12"/>
        <v>3.5971225997855072E-14</v>
      </c>
      <c r="BB131" s="21">
        <f t="shared" si="12"/>
        <v>3.5971225997855072E-14</v>
      </c>
    </row>
    <row r="132" spans="1:54" ht="14.5" outlineLevel="2">
      <c r="A132" s="8"/>
      <c r="B132" t="s">
        <v>471</v>
      </c>
      <c r="C132" t="s">
        <v>472</v>
      </c>
      <c r="D132" t="s">
        <v>399</v>
      </c>
      <c r="E132" s="21">
        <f>AVERAGE(E129:E130)*'Fixed Data'!$B$10</f>
        <v>-0.69408339801904262</v>
      </c>
      <c r="F132" s="21">
        <f>AVERAGE(F129:F130)*'Fixed Data'!$B$10</f>
        <v>-2.1009721847773664</v>
      </c>
      <c r="G132" s="21">
        <f>AVERAGE(G129:G130)*'Fixed Data'!$B$10</f>
        <v>-3.4965455514434471</v>
      </c>
      <c r="H132" s="21">
        <f>AVERAGE(H129:H130)*'Fixed Data'!$B$10</f>
        <v>-4.8870696919633874</v>
      </c>
      <c r="I132" s="21">
        <f>AVERAGE(I129:I130)*'Fixed Data'!$B$10</f>
        <v>-6.265403869625592</v>
      </c>
      <c r="J132" s="21">
        <f>AVERAGE(J129:J130)*'Fixed Data'!$B$10</f>
        <v>-6.6212708115982961</v>
      </c>
      <c r="K132" s="21">
        <f>AVERAGE(K129:K130)*'Fixed Data'!$B$10</f>
        <v>-5.9429700947274888</v>
      </c>
      <c r="L132" s="21">
        <f>AVERAGE(L129:L130)*'Fixed Data'!$B$10</f>
        <v>-5.3013152422364875</v>
      </c>
      <c r="M132" s="21">
        <f>AVERAGE(M129:M130)*'Fixed Data'!$B$10</f>
        <v>-4.696306254125294</v>
      </c>
      <c r="N132" s="21">
        <f>AVERAGE(N129:N130)*'Fixed Data'!$B$10</f>
        <v>-4.1279431303939083</v>
      </c>
      <c r="O132" s="21">
        <f>AVERAGE(O129:O130)*'Fixed Data'!$B$10</f>
        <v>-3.5962258710423303</v>
      </c>
      <c r="P132" s="21">
        <f>AVERAGE(P129:P130)*'Fixed Data'!$B$10</f>
        <v>-3.1011544760705587</v>
      </c>
      <c r="Q132" s="21">
        <f>AVERAGE(Q129:Q130)*'Fixed Data'!$B$10</f>
        <v>-2.6427289454785945</v>
      </c>
      <c r="R132" s="21">
        <f>AVERAGE(R129:R130)*'Fixed Data'!$B$10</f>
        <v>-2.220949279266438</v>
      </c>
      <c r="S132" s="21">
        <f>AVERAGE(S129:S130)*'Fixed Data'!$B$10</f>
        <v>-1.8358154774340887</v>
      </c>
      <c r="T132" s="21">
        <f>AVERAGE(T129:T130)*'Fixed Data'!$B$10</f>
        <v>-1.4873275399815469</v>
      </c>
      <c r="U132" s="21">
        <f>AVERAGE(U129:U130)*'Fixed Data'!$B$10</f>
        <v>-1.1754854669088124</v>
      </c>
      <c r="V132" s="21">
        <f>AVERAGE(V129:V130)*'Fixed Data'!$B$10</f>
        <v>-0.90028925821588512</v>
      </c>
      <c r="W132" s="21">
        <f>AVERAGE(W129:W130)*'Fixed Data'!$B$10</f>
        <v>-0.66173891390276529</v>
      </c>
      <c r="X132" s="21">
        <f>AVERAGE(X129:X130)*'Fixed Data'!$B$10</f>
        <v>-0.45983443396945267</v>
      </c>
      <c r="Y132" s="21">
        <f>AVERAGE(Y129:Y130)*'Fixed Data'!$B$10</f>
        <v>-0.29457581841594738</v>
      </c>
      <c r="Z132" s="21">
        <f>AVERAGE(Z129:Z130)*'Fixed Data'!$B$10</f>
        <v>-0.1659630672422493</v>
      </c>
      <c r="AA132" s="21">
        <f>AVERAGE(AA129:AA130)*'Fixed Data'!$B$10</f>
        <v>-7.3996180448358512E-2</v>
      </c>
      <c r="AB132" s="21">
        <f>AVERAGE(AB129:AB130)*'Fixed Data'!$B$10</f>
        <v>-1.8675158034274917E-2</v>
      </c>
      <c r="AC132" s="21">
        <f>AVERAGE(AC129:AC130)*'Fixed Data'!$B$10</f>
        <v>1.383477166545988E-15</v>
      </c>
      <c r="AD132" s="21">
        <f>AVERAGE(AD129:AD130)*'Fixed Data'!$B$10</f>
        <v>1.383477166545988E-15</v>
      </c>
      <c r="AE132" s="21">
        <f>AVERAGE(AE129:AE130)*'Fixed Data'!$B$10</f>
        <v>1.383477166545988E-15</v>
      </c>
      <c r="AF132" s="21">
        <f>AVERAGE(AF129:AF130)*'Fixed Data'!$B$10</f>
        <v>1.383477166545988E-15</v>
      </c>
      <c r="AG132" s="21">
        <f>AVERAGE(AG129:AG130)*'Fixed Data'!$B$10</f>
        <v>1.383477166545988E-15</v>
      </c>
      <c r="AH132" s="21">
        <f>AVERAGE(AH129:AH130)*'Fixed Data'!$B$10</f>
        <v>1.383477166545988E-15</v>
      </c>
      <c r="AI132" s="21">
        <f>AVERAGE(AI129:AI130)*'Fixed Data'!$B$10</f>
        <v>1.383477166545988E-15</v>
      </c>
      <c r="AJ132" s="21">
        <f>AVERAGE(AJ129:AJ130)*'Fixed Data'!$B$10</f>
        <v>1.383477166545988E-15</v>
      </c>
      <c r="AK132" s="21">
        <f>AVERAGE(AK129:AK130)*'Fixed Data'!$B$10</f>
        <v>1.383477166545988E-15</v>
      </c>
      <c r="AL132" s="21">
        <f>AVERAGE(AL129:AL130)*'Fixed Data'!$B$10</f>
        <v>1.383477166545988E-15</v>
      </c>
      <c r="AM132" s="21">
        <f>AVERAGE(AM129:AM130)*'Fixed Data'!$B$10</f>
        <v>1.383477166545988E-15</v>
      </c>
      <c r="AN132" s="21">
        <f>AVERAGE(AN129:AN130)*'Fixed Data'!$B$10</f>
        <v>1.383477166545988E-15</v>
      </c>
      <c r="AO132" s="21">
        <f>AVERAGE(AO129:AO130)*'Fixed Data'!$B$10</f>
        <v>1.383477166545988E-15</v>
      </c>
      <c r="AP132" s="21">
        <f>AVERAGE(AP129:AP130)*'Fixed Data'!$B$10</f>
        <v>1.383477166545988E-15</v>
      </c>
      <c r="AQ132" s="21">
        <f>AVERAGE(AQ129:AQ130)*'Fixed Data'!$B$10</f>
        <v>1.383477166545988E-15</v>
      </c>
      <c r="AR132" s="21">
        <f>AVERAGE(AR129:AR130)*'Fixed Data'!$B$10</f>
        <v>1.383477166545988E-15</v>
      </c>
      <c r="AS132" s="21">
        <f>AVERAGE(AS129:AS130)*'Fixed Data'!$B$10</f>
        <v>1.383477166545988E-15</v>
      </c>
      <c r="AT132" s="21">
        <f>AVERAGE(AT129:AT130)*'Fixed Data'!$B$10</f>
        <v>1.383477166545988E-15</v>
      </c>
      <c r="AU132" s="21">
        <f>AVERAGE(AU129:AU130)*'Fixed Data'!$B$10</f>
        <v>1.383477166545988E-15</v>
      </c>
      <c r="AV132" s="21">
        <f>AVERAGE(AV129:AV130)*'Fixed Data'!$B$10</f>
        <v>1.383477166545988E-15</v>
      </c>
      <c r="AW132" s="21">
        <f>AVERAGE(AW129:AW130)*'Fixed Data'!$B$10</f>
        <v>1.383477166545988E-15</v>
      </c>
      <c r="AX132" s="21">
        <f>AVERAGE(AX129:AX130)*'Fixed Data'!$B$10</f>
        <v>1.383477166545988E-15</v>
      </c>
      <c r="AY132" s="21">
        <f>AVERAGE(AY129:AY130)*'Fixed Data'!$B$10</f>
        <v>1.383477166545988E-15</v>
      </c>
      <c r="AZ132" s="21">
        <f>AVERAGE(AZ129:AZ130)*'Fixed Data'!$B$10</f>
        <v>1.383477166545988E-15</v>
      </c>
      <c r="BA132" s="21">
        <f>AVERAGE(BA129:BA130)*'Fixed Data'!$B$10</f>
        <v>1.383477166545988E-15</v>
      </c>
      <c r="BB132" s="21">
        <f>AVERAGE(BB129:BB130)*'Fixed Data'!$B$10</f>
        <v>1.383477166545988E-15</v>
      </c>
    </row>
    <row r="133" spans="1:54" ht="14" outlineLevel="2" thickBot="1">
      <c r="A133" s="9"/>
      <c r="B133" s="3" t="s">
        <v>473</v>
      </c>
      <c r="C133" s="7" t="s">
        <v>474</v>
      </c>
      <c r="D133" s="7" t="s">
        <v>399</v>
      </c>
      <c r="E133" s="21">
        <f>E128+E132</f>
        <v>-0.69408339801904262</v>
      </c>
      <c r="F133" s="21">
        <f t="shared" ref="F133:BB133" si="13">F128+F132</f>
        <v>-5.1676876066370134</v>
      </c>
      <c r="G133" s="21">
        <f t="shared" si="13"/>
        <v>-9.8575224888177662</v>
      </c>
      <c r="H133" s="21">
        <f t="shared" si="13"/>
        <v>-14.829752338855034</v>
      </c>
      <c r="I133" s="21">
        <f t="shared" si="13"/>
        <v>-20.118512052204089</v>
      </c>
      <c r="J133" s="21">
        <f t="shared" si="13"/>
        <v>-24.724740334621021</v>
      </c>
      <c r="K133" s="21">
        <f t="shared" si="13"/>
        <v>-23.093625432327961</v>
      </c>
      <c r="L133" s="21">
        <f t="shared" si="13"/>
        <v>-21.499156394414708</v>
      </c>
      <c r="M133" s="21">
        <f t="shared" si="13"/>
        <v>-19.941333220881269</v>
      </c>
      <c r="N133" s="21">
        <f t="shared" si="13"/>
        <v>-18.420155911727637</v>
      </c>
      <c r="O133" s="21">
        <f t="shared" si="13"/>
        <v>-16.935624466953811</v>
      </c>
      <c r="P133" s="21">
        <f t="shared" si="13"/>
        <v>-15.487738886559789</v>
      </c>
      <c r="Q133" s="21">
        <f t="shared" si="13"/>
        <v>-14.076499170545578</v>
      </c>
      <c r="R133" s="21">
        <f t="shared" si="13"/>
        <v>-12.701905318911173</v>
      </c>
      <c r="S133" s="21">
        <f t="shared" si="13"/>
        <v>-11.363957331656575</v>
      </c>
      <c r="T133" s="21">
        <f t="shared" si="13"/>
        <v>-10.062655208781781</v>
      </c>
      <c r="U133" s="21">
        <f t="shared" si="13"/>
        <v>-8.7979989502867966</v>
      </c>
      <c r="V133" s="21">
        <f t="shared" si="13"/>
        <v>-7.5699885561716229</v>
      </c>
      <c r="W133" s="21">
        <f t="shared" si="13"/>
        <v>-6.3786240264362535</v>
      </c>
      <c r="X133" s="21">
        <f t="shared" si="13"/>
        <v>-5.2239053610806909</v>
      </c>
      <c r="Y133" s="21">
        <f t="shared" si="13"/>
        <v>-4.1058325601049424</v>
      </c>
      <c r="Z133" s="21">
        <f t="shared" si="13"/>
        <v>-3.0244056235089984</v>
      </c>
      <c r="AA133" s="21">
        <f t="shared" si="13"/>
        <v>-1.979624551292855</v>
      </c>
      <c r="AB133" s="21">
        <f t="shared" si="13"/>
        <v>-0.97148934345653515</v>
      </c>
      <c r="AC133" s="21">
        <f t="shared" si="13"/>
        <v>1.383477166545988E-15</v>
      </c>
      <c r="AD133" s="21">
        <f t="shared" si="13"/>
        <v>1.383477166545988E-15</v>
      </c>
      <c r="AE133" s="21">
        <f t="shared" si="13"/>
        <v>1.383477166545988E-15</v>
      </c>
      <c r="AF133" s="21">
        <f t="shared" si="13"/>
        <v>1.383477166545988E-15</v>
      </c>
      <c r="AG133" s="21">
        <f t="shared" si="13"/>
        <v>1.383477166545988E-15</v>
      </c>
      <c r="AH133" s="21">
        <f t="shared" si="13"/>
        <v>1.383477166545988E-15</v>
      </c>
      <c r="AI133" s="21">
        <f t="shared" si="13"/>
        <v>1.383477166545988E-15</v>
      </c>
      <c r="AJ133" s="21">
        <f t="shared" si="13"/>
        <v>1.383477166545988E-15</v>
      </c>
      <c r="AK133" s="21">
        <f t="shared" si="13"/>
        <v>1.383477166545988E-15</v>
      </c>
      <c r="AL133" s="21">
        <f t="shared" si="13"/>
        <v>1.383477166545988E-15</v>
      </c>
      <c r="AM133" s="21">
        <f t="shared" si="13"/>
        <v>1.383477166545988E-15</v>
      </c>
      <c r="AN133" s="21">
        <f t="shared" si="13"/>
        <v>1.383477166545988E-15</v>
      </c>
      <c r="AO133" s="21">
        <f t="shared" si="13"/>
        <v>1.383477166545988E-15</v>
      </c>
      <c r="AP133" s="21">
        <f t="shared" si="13"/>
        <v>1.383477166545988E-15</v>
      </c>
      <c r="AQ133" s="21">
        <f t="shared" si="13"/>
        <v>1.383477166545988E-15</v>
      </c>
      <c r="AR133" s="21">
        <f t="shared" si="13"/>
        <v>1.383477166545988E-15</v>
      </c>
      <c r="AS133" s="21">
        <f t="shared" si="13"/>
        <v>1.383477166545988E-15</v>
      </c>
      <c r="AT133" s="21">
        <f t="shared" si="13"/>
        <v>1.383477166545988E-15</v>
      </c>
      <c r="AU133" s="21">
        <f t="shared" si="13"/>
        <v>1.383477166545988E-15</v>
      </c>
      <c r="AV133" s="21">
        <f t="shared" si="13"/>
        <v>1.383477166545988E-15</v>
      </c>
      <c r="AW133" s="21">
        <f t="shared" si="13"/>
        <v>1.383477166545988E-15</v>
      </c>
      <c r="AX133" s="21">
        <f t="shared" si="13"/>
        <v>1.383477166545988E-15</v>
      </c>
      <c r="AY133" s="21">
        <f t="shared" si="13"/>
        <v>1.383477166545988E-15</v>
      </c>
      <c r="AZ133" s="21">
        <f t="shared" si="13"/>
        <v>1.383477166545988E-15</v>
      </c>
      <c r="BA133" s="21">
        <f t="shared" si="13"/>
        <v>1.383477166545988E-15</v>
      </c>
      <c r="BB133" s="21">
        <f t="shared" si="13"/>
        <v>1.383477166545988E-15</v>
      </c>
    </row>
    <row r="134" spans="1:54" ht="14" outlineLevel="2" thickBot="1">
      <c r="A134" s="139"/>
      <c r="B134" s="142" t="s">
        <v>475</v>
      </c>
      <c r="C134" s="143"/>
      <c r="D134" s="243"/>
      <c r="E134" s="245">
        <f t="shared" ref="E134:AJ134" si="14">E83+E77+E71</f>
        <v>-8.9392157298035499</v>
      </c>
      <c r="F134" s="245">
        <f t="shared" si="14"/>
        <v>-8.8826569247369953</v>
      </c>
      <c r="G134" s="245">
        <f t="shared" si="14"/>
        <v>-8.8235430622592457</v>
      </c>
      <c r="H134" s="245">
        <f t="shared" si="14"/>
        <v>-8.7617999760316891</v>
      </c>
      <c r="I134" s="245">
        <f t="shared" si="14"/>
        <v>-8.6973508401853454</v>
      </c>
      <c r="J134" s="245">
        <f t="shared" si="14"/>
        <v>-8.6301160641416814</v>
      </c>
      <c r="K134" s="245">
        <f t="shared" si="14"/>
        <v>-8.7359737348347934</v>
      </c>
      <c r="L134" s="245">
        <f t="shared" si="14"/>
        <v>-8.8435731650272036</v>
      </c>
      <c r="M134" s="245">
        <f t="shared" si="14"/>
        <v>-8.9529565841546219</v>
      </c>
      <c r="N134" s="245">
        <f t="shared" si="14"/>
        <v>-9.0641676040075279</v>
      </c>
      <c r="O134" s="245">
        <f t="shared" si="14"/>
        <v>-9.1772512713207615</v>
      </c>
      <c r="P134" s="245">
        <f t="shared" si="14"/>
        <v>-9.2922541278758892</v>
      </c>
      <c r="Q134" s="245">
        <f t="shared" si="14"/>
        <v>-9.4092242706036071</v>
      </c>
      <c r="R134" s="245">
        <f t="shared" si="14"/>
        <v>-9.5282113891477138</v>
      </c>
      <c r="S134" s="245">
        <f t="shared" si="14"/>
        <v>-9.649266878557075</v>
      </c>
      <c r="T134" s="245">
        <f t="shared" si="14"/>
        <v>-9.7724438543112289</v>
      </c>
      <c r="U134" s="245">
        <f t="shared" si="14"/>
        <v>-9.897797234961148</v>
      </c>
      <c r="V134" s="245">
        <f t="shared" si="14"/>
        <v>-10.025383832282829</v>
      </c>
      <c r="W134" s="245">
        <f t="shared" si="14"/>
        <v>-10.15526240386685</v>
      </c>
      <c r="X134" s="245">
        <f t="shared" si="14"/>
        <v>-10.287493743271972</v>
      </c>
      <c r="Y134" s="245">
        <f t="shared" si="14"/>
        <v>-10.422140762665892</v>
      </c>
      <c r="Z134" s="245">
        <f t="shared" si="14"/>
        <v>-10.559268560440433</v>
      </c>
      <c r="AA134" s="245">
        <f t="shared" si="14"/>
        <v>-10.698944518877903</v>
      </c>
      <c r="AB134" s="245">
        <f t="shared" si="14"/>
        <v>-10.84123840933028</v>
      </c>
      <c r="AC134" s="245">
        <f t="shared" si="14"/>
        <v>-10.98622246734717</v>
      </c>
      <c r="AD134" s="245">
        <f t="shared" si="14"/>
        <v>-11.133971505367786</v>
      </c>
      <c r="AE134" s="245">
        <f t="shared" si="14"/>
        <v>-11.284563010387306</v>
      </c>
      <c r="AF134" s="245">
        <f t="shared" si="14"/>
        <v>-11.438077264161645</v>
      </c>
      <c r="AG134" s="245">
        <f t="shared" si="14"/>
        <v>-11.594597425848226</v>
      </c>
      <c r="AH134" s="245">
        <f t="shared" si="14"/>
        <v>-11.754209697287529</v>
      </c>
      <c r="AI134" s="245">
        <f t="shared" si="14"/>
        <v>-11.917003413156662</v>
      </c>
      <c r="AJ134" s="245">
        <f t="shared" si="14"/>
        <v>-12.083071183712518</v>
      </c>
      <c r="AK134" s="245">
        <f t="shared" ref="AK134:BB134" si="15">AK83+AK77+AK71</f>
        <v>-12.252509007483741</v>
      </c>
      <c r="AL134" s="245">
        <f t="shared" si="15"/>
        <v>-12.425416444065069</v>
      </c>
      <c r="AM134" s="245">
        <f t="shared" si="15"/>
        <v>-12.601896756860492</v>
      </c>
      <c r="AN134" s="245">
        <f t="shared" si="15"/>
        <v>-12.782057040800815</v>
      </c>
      <c r="AO134" s="245">
        <f t="shared" si="15"/>
        <v>-12.966008402650795</v>
      </c>
      <c r="AP134" s="245">
        <f t="shared" si="15"/>
        <v>-13.1538661262907</v>
      </c>
      <c r="AQ134" s="245">
        <f t="shared" si="15"/>
        <v>-13.345749845510642</v>
      </c>
      <c r="AR134" s="245">
        <f t="shared" si="15"/>
        <v>-13.541783716804941</v>
      </c>
      <c r="AS134" s="245">
        <f t="shared" si="15"/>
        <v>-13.742096644756039</v>
      </c>
      <c r="AT134" s="245">
        <f t="shared" si="15"/>
        <v>-13.946822424777656</v>
      </c>
      <c r="AU134" s="245">
        <f t="shared" si="15"/>
        <v>-14.156100006062729</v>
      </c>
      <c r="AV134" s="245">
        <f t="shared" si="15"/>
        <v>-14.370073686916125</v>
      </c>
      <c r="AW134" s="245">
        <f t="shared" si="15"/>
        <v>-14.588893317600197</v>
      </c>
      <c r="AX134" s="245">
        <f t="shared" si="15"/>
        <v>-14.812714593333883</v>
      </c>
      <c r="AY134" s="245">
        <f t="shared" si="15"/>
        <v>-15.041699249625445</v>
      </c>
      <c r="AZ134" s="245">
        <f t="shared" si="15"/>
        <v>-15.27601534775879</v>
      </c>
      <c r="BA134" s="245">
        <f t="shared" si="15"/>
        <v>-15.515837537741382</v>
      </c>
      <c r="BB134" s="245">
        <f t="shared" si="15"/>
        <v>-15.759424759474644</v>
      </c>
    </row>
    <row r="135" spans="1:54" ht="14" outlineLevel="2" thickBot="1">
      <c r="A135" s="138"/>
      <c r="B135" s="140" t="s">
        <v>476</v>
      </c>
      <c r="C135" s="141"/>
      <c r="D135" s="244"/>
      <c r="E135" s="245">
        <f>E133+E134</f>
        <v>-9.6332991278225926</v>
      </c>
      <c r="F135" s="245">
        <f t="shared" ref="F135:AW135" si="16">F133+F134</f>
        <v>-14.050344531374009</v>
      </c>
      <c r="G135" s="245">
        <f t="shared" si="16"/>
        <v>-18.681065551077012</v>
      </c>
      <c r="H135" s="245">
        <f t="shared" si="16"/>
        <v>-23.591552314886723</v>
      </c>
      <c r="I135" s="245">
        <f t="shared" si="16"/>
        <v>-28.815862892389433</v>
      </c>
      <c r="J135" s="245">
        <f t="shared" si="16"/>
        <v>-33.354856398762706</v>
      </c>
      <c r="K135" s="245">
        <f t="shared" si="16"/>
        <v>-31.829599167162755</v>
      </c>
      <c r="L135" s="245">
        <f t="shared" si="16"/>
        <v>-30.342729559441914</v>
      </c>
      <c r="M135" s="245">
        <f t="shared" si="16"/>
        <v>-28.894289805035889</v>
      </c>
      <c r="N135" s="245">
        <f t="shared" si="16"/>
        <v>-27.484323515735163</v>
      </c>
      <c r="O135" s="245">
        <f t="shared" si="16"/>
        <v>-26.112875738274575</v>
      </c>
      <c r="P135" s="245">
        <f t="shared" si="16"/>
        <v>-24.779993014435679</v>
      </c>
      <c r="Q135" s="245">
        <f t="shared" si="16"/>
        <v>-23.485723441149183</v>
      </c>
      <c r="R135" s="245">
        <f t="shared" si="16"/>
        <v>-22.230116708058887</v>
      </c>
      <c r="S135" s="245">
        <f t="shared" si="16"/>
        <v>-21.01322421021365</v>
      </c>
      <c r="T135" s="245">
        <f t="shared" si="16"/>
        <v>-19.835099063093011</v>
      </c>
      <c r="U135" s="245">
        <f t="shared" si="16"/>
        <v>-18.695796185247943</v>
      </c>
      <c r="V135" s="245">
        <f t="shared" si="16"/>
        <v>-17.59537238845445</v>
      </c>
      <c r="W135" s="245">
        <f t="shared" si="16"/>
        <v>-16.533886430303102</v>
      </c>
      <c r="X135" s="245">
        <f t="shared" si="16"/>
        <v>-15.511399104352662</v>
      </c>
      <c r="Y135" s="245">
        <f t="shared" si="16"/>
        <v>-14.527973322770833</v>
      </c>
      <c r="Z135" s="245">
        <f t="shared" si="16"/>
        <v>-13.583674183949432</v>
      </c>
      <c r="AA135" s="245">
        <f t="shared" si="16"/>
        <v>-12.678569070170758</v>
      </c>
      <c r="AB135" s="245">
        <f t="shared" si="16"/>
        <v>-11.812727752786815</v>
      </c>
      <c r="AC135" s="245">
        <f t="shared" si="16"/>
        <v>-10.986222467347169</v>
      </c>
      <c r="AD135" s="245">
        <f t="shared" si="16"/>
        <v>-11.133971505367784</v>
      </c>
      <c r="AE135" s="245">
        <f t="shared" si="16"/>
        <v>-11.284563010387304</v>
      </c>
      <c r="AF135" s="245">
        <f t="shared" si="16"/>
        <v>-11.438077264161643</v>
      </c>
      <c r="AG135" s="245">
        <f t="shared" si="16"/>
        <v>-11.594597425848225</v>
      </c>
      <c r="AH135" s="245">
        <f t="shared" si="16"/>
        <v>-11.754209697287527</v>
      </c>
      <c r="AI135" s="245">
        <f t="shared" si="16"/>
        <v>-11.91700341315666</v>
      </c>
      <c r="AJ135" s="245">
        <f t="shared" si="16"/>
        <v>-12.083071183712516</v>
      </c>
      <c r="AK135" s="245">
        <f t="shared" si="16"/>
        <v>-12.25250900748374</v>
      </c>
      <c r="AL135" s="245">
        <f t="shared" si="16"/>
        <v>-12.425416444065068</v>
      </c>
      <c r="AM135" s="245">
        <f t="shared" si="16"/>
        <v>-12.601896756860491</v>
      </c>
      <c r="AN135" s="245">
        <f t="shared" si="16"/>
        <v>-12.782057040800813</v>
      </c>
      <c r="AO135" s="245">
        <f t="shared" si="16"/>
        <v>-12.966008402650793</v>
      </c>
      <c r="AP135" s="245">
        <f t="shared" si="16"/>
        <v>-13.153866126290698</v>
      </c>
      <c r="AQ135" s="245">
        <f t="shared" si="16"/>
        <v>-13.345749845510641</v>
      </c>
      <c r="AR135" s="245">
        <f t="shared" si="16"/>
        <v>-13.54178371680494</v>
      </c>
      <c r="AS135" s="245">
        <f t="shared" si="16"/>
        <v>-13.742096644756037</v>
      </c>
      <c r="AT135" s="245">
        <f t="shared" si="16"/>
        <v>-13.946822424777654</v>
      </c>
      <c r="AU135" s="245">
        <f t="shared" si="16"/>
        <v>-14.156100006062728</v>
      </c>
      <c r="AV135" s="245">
        <f t="shared" si="16"/>
        <v>-14.370073686916124</v>
      </c>
      <c r="AW135" s="245">
        <f t="shared" si="16"/>
        <v>-14.588893317600196</v>
      </c>
      <c r="AX135" s="245">
        <f>AX133+AX134</f>
        <v>-14.812714593333881</v>
      </c>
      <c r="AY135" s="245">
        <f>AY133+AY134</f>
        <v>-15.041699249625443</v>
      </c>
      <c r="AZ135" s="245">
        <f>AZ133+AZ134</f>
        <v>-15.276015347758788</v>
      </c>
      <c r="BA135" s="245">
        <f>BA133+BA134</f>
        <v>-15.51583753774138</v>
      </c>
      <c r="BB135" s="245">
        <f>BB133+BB134</f>
        <v>-15.759424759474642</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477</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478</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479</v>
      </c>
      <c r="C142" s="134" t="s">
        <v>164</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66" t="s">
        <v>480</v>
      </c>
      <c r="B143" s="135" t="s">
        <v>289</v>
      </c>
      <c r="C143" s="135" t="s">
        <v>405</v>
      </c>
      <c r="D143" s="135" t="s">
        <v>399</v>
      </c>
      <c r="E143" s="21">
        <f>-(E$158*'Fixed Data'!$B$25*'Fixed Data'!E$47*'Fixed Data'!$B$24*'Fixed Data'!$B$23+E$158*'Fixed Data'!$B$26)*'Fixed Data'!L42/10^6</f>
        <v>-53.300942109531704</v>
      </c>
      <c r="F143" s="21">
        <f>-(F$158*'Fixed Data'!$B$25*'Fixed Data'!F$47*'Fixed Data'!$B$24*'Fixed Data'!$B$23+F$158*'Fixed Data'!$B$26)*'Fixed Data'!M42/10^6</f>
        <v>-53.906119415516898</v>
      </c>
      <c r="G143" s="21">
        <f>-(G$158*'Fixed Data'!$B$25*'Fixed Data'!G$47*'Fixed Data'!$B$24*'Fixed Data'!$B$23+G$158*'Fixed Data'!$B$26)*'Fixed Data'!N42/10^6</f>
        <v>-54.296289864978405</v>
      </c>
      <c r="H143" s="21">
        <f>-(H$158*'Fixed Data'!$B$25*'Fixed Data'!H$47*'Fixed Data'!$B$24*'Fixed Data'!$B$23+H$158*'Fixed Data'!$B$26)*'Fixed Data'!O42/10^6</f>
        <v>-54.66002324766005</v>
      </c>
      <c r="I143" s="21">
        <f>-(I$158*'Fixed Data'!$B$25*'Fixed Data'!I$47*'Fixed Data'!$B$24*'Fixed Data'!$B$23+I$158*'Fixed Data'!$B$26)*'Fixed Data'!P42/10^6</f>
        <v>-55.180715175088039</v>
      </c>
      <c r="J143" s="21">
        <f>-(J$158*'Fixed Data'!$B$25*'Fixed Data'!J$47*'Fixed Data'!$B$24*'Fixed Data'!$B$23+J$158*'Fixed Data'!$B$26)*'Fixed Data'!Q42/10^6</f>
        <v>-55.669762348038851</v>
      </c>
      <c r="K143" s="21">
        <f>-(K$158*'Fixed Data'!$B$25*'Fixed Data'!K$47*'Fixed Data'!$B$24*'Fixed Data'!$B$23+K$158*'Fixed Data'!$B$26)*'Fixed Data'!R42/10^6</f>
        <v>-57.094093692162673</v>
      </c>
      <c r="L143" s="21">
        <f>-(L$158*'Fixed Data'!$B$25*'Fixed Data'!L$47*'Fixed Data'!$B$24*'Fixed Data'!$B$23+L$158*'Fixed Data'!$B$26)*'Fixed Data'!S42/10^6</f>
        <v>-58.735579503057672</v>
      </c>
      <c r="M143" s="21">
        <f>-(M$158*'Fixed Data'!$B$25*'Fixed Data'!M$47*'Fixed Data'!$B$24*'Fixed Data'!$B$23+M$158*'Fixed Data'!$B$26)*'Fixed Data'!T42/10^6</f>
        <v>-60.411934895693584</v>
      </c>
      <c r="N143" s="21">
        <f>-(N$158*'Fixed Data'!$B$25*'Fixed Data'!N$47*'Fixed Data'!$B$24*'Fixed Data'!$B$23+N$158*'Fixed Data'!$B$26)*'Fixed Data'!U42/10^6</f>
        <v>-61.931692151505857</v>
      </c>
      <c r="O143" s="21">
        <f>-(O$158*'Fixed Data'!$B$25*'Fixed Data'!O$47*'Fixed Data'!$B$24*'Fixed Data'!$B$23+O$158*'Fixed Data'!$B$26)*'Fixed Data'!V42/10^6</f>
        <v>-63.678015844444978</v>
      </c>
      <c r="P143" s="21">
        <f>-(P$158*'Fixed Data'!$B$25*'Fixed Data'!P$47*'Fixed Data'!$B$24*'Fixed Data'!$B$23+P$158*'Fixed Data'!$B$26)*'Fixed Data'!W42/10^6</f>
        <v>-65.461855254340321</v>
      </c>
      <c r="Q143" s="21">
        <f>-(Q$158*'Fixed Data'!$B$25*'Fixed Data'!Q$47*'Fixed Data'!$B$24*'Fixed Data'!$B$23+Q$158*'Fixed Data'!$B$26)*'Fixed Data'!X42/10^6</f>
        <v>-67.284165171325412</v>
      </c>
      <c r="R143" s="21">
        <f>-(R$158*'Fixed Data'!$B$25*'Fixed Data'!R$47*'Fixed Data'!$B$24*'Fixed Data'!$B$23+R$158*'Fixed Data'!$B$26)*'Fixed Data'!Y42/10^6</f>
        <v>-69.348113444135834</v>
      </c>
      <c r="S143" s="21">
        <f>-(S$158*'Fixed Data'!$B$25*'Fixed Data'!S$47*'Fixed Data'!$B$24*'Fixed Data'!$B$23+S$158*'Fixed Data'!$B$26)*'Fixed Data'!Z42/10^6</f>
        <v>-71.252927001211518</v>
      </c>
      <c r="T143" s="21">
        <f>-(T$158*'Fixed Data'!$B$25*'Fixed Data'!T$47*'Fixed Data'!$B$24*'Fixed Data'!$B$23+T$158*'Fixed Data'!$B$26)*'Fixed Data'!AA42/10^6</f>
        <v>-73.199318311992329</v>
      </c>
      <c r="U143" s="21">
        <f>-(U$158*'Fixed Data'!$B$25*'Fixed Data'!U$47*'Fixed Data'!$B$24*'Fixed Data'!$B$23+U$158*'Fixed Data'!$B$26)*'Fixed Data'!AB42/10^6</f>
        <v>-75.188379807801326</v>
      </c>
      <c r="V143" s="21">
        <f>-(V$158*'Fixed Data'!$B$25*'Fixed Data'!V$47*'Fixed Data'!$B$24*'Fixed Data'!$B$23+V$158*'Fixed Data'!$B$26)*'Fixed Data'!AC42/10^6</f>
        <v>-77.433972502914969</v>
      </c>
      <c r="W143" s="21">
        <f>-(W$158*'Fixed Data'!$B$25*'Fixed Data'!W$47*'Fixed Data'!$B$24*'Fixed Data'!$B$23+W$158*'Fixed Data'!$B$26)*'Fixed Data'!AD42/10^6</f>
        <v>-79.514560555059816</v>
      </c>
      <c r="X143" s="21">
        <f>-(X$158*'Fixed Data'!$B$25*'Fixed Data'!X$47*'Fixed Data'!$B$24*'Fixed Data'!$B$23+X$158*'Fixed Data'!$B$26)*'Fixed Data'!AE42/10^6</f>
        <v>-81.859671794451359</v>
      </c>
      <c r="Y143" s="21">
        <f>-(Y$158*'Fixed Data'!$B$25*'Fixed Data'!Y$47*'Fixed Data'!$B$24*'Fixed Data'!$B$23+Y$158*'Fixed Data'!$B$26)*'Fixed Data'!AF42/10^6</f>
        <v>-84.036833210470107</v>
      </c>
      <c r="Z143" s="21">
        <f>-(Z$158*'Fixed Data'!$B$25*'Fixed Data'!Z$47*'Fixed Data'!$B$24*'Fixed Data'!$B$23+Z$158*'Fixed Data'!$B$26)*'Fixed Data'!AG42/10^6</f>
        <v>-86.486891417933975</v>
      </c>
      <c r="AA143" s="21">
        <f>-(AA$158*'Fixed Data'!$B$25*'Fixed Data'!AA$47*'Fixed Data'!$B$24*'Fixed Data'!$B$23+AA$158*'Fixed Data'!$B$26)*'Fixed Data'!AH42/10^6</f>
        <v>-88.99306196246603</v>
      </c>
      <c r="AB143" s="21">
        <f>-(AB$158*'Fixed Data'!$B$25*'Fixed Data'!AB$47*'Fixed Data'!$B$24*'Fixed Data'!$B$23+AB$158*'Fixed Data'!$B$26)*'Fixed Data'!AI42/10^6</f>
        <v>-91.556907339251154</v>
      </c>
      <c r="AC143" s="21">
        <f>-(AC$158*'Fixed Data'!$B$25*'Fixed Data'!AC$47*'Fixed Data'!$B$24*'Fixed Data'!$B$23+AC$158*'Fixed Data'!$B$26)*'Fixed Data'!AJ42/10^6</f>
        <v>-94.126762373501322</v>
      </c>
      <c r="AD143" s="21">
        <f>-(AD$158*'Fixed Data'!$B$25*'Fixed Data'!AD$47*'Fixed Data'!$B$24*'Fixed Data'!$B$23+AD$158*'Fixed Data'!$B$26)*'Fixed Data'!AK42/10^6</f>
        <v>-96.768692480734884</v>
      </c>
      <c r="AE143" s="21">
        <f>-(AE$158*'Fixed Data'!$B$25*'Fixed Data'!AE$47*'Fixed Data'!$B$24*'Fixed Data'!$B$23+AE$158*'Fixed Data'!$B$26)*'Fixed Data'!AL42/10^6</f>
        <v>-99.495711668669585</v>
      </c>
      <c r="AF143" s="21">
        <f>-(AF$158*'Fixed Data'!$B$25*'Fixed Data'!AF$47*'Fixed Data'!$B$24*'Fixed Data'!$B$23+AF$158*'Fixed Data'!$B$26)*'Fixed Data'!AM42/10^6</f>
        <v>-102.27880199789487</v>
      </c>
      <c r="AG143" s="21">
        <f>-(AG$158*'Fixed Data'!$B$25*'Fixed Data'!AG$47*'Fixed Data'!$B$24*'Fixed Data'!$B$23+AG$158*'Fixed Data'!$B$26)*'Fixed Data'!AN42/10^6</f>
        <v>-105.12239842928017</v>
      </c>
      <c r="AH143" s="21">
        <f>-(AH$158*'Fixed Data'!$B$25*'Fixed Data'!AH$47*'Fixed Data'!$B$24*'Fixed Data'!$B$23+AH$158*'Fixed Data'!$B$26)*'Fixed Data'!AO42/10^6</f>
        <v>-108.03197791475856</v>
      </c>
      <c r="AI143" s="21">
        <f>-(AI$158*'Fixed Data'!$B$25*'Fixed Data'!AI$47*'Fixed Data'!$B$24*'Fixed Data'!$B$23+AI$158*'Fixed Data'!$B$26)*'Fixed Data'!AP42/10^6</f>
        <v>-111.01497332460141</v>
      </c>
      <c r="AJ143" s="21">
        <f>-(AJ$158*'Fixed Data'!$B$25*'Fixed Data'!AJ$47*'Fixed Data'!$B$24*'Fixed Data'!$B$23+AJ$158*'Fixed Data'!$B$26)*'Fixed Data'!AQ42/10^6</f>
        <v>-114.07006419637979</v>
      </c>
      <c r="AK143" s="21">
        <f>-(AK$158*'Fixed Data'!$B$25*'Fixed Data'!AK$47*'Fixed Data'!$B$24*'Fixed Data'!$B$23+AK$158*'Fixed Data'!$B$26)*'Fixed Data'!AR42/10^6</f>
        <v>-117.19705023719598</v>
      </c>
      <c r="AL143" s="21">
        <f>-(AL$158*'Fixed Data'!$B$25*'Fixed Data'!AL$47*'Fixed Data'!$B$24*'Fixed Data'!$B$23+AL$158*'Fixed Data'!$B$26)*'Fixed Data'!AS42/10^6</f>
        <v>-120.39973526456679</v>
      </c>
      <c r="AM143" s="21">
        <f>-(AM$158*'Fixed Data'!$B$25*'Fixed Data'!AM$47*'Fixed Data'!$B$24*'Fixed Data'!$B$23+AM$158*'Fixed Data'!$B$26)*'Fixed Data'!AT42/10^6</f>
        <v>-123.68106131926478</v>
      </c>
      <c r="AN143" s="21">
        <f>-(AN$158*'Fixed Data'!$B$25*'Fixed Data'!AN$47*'Fixed Data'!$B$24*'Fixed Data'!$B$23+AN$158*'Fixed Data'!$B$26)*'Fixed Data'!AU42/10^6</f>
        <v>-127.04327962738859</v>
      </c>
      <c r="AO143" s="21">
        <f>-(AO$158*'Fixed Data'!$B$25*'Fixed Data'!AO$47*'Fixed Data'!$B$24*'Fixed Data'!$B$23+AO$158*'Fixed Data'!$B$26)*'Fixed Data'!AV42/10^6</f>
        <v>-130.48835000515143</v>
      </c>
      <c r="AP143" s="21">
        <f>-(AP$158*'Fixed Data'!$B$25*'Fixed Data'!AP$47*'Fixed Data'!$B$24*'Fixed Data'!$B$23+AP$158*'Fixed Data'!$B$26)*'Fixed Data'!AW42/10^6</f>
        <v>-134.01894395961537</v>
      </c>
      <c r="AQ143" s="21">
        <f>-(AQ$158*'Fixed Data'!$B$25*'Fixed Data'!AQ$47*'Fixed Data'!$B$24*'Fixed Data'!$B$23+AQ$158*'Fixed Data'!$B$26)*'Fixed Data'!AX42/10^6</f>
        <v>-137.63799651065557</v>
      </c>
      <c r="AR143" s="21">
        <f>-(AR$158*'Fixed Data'!$B$25*'Fixed Data'!AR$47*'Fixed Data'!$B$24*'Fixed Data'!$B$23+AR$158*'Fixed Data'!$B$26)*'Fixed Data'!AY42/10^6</f>
        <v>-141.34827994972736</v>
      </c>
      <c r="AS143" s="21">
        <f>-(AS$158*'Fixed Data'!$B$25*'Fixed Data'!AS$47*'Fixed Data'!$B$24*'Fixed Data'!$B$23+AS$158*'Fixed Data'!$B$26)*'Fixed Data'!AZ42/10^6</f>
        <v>-145.15262917837271</v>
      </c>
      <c r="AT143" s="21">
        <f>-(AT$158*'Fixed Data'!$B$25*'Fixed Data'!AT$47*'Fixed Data'!$B$24*'Fixed Data'!$B$23+AT$158*'Fixed Data'!$B$26)*'Fixed Data'!BA42/10^6</f>
        <v>-149.05405769083356</v>
      </c>
      <c r="AU143" s="21">
        <f>-(AU$158*'Fixed Data'!$B$25*'Fixed Data'!AU$47*'Fixed Data'!$B$24*'Fixed Data'!$B$23+AU$158*'Fixed Data'!$B$26)*'Fixed Data'!BB42/10^6</f>
        <v>-153.05575966932903</v>
      </c>
      <c r="AV143" s="21">
        <f>-(AV$158*'Fixed Data'!$B$25*'Fixed Data'!AV$47*'Fixed Data'!$B$24*'Fixed Data'!$B$23+AV$158*'Fixed Data'!$B$26)*'Fixed Data'!BC42/10^6</f>
        <v>-157.16102634064609</v>
      </c>
      <c r="AW143" s="21">
        <f>-(AW$158*'Fixed Data'!$B$25*'Fixed Data'!AW$47*'Fixed Data'!$B$24*'Fixed Data'!$B$23+AW$158*'Fixed Data'!$B$26)*'Fixed Data'!BD42/10^6</f>
        <v>-161.37325479655584</v>
      </c>
      <c r="AX143" s="21">
        <f>-(AX$158*'Fixed Data'!$B$25*'Fixed Data'!AX$47*'Fixed Data'!$B$24*'Fixed Data'!$B$23+AX$158*'Fixed Data'!$B$26)*'Fixed Data'!BE42/10^6</f>
        <v>-165.69599408291629</v>
      </c>
      <c r="AY143" s="21">
        <f>-(AY$158*'Fixed Data'!$B$25*'Fixed Data'!AY$47*'Fixed Data'!$B$24*'Fixed Data'!$B$23+AY$158*'Fixed Data'!$B$26)*'Fixed Data'!BF42/10^6</f>
        <v>-170.13294985483626</v>
      </c>
      <c r="AZ143" s="21">
        <f>-(AZ$158*'Fixed Data'!$B$25*'Fixed Data'!AZ$47*'Fixed Data'!$B$24*'Fixed Data'!$B$23+AZ$158*'Fixed Data'!$B$26)*'Fixed Data'!BG42/10^6</f>
        <v>-174.68797921029224</v>
      </c>
      <c r="BA143" s="21">
        <f>-(BA$158*'Fixed Data'!$B$25*'Fixed Data'!BA$47*'Fixed Data'!$B$24*'Fixed Data'!$B$23+BA$158*'Fixed Data'!$B$26)*'Fixed Data'!BH42/10^6</f>
        <v>-179.36509328167986</v>
      </c>
      <c r="BB143" s="21">
        <f>-(BB$158*'Fixed Data'!$B$25*'Fixed Data'!BB$47*'Fixed Data'!$B$24*'Fixed Data'!$B$23+BB$158*'Fixed Data'!$B$26)*'Fixed Data'!BI42/10^6</f>
        <v>-184.14600584560242</v>
      </c>
    </row>
    <row r="144" spans="1:54" outlineLevel="2">
      <c r="A144" s="467"/>
      <c r="B144" s="135" t="s">
        <v>289</v>
      </c>
      <c r="C144" s="135" t="s">
        <v>571</v>
      </c>
      <c r="D144" s="135" t="s">
        <v>399</v>
      </c>
      <c r="E144" s="279">
        <v>0</v>
      </c>
      <c r="F144" s="279">
        <v>0.78042853695402259</v>
      </c>
      <c r="G144" s="279">
        <v>1.6045345234121795</v>
      </c>
      <c r="H144" s="279">
        <v>2.4738560990949758</v>
      </c>
      <c r="I144" s="279">
        <v>3.4013647380005025</v>
      </c>
      <c r="J144" s="279">
        <v>4.3834273351284141</v>
      </c>
      <c r="K144" s="279">
        <v>4.6862782638649696</v>
      </c>
      <c r="L144" s="279">
        <v>5.0184311937557231</v>
      </c>
      <c r="M144" s="279">
        <v>5.366025291226185</v>
      </c>
      <c r="N144" s="279">
        <v>5.7119037395136711</v>
      </c>
      <c r="O144" s="279">
        <v>6.091261903039026</v>
      </c>
      <c r="P144" s="279">
        <v>6.2753575302361133</v>
      </c>
      <c r="Q144" s="279">
        <v>6.4641256179487661</v>
      </c>
      <c r="R144" s="279">
        <v>6.6771767261638981</v>
      </c>
      <c r="S144" s="279">
        <v>6.876017792479284</v>
      </c>
      <c r="T144" s="279">
        <v>7.0799855083046506</v>
      </c>
      <c r="U144" s="279">
        <v>7.2892409426986529</v>
      </c>
      <c r="V144" s="279">
        <v>7.5246238601591902</v>
      </c>
      <c r="W144" s="279">
        <v>7.7452820458536999</v>
      </c>
      <c r="X144" s="279">
        <v>7.9930725719252322</v>
      </c>
      <c r="Y144" s="279">
        <v>8.2258864367798452</v>
      </c>
      <c r="Z144" s="279">
        <v>8.4868963071214942</v>
      </c>
      <c r="AA144" s="279">
        <v>8.755014455990981</v>
      </c>
      <c r="AB144" s="279">
        <v>9.0304771678824682</v>
      </c>
      <c r="AC144" s="279">
        <v>9.3082608768330779</v>
      </c>
      <c r="AD144" s="279">
        <v>9.5949635598562377</v>
      </c>
      <c r="AE144" s="279">
        <v>9.8919807386429195</v>
      </c>
      <c r="AF144" s="279">
        <v>10.196534855227307</v>
      </c>
      <c r="AG144" s="279">
        <v>10.509163785672648</v>
      </c>
      <c r="AH144" s="279">
        <v>10.83051758739572</v>
      </c>
      <c r="AI144" s="279">
        <v>11.16145211664681</v>
      </c>
      <c r="AJ144" s="279">
        <v>11.501952648452272</v>
      </c>
      <c r="AK144" s="279">
        <v>11.85211932973905</v>
      </c>
      <c r="AL144" s="279">
        <v>12.212461420232032</v>
      </c>
      <c r="AM144" s="279">
        <v>12.583408876770235</v>
      </c>
      <c r="AN144" s="279">
        <v>12.965328951084057</v>
      </c>
      <c r="AO144" s="279">
        <v>13.358565015028891</v>
      </c>
      <c r="AP144" s="279">
        <v>13.763540508364887</v>
      </c>
      <c r="AQ144" s="279">
        <v>14.180713573626853</v>
      </c>
      <c r="AR144" s="279">
        <v>14.610533939921723</v>
      </c>
      <c r="AS144" s="279">
        <v>15.053465794976146</v>
      </c>
      <c r="AT144" s="279">
        <v>15.510000452156019</v>
      </c>
      <c r="AU144" s="279">
        <v>15.980657662046415</v>
      </c>
      <c r="AV144" s="279">
        <v>16.465976195669324</v>
      </c>
      <c r="AW144" s="279">
        <v>16.966516850693555</v>
      </c>
      <c r="AX144" s="279">
        <v>17.482865986251497</v>
      </c>
      <c r="AY144" s="279">
        <v>18.015638259761545</v>
      </c>
      <c r="AZ144" s="279">
        <v>18.565475587175399</v>
      </c>
      <c r="BA144" s="279">
        <v>19.133048332027009</v>
      </c>
      <c r="BB144" s="279">
        <v>19.715709768311683</v>
      </c>
    </row>
    <row r="145" spans="1:54" outlineLevel="2">
      <c r="A145" s="467"/>
      <c r="B145" s="135" t="s">
        <v>289</v>
      </c>
      <c r="C145" s="135"/>
      <c r="D145" s="135" t="s">
        <v>399</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67"/>
      <c r="B146" s="135" t="s">
        <v>292</v>
      </c>
      <c r="C146" s="135" t="s">
        <v>481</v>
      </c>
      <c r="D146" s="135" t="s">
        <v>399</v>
      </c>
      <c r="E146" s="21">
        <f>-E$161*'Fixed Data'!$B$20*'Fixed Data'!$B$22</f>
        <v>-3.7772409448364352</v>
      </c>
      <c r="F146" s="21">
        <f>-F$161*'Fixed Data'!$B$20*'Fixed Data'!$B$22</f>
        <v>-3.8772470044899339</v>
      </c>
      <c r="G146" s="21">
        <f>-G$161*'Fixed Data'!$B$20*'Fixed Data'!$B$22</f>
        <v>-3.9785530011621937</v>
      </c>
      <c r="H146" s="21">
        <f>-H$161*'Fixed Data'!$B$20*'Fixed Data'!$B$22</f>
        <v>-4.0800606785971754</v>
      </c>
      <c r="I146" s="21">
        <f>-I$161*'Fixed Data'!$B$20*'Fixed Data'!$B$22</f>
        <v>-4.180534862531311</v>
      </c>
      <c r="J146" s="21">
        <f>-J$161*'Fixed Data'!$B$20*'Fixed Data'!$B$22</f>
        <v>-4.2785917895086385</v>
      </c>
      <c r="K146" s="21">
        <f>-K$161*'Fixed Data'!$B$20*'Fixed Data'!$B$22</f>
        <v>-4.3975519653972635</v>
      </c>
      <c r="L146" s="21">
        <f>-L$161*'Fixed Data'!$B$20*'Fixed Data'!$B$22</f>
        <v>-4.5207012005936758</v>
      </c>
      <c r="M146" s="21">
        <f>-M$161*'Fixed Data'!$B$20*'Fixed Data'!$B$22</f>
        <v>-4.6482066999421434</v>
      </c>
      <c r="N146" s="21">
        <f>-N$161*'Fixed Data'!$B$20*'Fixed Data'!$B$22</f>
        <v>-4.7802428591705102</v>
      </c>
      <c r="O146" s="21">
        <f>-O$161*'Fixed Data'!$B$20*'Fixed Data'!$B$22</f>
        <v>-4.9169916009127936</v>
      </c>
      <c r="P146" s="21">
        <f>-P$161*'Fixed Data'!$B$20*'Fixed Data'!$B$22</f>
        <v>-5.0586427779362992</v>
      </c>
      <c r="Q146" s="21">
        <f>-Q$161*'Fixed Data'!$B$20*'Fixed Data'!$B$22</f>
        <v>-5.2053943971566881</v>
      </c>
      <c r="R146" s="21">
        <f>-R$161*'Fixed Data'!$B$20*'Fixed Data'!$B$22</f>
        <v>-5.3574531348726238</v>
      </c>
      <c r="S146" s="21">
        <f>-S$161*'Fixed Data'!$B$20*'Fixed Data'!$B$22</f>
        <v>-5.5150346503868599</v>
      </c>
      <c r="T146" s="21">
        <f>-T$161*'Fixed Data'!$B$20*'Fixed Data'!$B$22</f>
        <v>-5.6783640340363775</v>
      </c>
      <c r="U146" s="21">
        <f>-U$161*'Fixed Data'!$B$20*'Fixed Data'!$B$22</f>
        <v>-5.8476761880179842</v>
      </c>
      <c r="V146" s="21">
        <f>-V$161*'Fixed Data'!$B$20*'Fixed Data'!$B$22</f>
        <v>-6.0232163416229749</v>
      </c>
      <c r="W146" s="21">
        <f>-W$161*'Fixed Data'!$B$20*'Fixed Data'!$B$22</f>
        <v>-6.2052404992672514</v>
      </c>
      <c r="X146" s="21">
        <f>-X$161*'Fixed Data'!$B$20*'Fixed Data'!$B$22</f>
        <v>-6.3940159333244706</v>
      </c>
      <c r="Y146" s="21">
        <f>-Y$161*'Fixed Data'!$B$20*'Fixed Data'!$B$22</f>
        <v>-6.5898216545576744</v>
      </c>
      <c r="Z146" s="21">
        <f>-Z$161*'Fixed Data'!$B$20*'Fixed Data'!$B$22</f>
        <v>-6.792949106565997</v>
      </c>
      <c r="AA146" s="21">
        <f>-AA$161*'Fixed Data'!$B$20*'Fixed Data'!$B$22</f>
        <v>-7.0037025242087649</v>
      </c>
      <c r="AB146" s="21">
        <f>-AB$161*'Fixed Data'!$B$20*'Fixed Data'!$B$22</f>
        <v>-7.222399717658222</v>
      </c>
      <c r="AC146" s="21">
        <f>-AC$161*'Fixed Data'!$B$20*'Fixed Data'!$B$22</f>
        <v>-7.4493725876341808</v>
      </c>
      <c r="AD146" s="21">
        <f>-AD$161*'Fixed Data'!$B$20*'Fixed Data'!$B$22</f>
        <v>-7.684967819850721</v>
      </c>
      <c r="AE146" s="21">
        <f>-AE$161*'Fixed Data'!$B$20*'Fixed Data'!$B$22</f>
        <v>-7.9295475570613858</v>
      </c>
      <c r="AF146" s="21">
        <f>-AF$161*'Fixed Data'!$B$20*'Fixed Data'!$B$22</f>
        <v>-8.1834901607103987</v>
      </c>
      <c r="AG146" s="21">
        <f>-AG$161*'Fixed Data'!$B$20*'Fixed Data'!$B$22</f>
        <v>-8.4471908829778624</v>
      </c>
      <c r="AH146" s="21">
        <f>-AH$161*'Fixed Data'!$B$20*'Fixed Data'!$B$22</f>
        <v>-8.7210627852415161</v>
      </c>
      <c r="AI146" s="21">
        <f>-AI$161*'Fixed Data'!$B$20*'Fixed Data'!$B$22</f>
        <v>-9.0055373877204286</v>
      </c>
      <c r="AJ146" s="21">
        <f>-AJ$161*'Fixed Data'!$B$20*'Fixed Data'!$B$22</f>
        <v>-9.3010656999443011</v>
      </c>
      <c r="AK146" s="21">
        <f>-AK$161*'Fixed Data'!$B$20*'Fixed Data'!$B$22</f>
        <v>-9.6081190720106981</v>
      </c>
      <c r="AL146" s="21">
        <f>-AL$161*'Fixed Data'!$B$20*'Fixed Data'!$B$22</f>
        <v>-9.9271901130468247</v>
      </c>
      <c r="AM146" s="21">
        <f>-AM$161*'Fixed Data'!$B$20*'Fixed Data'!$B$22</f>
        <v>-10.258793744080329</v>
      </c>
      <c r="AN146" s="21">
        <f>-AN$161*'Fixed Data'!$B$20*'Fixed Data'!$B$22</f>
        <v>-10.603468228508595</v>
      </c>
      <c r="AO146" s="21">
        <f>-AO$161*'Fixed Data'!$B$20*'Fixed Data'!$B$22</f>
        <v>-10.961776247371054</v>
      </c>
      <c r="AP146" s="21">
        <f>-AP$161*'Fixed Data'!$B$20*'Fixed Data'!$B$22</f>
        <v>-11.334306086629034</v>
      </c>
      <c r="AQ146" s="21">
        <f>-AQ$161*'Fixed Data'!$B$20*'Fixed Data'!$B$22</f>
        <v>-11.721672802044081</v>
      </c>
      <c r="AR146" s="21">
        <f>-AR$161*'Fixed Data'!$B$20*'Fixed Data'!$B$22</f>
        <v>-12.124519540866869</v>
      </c>
      <c r="AS146" s="21">
        <f>-AS$161*'Fixed Data'!$B$20*'Fixed Data'!$B$22</f>
        <v>-12.543518818723028</v>
      </c>
      <c r="AT146" s="21">
        <f>-AT$161*'Fixed Data'!$B$20*'Fixed Data'!$B$22</f>
        <v>-12.979373930908089</v>
      </c>
      <c r="AU146" s="21">
        <f>-AU$161*'Fixed Data'!$B$20*'Fixed Data'!$B$22</f>
        <v>-13.432820386083872</v>
      </c>
      <c r="AV146" s="21">
        <f>-AV$161*'Fixed Data'!$B$20*'Fixed Data'!$B$22</f>
        <v>-13.904627496785464</v>
      </c>
      <c r="AW146" s="21">
        <f>-AW$161*'Fixed Data'!$B$20*'Fixed Data'!$B$22</f>
        <v>-14.395599947526661</v>
      </c>
      <c r="AX146" s="21">
        <f>-AX$161*'Fixed Data'!$B$20*'Fixed Data'!$B$22</f>
        <v>-14.906579407708428</v>
      </c>
      <c r="AY146" s="21">
        <f>-AY$161*'Fixed Data'!$B$20*'Fixed Data'!$B$22</f>
        <v>-15.438446413345462</v>
      </c>
      <c r="AZ146" s="21">
        <f>-AZ$161*'Fixed Data'!$B$20*'Fixed Data'!$B$22</f>
        <v>-15.992122136785179</v>
      </c>
      <c r="BA146" s="21">
        <f>-BA$161*'Fixed Data'!$B$20*'Fixed Data'!$B$22</f>
        <v>-16.568570358040301</v>
      </c>
      <c r="BB146" s="21">
        <f>-BB$161*'Fixed Data'!$B$20*'Fixed Data'!$B$22</f>
        <v>-17.16579709442594</v>
      </c>
    </row>
    <row r="147" spans="1:54" outlineLevel="2">
      <c r="A147" s="467"/>
      <c r="B147" s="135" t="s">
        <v>292</v>
      </c>
      <c r="C147" s="135" t="s">
        <v>482</v>
      </c>
      <c r="D147" s="135" t="s">
        <v>399</v>
      </c>
      <c r="E147" s="21">
        <f>-E$162*'Fixed Data'!$B$21*'Fixed Data'!$B$22</f>
        <v>-5.6457124114177484E-2</v>
      </c>
      <c r="F147" s="21">
        <f>-F$162*'Fixed Data'!$B$21*'Fixed Data'!$B$22</f>
        <v>-5.7951880385862735E-2</v>
      </c>
      <c r="G147" s="21">
        <f>-G$162*'Fixed Data'!$B$21*'Fixed Data'!$B$22</f>
        <v>-5.9466066470521307E-2</v>
      </c>
      <c r="H147" s="21">
        <f>-H$162*'Fixed Data'!$B$21*'Fixed Data'!$B$22</f>
        <v>-6.0983266757209525E-2</v>
      </c>
      <c r="I147" s="21">
        <f>-I$162*'Fixed Data'!$B$21*'Fixed Data'!$B$22</f>
        <v>-6.2485019955355797E-2</v>
      </c>
      <c r="J147" s="21">
        <f>-J$162*'Fixed Data'!$B$21*'Fixed Data'!$B$22</f>
        <v>-6.395064310935844E-2</v>
      </c>
      <c r="K147" s="21">
        <f>-K$162*'Fixed Data'!$B$21*'Fixed Data'!$B$22</f>
        <v>-6.5728700018515801E-2</v>
      </c>
      <c r="L147" s="21">
        <f>-L$162*'Fixed Data'!$B$21*'Fixed Data'!$B$22</f>
        <v>-6.7569369460051473E-2</v>
      </c>
      <c r="M147" s="21">
        <f>-M$162*'Fixed Data'!$B$21*'Fixed Data'!$B$22</f>
        <v>-6.9475150336272995E-2</v>
      </c>
      <c r="N147" s="21">
        <f>-N$162*'Fixed Data'!$B$21*'Fixed Data'!$B$22</f>
        <v>-7.1448649581622573E-2</v>
      </c>
      <c r="O147" s="21">
        <f>-O$162*'Fixed Data'!$B$21*'Fixed Data'!$B$22</f>
        <v>-7.3492586230832893E-2</v>
      </c>
      <c r="P147" s="21">
        <f>-P$162*'Fixed Data'!$B$21*'Fixed Data'!$B$22</f>
        <v>-7.5609797596496831E-2</v>
      </c>
      <c r="Q147" s="21">
        <f>-Q$162*'Fixed Data'!$B$21*'Fixed Data'!$B$22</f>
        <v>-7.7803243789240417E-2</v>
      </c>
      <c r="R147" s="21">
        <f>-R$162*'Fixed Data'!$B$21*'Fixed Data'!$B$22</f>
        <v>-8.0076013593947865E-2</v>
      </c>
      <c r="S147" s="21">
        <f>-S$162*'Fixed Data'!$B$21*'Fixed Data'!$B$22</f>
        <v>-8.2431330345986306E-2</v>
      </c>
      <c r="T147" s="21">
        <f>-T$162*'Fixed Data'!$B$21*'Fixed Data'!$B$22</f>
        <v>-8.487255856079301E-2</v>
      </c>
      <c r="U147" s="21">
        <f>-U$162*'Fixed Data'!$B$21*'Fixed Data'!$B$22</f>
        <v>-8.7403209207410459E-2</v>
      </c>
      <c r="V147" s="21">
        <f>-V$162*'Fixed Data'!$B$21*'Fixed Data'!$B$22</f>
        <v>-9.0026947694125323E-2</v>
      </c>
      <c r="W147" s="21">
        <f>-W$162*'Fixed Data'!$B$21*'Fixed Data'!$B$22</f>
        <v>-9.274760034738315E-2</v>
      </c>
      <c r="X147" s="21">
        <f>-X$162*'Fixed Data'!$B$21*'Fixed Data'!$B$22</f>
        <v>-9.5569161794737553E-2</v>
      </c>
      <c r="Y147" s="21">
        <f>-Y$162*'Fixed Data'!$B$21*'Fixed Data'!$B$22</f>
        <v>-9.8495802950489195E-2</v>
      </c>
      <c r="Z147" s="21">
        <f>-Z$162*'Fixed Data'!$B$21*'Fixed Data'!$B$22</f>
        <v>-0.10153187915199718</v>
      </c>
      <c r="AA147" s="21">
        <f>-AA$162*'Fixed Data'!$B$21*'Fixed Data'!$B$22</f>
        <v>-0.10468193829599046</v>
      </c>
      <c r="AB147" s="21">
        <f>-AB$162*'Fixed Data'!$B$21*'Fixed Data'!$B$22</f>
        <v>-0.10795073018025875</v>
      </c>
      <c r="AC147" s="21">
        <f>-AC$162*'Fixed Data'!$B$21*'Fixed Data'!$B$22</f>
        <v>-0.11134321569467087</v>
      </c>
      <c r="AD147" s="21">
        <f>-AD$162*'Fixed Data'!$B$21*'Fixed Data'!$B$22</f>
        <v>-0.11486457676555542</v>
      </c>
      <c r="AE147" s="21">
        <f>-AE$162*'Fixed Data'!$B$21*'Fixed Data'!$B$22</f>
        <v>-0.11852022614940894</v>
      </c>
      <c r="AF147" s="21">
        <f>-AF$162*'Fixed Data'!$B$21*'Fixed Data'!$B$22</f>
        <v>-0.12231581903467326</v>
      </c>
      <c r="AG147" s="21">
        <f>-AG$162*'Fixed Data'!$B$21*'Fixed Data'!$B$22</f>
        <v>-0.1262572634381334</v>
      </c>
      <c r="AH147" s="21">
        <f>-AH$162*'Fixed Data'!$B$21*'Fixed Data'!$B$22</f>
        <v>-0.13035073256005711</v>
      </c>
      <c r="AI147" s="21">
        <f>-AI$162*'Fixed Data'!$B$21*'Fixed Data'!$B$22</f>
        <v>-0.1346026768379896</v>
      </c>
      <c r="AJ147" s="21">
        <f>-AJ$162*'Fixed Data'!$B$21*'Fixed Data'!$B$22</f>
        <v>-0.13901983705525511</v>
      </c>
      <c r="AK147" s="21">
        <f>-AK$162*'Fixed Data'!$B$21*'Fixed Data'!$B$22</f>
        <v>-0.14360925850416589</v>
      </c>
      <c r="AL147" s="21">
        <f>-AL$162*'Fixed Data'!$B$21*'Fixed Data'!$B$22</f>
        <v>-0.14837830379317862</v>
      </c>
      <c r="AM147" s="21">
        <f>-AM$162*'Fixed Data'!$B$21*'Fixed Data'!$B$22</f>
        <v>-0.15333466957153502</v>
      </c>
      <c r="AN147" s="21">
        <f>-AN$162*'Fixed Data'!$B$21*'Fixed Data'!$B$22</f>
        <v>-0.15848640084314261</v>
      </c>
      <c r="AO147" s="21">
        <f>-AO$162*'Fixed Data'!$B$21*'Fixed Data'!$B$22</f>
        <v>-0.16384190784188749</v>
      </c>
      <c r="AP147" s="21">
        <f>-AP$162*'Fixed Data'!$B$21*'Fixed Data'!$B$22</f>
        <v>-0.16940998350963646</v>
      </c>
      <c r="AQ147" s="21">
        <f>-AQ$162*'Fixed Data'!$B$21*'Fixed Data'!$B$22</f>
        <v>-0.175199820823567</v>
      </c>
      <c r="AR147" s="21">
        <f>-AR$162*'Fixed Data'!$B$21*'Fixed Data'!$B$22</f>
        <v>-0.1812210328356009</v>
      </c>
      <c r="AS147" s="21">
        <f>-AS$162*'Fixed Data'!$B$21*'Fixed Data'!$B$22</f>
        <v>-0.18748367120511322</v>
      </c>
      <c r="AT147" s="21">
        <f>-AT$162*'Fixed Data'!$B$21*'Fixed Data'!$B$22</f>
        <v>-0.19399824789576331</v>
      </c>
      <c r="AU147" s="21">
        <f>-AU$162*'Fixed Data'!$B$21*'Fixed Data'!$B$22</f>
        <v>-0.20077575657097985</v>
      </c>
      <c r="AV147" s="21">
        <f>-AV$162*'Fixed Data'!$B$21*'Fixed Data'!$B$22</f>
        <v>-0.20782769579751573</v>
      </c>
      <c r="AW147" s="21">
        <f>-AW$162*'Fixed Data'!$B$21*'Fixed Data'!$B$22</f>
        <v>-0.2151660922490029</v>
      </c>
      <c r="AX147" s="21">
        <f>-AX$162*'Fixed Data'!$B$21*'Fixed Data'!$B$22</f>
        <v>-0.22280352692295569</v>
      </c>
      <c r="AY147" s="21">
        <f>-AY$162*'Fixed Data'!$B$21*'Fixed Data'!$B$22</f>
        <v>-0.23075316045373956</v>
      </c>
      <c r="AZ147" s="21">
        <f>-AZ$162*'Fixed Data'!$B$21*'Fixed Data'!$B$22</f>
        <v>-0.2390287615896611</v>
      </c>
      <c r="BA147" s="21">
        <f>-BA$162*'Fixed Data'!$B$21*'Fixed Data'!$B$22</f>
        <v>-0.24764473551938546</v>
      </c>
      <c r="BB147" s="21">
        <f>-BB$162*'Fixed Data'!$B$21*'Fixed Data'!$B$22</f>
        <v>-0.25657127879760155</v>
      </c>
    </row>
    <row r="148" spans="1:54" outlineLevel="2">
      <c r="A148" s="467"/>
      <c r="B148" s="135" t="s">
        <v>292</v>
      </c>
      <c r="C148" s="135" t="s">
        <v>572</v>
      </c>
      <c r="D148" s="135" t="s">
        <v>399</v>
      </c>
      <c r="E148" s="279">
        <v>0</v>
      </c>
      <c r="F148" s="279">
        <v>7.3435054644051929E-4</v>
      </c>
      <c r="G148" s="279">
        <v>2.1632067550057966E-3</v>
      </c>
      <c r="H148" s="279">
        <v>4.5726340881581959E-3</v>
      </c>
      <c r="I148" s="279">
        <v>8.2838639598367195E-3</v>
      </c>
      <c r="J148" s="279">
        <v>1.3655989823465456E-2</v>
      </c>
      <c r="K148" s="279">
        <v>1.6980589593910994E-2</v>
      </c>
      <c r="L148" s="279">
        <v>2.0589716685202798E-2</v>
      </c>
      <c r="M148" s="279">
        <v>2.4504053855142142E-2</v>
      </c>
      <c r="N148" s="279">
        <v>2.8745404786276005E-2</v>
      </c>
      <c r="O148" s="279">
        <v>3.3337256815539736E-2</v>
      </c>
      <c r="P148" s="279">
        <v>3.4569443549663514E-2</v>
      </c>
      <c r="Q148" s="279">
        <v>3.5851431775790928E-2</v>
      </c>
      <c r="R148" s="279">
        <v>3.7185415031713319E-2</v>
      </c>
      <c r="S148" s="279">
        <v>3.8573734942107925E-2</v>
      </c>
      <c r="T148" s="279">
        <v>4.0018736288253101E-2</v>
      </c>
      <c r="U148" s="279">
        <v>4.1522920950815306E-2</v>
      </c>
      <c r="V148" s="279">
        <v>4.3088868798129995E-2</v>
      </c>
      <c r="W148" s="279">
        <v>4.4719323181193184E-2</v>
      </c>
      <c r="X148" s="279">
        <v>4.6417170822594736E-2</v>
      </c>
      <c r="Y148" s="279">
        <v>4.8185301473406869E-2</v>
      </c>
      <c r="Z148" s="279">
        <v>5.0027004045858345E-2</v>
      </c>
      <c r="AA148" s="279">
        <v>5.1945405183163637E-2</v>
      </c>
      <c r="AB148" s="279">
        <v>5.3944102191654374E-2</v>
      </c>
      <c r="AC148" s="279">
        <v>5.6026534498490377E-2</v>
      </c>
      <c r="AD148" s="279">
        <v>5.8196461975802333E-2</v>
      </c>
      <c r="AE148" s="279">
        <v>6.0457944049817074E-2</v>
      </c>
      <c r="AF148" s="279">
        <v>6.2815046290462417E-2</v>
      </c>
      <c r="AG148" s="279">
        <v>6.5272003149652424E-2</v>
      </c>
      <c r="AH148" s="279">
        <v>6.7833533862789508E-2</v>
      </c>
      <c r="AI148" s="279">
        <v>7.0504107000776875E-2</v>
      </c>
      <c r="AJ148" s="279">
        <v>7.3288882738062083E-2</v>
      </c>
      <c r="AK148" s="279">
        <v>7.619305915160296E-2</v>
      </c>
      <c r="AL148" s="279">
        <v>7.9221996165473332E-2</v>
      </c>
      <c r="AM148" s="279">
        <v>8.2381447267391189E-2</v>
      </c>
      <c r="AN148" s="279">
        <v>8.5677313431503269E-2</v>
      </c>
      <c r="AO148" s="279">
        <v>8.9115937197004363E-2</v>
      </c>
      <c r="AP148" s="279">
        <v>9.2703810806713347E-2</v>
      </c>
      <c r="AQ148" s="279">
        <v>9.6447972920481684E-2</v>
      </c>
      <c r="AR148" s="279">
        <v>0.10035543007838019</v>
      </c>
      <c r="AS148" s="279">
        <v>0.10443380732111088</v>
      </c>
      <c r="AT148" s="279">
        <v>0.10869101000470283</v>
      </c>
      <c r="AU148" s="279">
        <v>0.1131354069409358</v>
      </c>
      <c r="AV148" s="279">
        <v>0.11777557399122139</v>
      </c>
      <c r="AW148" s="279">
        <v>0.12262070106757086</v>
      </c>
      <c r="AX148" s="279">
        <v>0.12768025692449669</v>
      </c>
      <c r="AY148" s="279">
        <v>0.13296441562895367</v>
      </c>
      <c r="AZ148" s="279">
        <v>0.13848350805352827</v>
      </c>
      <c r="BA148" s="279">
        <v>0.14424856982720957</v>
      </c>
      <c r="BB148" s="279">
        <v>0.15025385120829118</v>
      </c>
    </row>
    <row r="149" spans="1:54" outlineLevel="2">
      <c r="A149" s="467"/>
      <c r="B149" s="135" t="s">
        <v>292</v>
      </c>
      <c r="C149" s="135"/>
      <c r="D149" s="135" t="s">
        <v>399</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67"/>
      <c r="B150" s="135" t="s">
        <v>295</v>
      </c>
      <c r="C150" s="135" t="s">
        <v>483</v>
      </c>
      <c r="D150" s="135" t="s">
        <v>399</v>
      </c>
      <c r="E150" s="279">
        <v>-42.318106469999996</v>
      </c>
      <c r="F150" s="279">
        <v>-42.544377670000003</v>
      </c>
      <c r="G150" s="279">
        <v>-42.756644649999998</v>
      </c>
      <c r="H150" s="279">
        <v>-42.953814539999996</v>
      </c>
      <c r="I150" s="279">
        <v>-43.134735710000001</v>
      </c>
      <c r="J150" s="279">
        <v>-43.298194439999996</v>
      </c>
      <c r="K150" s="279">
        <v>-44.25507923</v>
      </c>
      <c r="L150" s="279">
        <v>-45.24128975</v>
      </c>
      <c r="M150" s="279">
        <v>-46.25782787</v>
      </c>
      <c r="N150" s="279">
        <v>-47.305732479999996</v>
      </c>
      <c r="O150" s="279">
        <v>-48.386081009999998</v>
      </c>
      <c r="P150" s="279">
        <v>-49.499990939999996</v>
      </c>
      <c r="Q150" s="279">
        <v>-50.648621380000002</v>
      </c>
      <c r="R150" s="279">
        <v>-51.833174740000004</v>
      </c>
      <c r="S150" s="279">
        <v>-53.054898479999999</v>
      </c>
      <c r="T150" s="279">
        <v>-54.315086899999997</v>
      </c>
      <c r="U150" s="279">
        <v>-55.615082990000005</v>
      </c>
      <c r="V150" s="279">
        <v>-56.956280460000002</v>
      </c>
      <c r="W150" s="279">
        <v>-58.340125729999997</v>
      </c>
      <c r="X150" s="279">
        <v>-59.768120100000004</v>
      </c>
      <c r="Y150" s="279">
        <v>-61.241821950000002</v>
      </c>
      <c r="Z150" s="279">
        <v>-62.762849060000001</v>
      </c>
      <c r="AA150" s="279">
        <v>-64.332881060000005</v>
      </c>
      <c r="AB150" s="279">
        <v>-65.953661909999994</v>
      </c>
      <c r="AC150" s="279">
        <v>-67.627002599999997</v>
      </c>
      <c r="AD150" s="279">
        <v>-69.354783830000002</v>
      </c>
      <c r="AE150" s="279">
        <v>-71.138958900000006</v>
      </c>
      <c r="AF150" s="279">
        <v>-72.981556739999988</v>
      </c>
      <c r="AG150" s="279">
        <v>-74.884684969999995</v>
      </c>
      <c r="AH150" s="279">
        <v>-76.850533220000003</v>
      </c>
      <c r="AI150" s="279">
        <v>-78.88137648</v>
      </c>
      <c r="AJ150" s="279">
        <v>-80.979578680000003</v>
      </c>
      <c r="AK150" s="279">
        <v>-83.147596400000012</v>
      </c>
      <c r="AL150" s="279">
        <v>-85.387982719999997</v>
      </c>
      <c r="AM150" s="279">
        <v>-87.703391280000005</v>
      </c>
      <c r="AN150" s="279">
        <v>-90.09658048</v>
      </c>
      <c r="AO150" s="279">
        <v>-92.570417890000002</v>
      </c>
      <c r="AP150" s="279">
        <v>-95.127884859999995</v>
      </c>
      <c r="AQ150" s="279">
        <v>-97.772081319999998</v>
      </c>
      <c r="AR150" s="279">
        <v>-100.5062308</v>
      </c>
      <c r="AS150" s="279">
        <v>-103.3336856</v>
      </c>
      <c r="AT150" s="279">
        <v>-106.2579325</v>
      </c>
      <c r="AU150" s="279">
        <v>-109.28259809999999</v>
      </c>
      <c r="AV150" s="279">
        <v>-112.41145520000001</v>
      </c>
      <c r="AW150" s="279">
        <v>-115.6484287</v>
      </c>
      <c r="AX150" s="279">
        <v>-118.9976023</v>
      </c>
      <c r="AY150" s="279">
        <v>-122.46322529999999</v>
      </c>
      <c r="AZ150" s="279">
        <v>-126.0497199</v>
      </c>
      <c r="BA150" s="279">
        <v>-129.76168809999999</v>
      </c>
      <c r="BB150" s="279">
        <v>-133.58296799009133</v>
      </c>
    </row>
    <row r="151" spans="1:54" outlineLevel="2">
      <c r="A151" s="467"/>
      <c r="B151" s="135" t="s">
        <v>295</v>
      </c>
      <c r="C151" s="135" t="s">
        <v>484</v>
      </c>
      <c r="D151" s="135" t="s">
        <v>399</v>
      </c>
      <c r="E151" s="279">
        <v>-11.27096233</v>
      </c>
      <c r="F151" s="279">
        <v>-11.535071449999998</v>
      </c>
      <c r="G151" s="279">
        <v>-11.785654539999999</v>
      </c>
      <c r="H151" s="279">
        <v>-12.021031109999999</v>
      </c>
      <c r="I151" s="279">
        <v>-12.23940545</v>
      </c>
      <c r="J151" s="279">
        <v>-12.438859859999999</v>
      </c>
      <c r="K151" s="279">
        <v>-12.789844240000001</v>
      </c>
      <c r="L151" s="279">
        <v>-13.152074390000001</v>
      </c>
      <c r="M151" s="279">
        <v>-13.525939900000001</v>
      </c>
      <c r="N151" s="279">
        <v>-13.911844990000001</v>
      </c>
      <c r="O151" s="279">
        <v>-14.31020908</v>
      </c>
      <c r="P151" s="279">
        <v>-14.721467449999999</v>
      </c>
      <c r="Q151" s="279">
        <v>-15.146071869999998</v>
      </c>
      <c r="R151" s="279">
        <v>-15.58449126</v>
      </c>
      <c r="S151" s="279">
        <v>-16.03721243</v>
      </c>
      <c r="T151" s="279">
        <v>-16.50474079</v>
      </c>
      <c r="U151" s="279">
        <v>-16.987601120000001</v>
      </c>
      <c r="V151" s="279">
        <v>-17.48633839</v>
      </c>
      <c r="W151" s="279">
        <v>-18.001518579999999</v>
      </c>
      <c r="X151" s="279">
        <v>-18.533729579999999</v>
      </c>
      <c r="Y151" s="279">
        <v>-19.083582059999998</v>
      </c>
      <c r="Z151" s="279">
        <v>-19.651710489999999</v>
      </c>
      <c r="AA151" s="279">
        <v>-20.23877409</v>
      </c>
      <c r="AB151" s="279">
        <v>-20.84545786</v>
      </c>
      <c r="AC151" s="279">
        <v>-21.472473739999998</v>
      </c>
      <c r="AD151" s="279">
        <v>-22.120561679999998</v>
      </c>
      <c r="AE151" s="279">
        <v>-22.790490859999998</v>
      </c>
      <c r="AF151" s="279">
        <v>-23.483060909999999</v>
      </c>
      <c r="AG151" s="279">
        <v>-24.199103260000001</v>
      </c>
      <c r="AH151" s="279">
        <v>-24.93948245</v>
      </c>
      <c r="AI151" s="279">
        <v>-25.70509757</v>
      </c>
      <c r="AJ151" s="279">
        <v>-26.49688373</v>
      </c>
      <c r="AK151" s="279">
        <v>-27.31581366</v>
      </c>
      <c r="AL151" s="279">
        <v>-28.162899249999999</v>
      </c>
      <c r="AM151" s="279">
        <v>-29.039193340000001</v>
      </c>
      <c r="AN151" s="279">
        <v>-29.94579143</v>
      </c>
      <c r="AO151" s="279">
        <v>-30.88383357</v>
      </c>
      <c r="AP151" s="279">
        <v>-31.854506269999998</v>
      </c>
      <c r="AQ151" s="279">
        <v>-32.859044579999996</v>
      </c>
      <c r="AR151" s="279">
        <v>-33.898734189999999</v>
      </c>
      <c r="AS151" s="279">
        <v>-34.974913619999995</v>
      </c>
      <c r="AT151" s="279">
        <v>-36.088976609999996</v>
      </c>
      <c r="AU151" s="279">
        <v>-37.242374529999999</v>
      </c>
      <c r="AV151" s="279">
        <v>-38.436618889999998</v>
      </c>
      <c r="AW151" s="279">
        <v>-39.67328406</v>
      </c>
      <c r="AX151" s="279">
        <v>-40.95401004</v>
      </c>
      <c r="AY151" s="279">
        <v>-42.280505380000001</v>
      </c>
      <c r="AZ151" s="279">
        <v>-43.654550219999997</v>
      </c>
      <c r="BA151" s="279">
        <v>-45.077999520000006</v>
      </c>
      <c r="BB151" s="279">
        <v>-46.547863406783264</v>
      </c>
    </row>
    <row r="152" spans="1:54" outlineLevel="2">
      <c r="A152" s="467"/>
      <c r="B152" s="135" t="s">
        <v>295</v>
      </c>
      <c r="C152" s="135" t="s">
        <v>485</v>
      </c>
      <c r="D152" s="135" t="s">
        <v>399</v>
      </c>
      <c r="E152" s="279">
        <v>-0.61283539460000003</v>
      </c>
      <c r="F152" s="279">
        <v>-0.62904993189999991</v>
      </c>
      <c r="G152" s="279">
        <v>-0.64547524499999998</v>
      </c>
      <c r="H152" s="279">
        <v>-0.66193325710000006</v>
      </c>
      <c r="I152" s="279">
        <v>-0.67822369760000001</v>
      </c>
      <c r="J152" s="279">
        <v>-0.69412219689999999</v>
      </c>
      <c r="K152" s="279">
        <v>-0.71341066659999997</v>
      </c>
      <c r="L152" s="279">
        <v>-0.73337836020000002</v>
      </c>
      <c r="M152" s="279">
        <v>-0.75405238720000001</v>
      </c>
      <c r="N152" s="279">
        <v>-0.77546102569999997</v>
      </c>
      <c r="O152" s="279">
        <v>-0.79763377530000001</v>
      </c>
      <c r="P152" s="279">
        <v>-0.82060141269999998</v>
      </c>
      <c r="Q152" s="279">
        <v>-0.84439604980000005</v>
      </c>
      <c r="R152" s="279">
        <v>-0.86905119470000003</v>
      </c>
      <c r="S152" s="279">
        <v>-0.89460181519999993</v>
      </c>
      <c r="T152" s="279">
        <v>-0.92108440589999996</v>
      </c>
      <c r="U152" s="279">
        <v>-0.94853705799999999</v>
      </c>
      <c r="V152" s="279">
        <v>-0.97699953280000007</v>
      </c>
      <c r="W152" s="279">
        <v>-1.006513338</v>
      </c>
      <c r="X152" s="279">
        <v>-1.037121808</v>
      </c>
      <c r="Y152" s="279">
        <v>-1.0688701899999999</v>
      </c>
      <c r="Z152" s="279">
        <v>-1.101805728</v>
      </c>
      <c r="AA152" s="279">
        <v>-1.1359777609999999</v>
      </c>
      <c r="AB152" s="279">
        <v>-1.1714378139999999</v>
      </c>
      <c r="AC152" s="279">
        <v>-1.2082397030000001</v>
      </c>
      <c r="AD152" s="279">
        <v>-1.2464396419999999</v>
      </c>
      <c r="AE152" s="279">
        <v>-1.2860963489999999</v>
      </c>
      <c r="AF152" s="279">
        <v>-1.3272711720000001</v>
      </c>
      <c r="AG152" s="279">
        <v>-1.3700281999999999</v>
      </c>
      <c r="AH152" s="279">
        <v>-1.4144344010000001</v>
      </c>
      <c r="AI152" s="279">
        <v>-1.46055975</v>
      </c>
      <c r="AJ152" s="279">
        <v>-1.5084773740000001</v>
      </c>
      <c r="AK152" s="279">
        <v>-1.5582636950000002</v>
      </c>
      <c r="AL152" s="279">
        <v>-1.60999859</v>
      </c>
      <c r="AM152" s="279">
        <v>-1.663765546</v>
      </c>
      <c r="AN152" s="279">
        <v>-1.71965184</v>
      </c>
      <c r="AO152" s="279">
        <v>-1.777748705</v>
      </c>
      <c r="AP152" s="279">
        <v>-1.838151528</v>
      </c>
      <c r="AQ152" s="279">
        <v>-1.9009600360000001</v>
      </c>
      <c r="AR152" s="279">
        <v>-1.9662785090000001</v>
      </c>
      <c r="AS152" s="279">
        <v>-2.0342159909999999</v>
      </c>
      <c r="AT152" s="279">
        <v>-2.1048865139999999</v>
      </c>
      <c r="AU152" s="279">
        <v>-2.1784093410000001</v>
      </c>
      <c r="AV152" s="279">
        <v>-2.2549092050000001</v>
      </c>
      <c r="AW152" s="279">
        <v>-2.334516576</v>
      </c>
      <c r="AX152" s="279">
        <v>-2.4173679309999998</v>
      </c>
      <c r="AY152" s="279">
        <v>-2.5036060389999997</v>
      </c>
      <c r="AZ152" s="279">
        <v>-2.5933802629999998</v>
      </c>
      <c r="BA152" s="279">
        <v>-2.6868468709999997</v>
      </c>
      <c r="BB152" s="279">
        <v>-2.7836820581997661</v>
      </c>
    </row>
    <row r="153" spans="1:54" outlineLevel="2">
      <c r="A153" s="467"/>
      <c r="B153" s="135" t="s">
        <v>295</v>
      </c>
      <c r="C153" s="135" t="s">
        <v>573</v>
      </c>
      <c r="D153" s="135" t="s">
        <v>399</v>
      </c>
      <c r="E153" s="279">
        <v>0</v>
      </c>
      <c r="F153" s="279">
        <v>0.91819796874661108</v>
      </c>
      <c r="G153" s="279">
        <v>1.9222381373533044</v>
      </c>
      <c r="H153" s="279">
        <v>3.0175949494009098</v>
      </c>
      <c r="I153" s="279">
        <v>4.2100470529959058</v>
      </c>
      <c r="J153" s="279">
        <v>5.5056940638088037</v>
      </c>
      <c r="K153" s="279">
        <v>5.8394124097789151</v>
      </c>
      <c r="L153" s="279">
        <v>6.1891670848263063</v>
      </c>
      <c r="M153" s="279">
        <v>6.5556868824454115</v>
      </c>
      <c r="N153" s="279">
        <v>6.9397340820776199</v>
      </c>
      <c r="O153" s="279">
        <v>7.3421058864584179</v>
      </c>
      <c r="P153" s="279">
        <v>7.5679216861742109</v>
      </c>
      <c r="Q153" s="279">
        <v>7.8011003647198152</v>
      </c>
      <c r="R153" s="279">
        <v>8.0418998087132714</v>
      </c>
      <c r="S153" s="279">
        <v>8.2905876562510006</v>
      </c>
      <c r="T153" s="279">
        <v>8.547441725380029</v>
      </c>
      <c r="U153" s="279">
        <v>8.8127504406370036</v>
      </c>
      <c r="V153" s="279">
        <v>9.0868133151499784</v>
      </c>
      <c r="W153" s="279">
        <v>9.3699412910730135</v>
      </c>
      <c r="X153" s="279">
        <v>9.6624573341139879</v>
      </c>
      <c r="Y153" s="279">
        <v>9.9646968555349975</v>
      </c>
      <c r="Z153" s="279">
        <v>10.277008303510017</v>
      </c>
      <c r="AA153" s="279">
        <v>10.599753626692991</v>
      </c>
      <c r="AB153" s="279">
        <v>10.933308961852022</v>
      </c>
      <c r="AC153" s="279">
        <v>11.278065000109994</v>
      </c>
      <c r="AD153" s="279">
        <v>11.634427930147996</v>
      </c>
      <c r="AE153" s="279">
        <v>12.002819795754997</v>
      </c>
      <c r="AF153" s="279">
        <v>12.38367927697397</v>
      </c>
      <c r="AG153" s="279">
        <v>12.777462597634001</v>
      </c>
      <c r="AH153" s="279">
        <v>13.184643771746</v>
      </c>
      <c r="AI153" s="279">
        <v>13.605715988893028</v>
      </c>
      <c r="AJ153" s="279">
        <v>14.04119196557901</v>
      </c>
      <c r="AK153" s="279">
        <v>14.491604792854991</v>
      </c>
      <c r="AL153" s="279">
        <v>14.957509544492943</v>
      </c>
      <c r="AM153" s="279">
        <v>15.439482829203044</v>
      </c>
      <c r="AN153" s="279">
        <v>15.938125124120011</v>
      </c>
      <c r="AO153" s="279">
        <v>16.454061167092974</v>
      </c>
      <c r="AP153" s="279">
        <v>16.987940715603973</v>
      </c>
      <c r="AQ153" s="279">
        <v>17.540440464839989</v>
      </c>
      <c r="AR153" s="279">
        <v>18.112264568249991</v>
      </c>
      <c r="AS153" s="279">
        <v>18.704145803532054</v>
      </c>
      <c r="AT153" s="279">
        <v>19.316847159329054</v>
      </c>
      <c r="AU153" s="279">
        <v>19.951163464527987</v>
      </c>
      <c r="AV153" s="279">
        <v>20.607921636026944</v>
      </c>
      <c r="AW153" s="279">
        <v>21.287983526484002</v>
      </c>
      <c r="AX153" s="279">
        <v>21.992246679798065</v>
      </c>
      <c r="AY153" s="279">
        <v>22.721645624738947</v>
      </c>
      <c r="AZ153" s="279">
        <v>23.477154066312913</v>
      </c>
      <c r="BA153" s="279">
        <v>24.259787038959988</v>
      </c>
      <c r="BB153" s="279">
        <v>25.068490491511529</v>
      </c>
    </row>
    <row r="154" spans="1:54" outlineLevel="2">
      <c r="A154" s="468"/>
      <c r="B154" s="135" t="s">
        <v>486</v>
      </c>
      <c r="C154" s="135"/>
      <c r="D154" s="135" t="s">
        <v>399</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390</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479</v>
      </c>
      <c r="C157" s="134" t="s">
        <v>164</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66" t="s">
        <v>487</v>
      </c>
      <c r="B158" s="135" t="s">
        <v>289</v>
      </c>
      <c r="C158" s="135" t="s">
        <v>405</v>
      </c>
      <c r="D158" s="135" t="s">
        <v>488</v>
      </c>
      <c r="E158" s="238">
        <v>130.88514758148523</v>
      </c>
      <c r="F158" s="36">
        <v>130.05703158429682</v>
      </c>
      <c r="G158" s="36">
        <v>129.19150525084947</v>
      </c>
      <c r="H158" s="36">
        <v>128.28748266125172</v>
      </c>
      <c r="I158" s="36">
        <v>127.34383895561609</v>
      </c>
      <c r="J158" s="36">
        <v>126.35940879405912</v>
      </c>
      <c r="K158" s="36">
        <v>127.90934306906568</v>
      </c>
      <c r="L158" s="36">
        <v>129.48477963152203</v>
      </c>
      <c r="M158" s="36">
        <v>131.08633679136631</v>
      </c>
      <c r="N158" s="36">
        <v>132.71465309853468</v>
      </c>
      <c r="O158" s="36">
        <v>134.37038811296119</v>
      </c>
      <c r="P158" s="36">
        <v>136.05422328457766</v>
      </c>
      <c r="Q158" s="36">
        <v>137.7668628333137</v>
      </c>
      <c r="R158" s="36">
        <v>139.50903429909656</v>
      </c>
      <c r="S158" s="36">
        <v>141.28149019185096</v>
      </c>
      <c r="T158" s="36">
        <v>143.08500821149917</v>
      </c>
      <c r="U158" s="36">
        <v>144.92039245796073</v>
      </c>
      <c r="V158" s="36">
        <v>146.78847475115253</v>
      </c>
      <c r="W158" s="36">
        <v>148.69011540098845</v>
      </c>
      <c r="X158" s="36">
        <v>150.62620452737954</v>
      </c>
      <c r="Y158" s="36">
        <v>152.59766327023368</v>
      </c>
      <c r="Z158" s="36">
        <v>154.60544477945552</v>
      </c>
      <c r="AA158" s="36">
        <v>156.65053564494644</v>
      </c>
      <c r="AB158" s="36">
        <v>158.73395743660424</v>
      </c>
      <c r="AC158" s="36">
        <v>160.8567678043232</v>
      </c>
      <c r="AD158" s="36">
        <v>163.02006212799378</v>
      </c>
      <c r="AE158" s="36">
        <v>165.22497494750249</v>
      </c>
      <c r="AF158" s="36">
        <v>167.47268172273181</v>
      </c>
      <c r="AG158" s="36">
        <v>169.76440004355999</v>
      </c>
      <c r="AH158" s="36">
        <v>172.10139204986078</v>
      </c>
      <c r="AI158" s="36">
        <v>174.48496575150341</v>
      </c>
      <c r="AJ158" s="36">
        <v>176.91647711835228</v>
      </c>
      <c r="AK158" s="36">
        <v>179.39733173026681</v>
      </c>
      <c r="AL158" s="36">
        <v>181.92898730710127</v>
      </c>
      <c r="AM158" s="36">
        <v>184.51295579870441</v>
      </c>
      <c r="AN158" s="36">
        <v>187.15080525491945</v>
      </c>
      <c r="AO158" s="36">
        <v>189.84416246558374</v>
      </c>
      <c r="AP158" s="36">
        <v>192.59471538052844</v>
      </c>
      <c r="AQ158" s="36">
        <v>195.40421563957841</v>
      </c>
      <c r="AR158" s="36">
        <v>198.27448110255187</v>
      </c>
      <c r="AS158" s="36">
        <v>201.20739914926008</v>
      </c>
      <c r="AT158" s="36">
        <v>204.20492876950709</v>
      </c>
      <c r="AU158" s="36">
        <v>207.26910441308954</v>
      </c>
      <c r="AV158" s="36">
        <v>210.40203884979607</v>
      </c>
      <c r="AW158" s="36">
        <v>213.60592613940736</v>
      </c>
      <c r="AX158" s="36">
        <v>216.88304592169541</v>
      </c>
      <c r="AY158" s="36">
        <v>220.23576627642336</v>
      </c>
      <c r="AZ158" s="36">
        <v>223.66654790334519</v>
      </c>
      <c r="BA158" s="36">
        <v>227.17794797220517</v>
      </c>
      <c r="BB158" s="36">
        <v>230.74447443595599</v>
      </c>
    </row>
    <row r="159" spans="1:54" outlineLevel="2">
      <c r="A159" s="467"/>
      <c r="B159" s="135" t="s">
        <v>289</v>
      </c>
      <c r="C159" s="135" t="s">
        <v>571</v>
      </c>
      <c r="D159" s="135" t="s">
        <v>488</v>
      </c>
      <c r="E159" s="279">
        <v>0</v>
      </c>
      <c r="F159" s="279">
        <v>-1.8829071723292805</v>
      </c>
      <c r="G159" s="279">
        <v>-3.8177973268902585</v>
      </c>
      <c r="H159" s="279">
        <v>-5.8061587347141241</v>
      </c>
      <c r="I159" s="279">
        <v>-7.8495329763466906</v>
      </c>
      <c r="J159" s="279">
        <v>-9.9495177129682286</v>
      </c>
      <c r="K159" s="279">
        <v>-10.498787797591214</v>
      </c>
      <c r="L159" s="279">
        <v>-11.063319077078106</v>
      </c>
      <c r="M159" s="279">
        <v>-11.643603201439673</v>
      </c>
      <c r="N159" s="279">
        <v>-12.240151963994828</v>
      </c>
      <c r="O159" s="279">
        <v>-12.853497634230235</v>
      </c>
      <c r="P159" s="279">
        <v>-13.04254044270596</v>
      </c>
      <c r="Q159" s="279">
        <v>-13.235540711215952</v>
      </c>
      <c r="R159" s="279">
        <v>-13.432614539138568</v>
      </c>
      <c r="S159" s="279">
        <v>-13.633882581281776</v>
      </c>
      <c r="T159" s="279">
        <v>-13.839470202102993</v>
      </c>
      <c r="U159" s="279">
        <v>-14.049506863119285</v>
      </c>
      <c r="V159" s="279">
        <v>-14.264127537397293</v>
      </c>
      <c r="W159" s="279">
        <v>-14.483471620442856</v>
      </c>
      <c r="X159" s="279">
        <v>-14.707683986861552</v>
      </c>
      <c r="Y159" s="279">
        <v>-14.936915167128447</v>
      </c>
      <c r="Z159" s="279">
        <v>-15.171320842357851</v>
      </c>
      <c r="AA159" s="279">
        <v>-15.411063220733697</v>
      </c>
      <c r="AB159" s="279">
        <v>-15.656310594758988</v>
      </c>
      <c r="AC159" s="279">
        <v>-15.907237439926279</v>
      </c>
      <c r="AD159" s="279">
        <v>-16.164024908727484</v>
      </c>
      <c r="AE159" s="279">
        <v>-16.426861442693873</v>
      </c>
      <c r="AF159" s="279">
        <v>-16.695942884815675</v>
      </c>
      <c r="AG159" s="279">
        <v>-16.971472413982742</v>
      </c>
      <c r="AH159" s="279">
        <v>-17.253661271313849</v>
      </c>
      <c r="AI159" s="279">
        <v>-17.54272898499709</v>
      </c>
      <c r="AJ159" s="279">
        <v>-17.838904158439604</v>
      </c>
      <c r="AK159" s="279">
        <v>-18.142424052487605</v>
      </c>
      <c r="AL159" s="279">
        <v>-18.453535083176494</v>
      </c>
      <c r="AM159" s="279">
        <v>-18.772493873440567</v>
      </c>
      <c r="AN159" s="279">
        <v>-19.099567963823191</v>
      </c>
      <c r="AO159" s="279">
        <v>-19.435034521626559</v>
      </c>
      <c r="AP159" s="279">
        <v>-19.779182617911683</v>
      </c>
      <c r="AQ159" s="279">
        <v>-20.132312902778686</v>
      </c>
      <c r="AR159" s="279">
        <v>-20.494738504066138</v>
      </c>
      <c r="AS159" s="279">
        <v>-20.866784969271531</v>
      </c>
      <c r="AT159" s="279">
        <v>-21.248791120580911</v>
      </c>
      <c r="AU159" s="279">
        <v>-21.64111046000902</v>
      </c>
      <c r="AV159" s="279">
        <v>-22.044110069068903</v>
      </c>
      <c r="AW159" s="279">
        <v>-22.458173442812658</v>
      </c>
      <c r="AX159" s="279">
        <v>-22.883698833670064</v>
      </c>
      <c r="AY159" s="279">
        <v>-23.321102117389795</v>
      </c>
      <c r="AZ159" s="279">
        <v>-23.770816134798451</v>
      </c>
      <c r="BA159" s="279">
        <v>-24.233291879690764</v>
      </c>
      <c r="BB159" s="279">
        <v>-24.704804580096638</v>
      </c>
    </row>
    <row r="160" spans="1:54" outlineLevel="2">
      <c r="A160" s="467"/>
      <c r="B160" s="135" t="s">
        <v>289</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67"/>
      <c r="B161" s="135" t="s">
        <v>292</v>
      </c>
      <c r="C161" s="135" t="s">
        <v>481</v>
      </c>
      <c r="D161" s="135"/>
      <c r="E161" s="238">
        <v>0.16861548800000001</v>
      </c>
      <c r="F161" s="36">
        <v>0.17307974400000001</v>
      </c>
      <c r="G161" s="36">
        <v>0.17760202899999999</v>
      </c>
      <c r="H161" s="36">
        <v>0.18213331699999999</v>
      </c>
      <c r="I161" s="36">
        <v>0.18661847000000001</v>
      </c>
      <c r="J161" s="36">
        <v>0.19099571700000001</v>
      </c>
      <c r="K161" s="36">
        <v>0.19630608199999999</v>
      </c>
      <c r="L161" s="36">
        <v>0.201803446</v>
      </c>
      <c r="M161" s="36">
        <v>0.20749527300000001</v>
      </c>
      <c r="N161" s="36">
        <v>0.21338934800000001</v>
      </c>
      <c r="O161" s="36">
        <v>0.21949379199999999</v>
      </c>
      <c r="P161" s="36">
        <v>0.22581708</v>
      </c>
      <c r="Q161" s="36">
        <v>0.23236805099999999</v>
      </c>
      <c r="R161" s="36">
        <v>0.23915593099999999</v>
      </c>
      <c r="S161" s="36">
        <v>0.246190347</v>
      </c>
      <c r="T161" s="36">
        <v>0.25348134700000002</v>
      </c>
      <c r="U161" s="36">
        <v>0.261039417</v>
      </c>
      <c r="V161" s="36">
        <v>0.26887550399999999</v>
      </c>
      <c r="W161" s="36">
        <v>0.27700103599999998</v>
      </c>
      <c r="X161" s="36">
        <v>0.28542794399999999</v>
      </c>
      <c r="Y161" s="36">
        <v>0.29416868299999999</v>
      </c>
      <c r="Z161" s="36">
        <v>0.30323626300000001</v>
      </c>
      <c r="AA161" s="36">
        <v>0.31264426499999998</v>
      </c>
      <c r="AB161" s="36">
        <v>0.32240687600000001</v>
      </c>
      <c r="AC161" s="36">
        <v>0.33253891200000002</v>
      </c>
      <c r="AD161" s="36">
        <v>0.34305584900000002</v>
      </c>
      <c r="AE161" s="36">
        <v>0.353973853</v>
      </c>
      <c r="AF161" s="36">
        <v>0.36530981400000001</v>
      </c>
      <c r="AG161" s="36">
        <v>0.37708137600000002</v>
      </c>
      <c r="AH161" s="36">
        <v>0.38930697800000003</v>
      </c>
      <c r="AI161" s="36">
        <v>0.40200588300000001</v>
      </c>
      <c r="AJ161" s="36">
        <v>0.415198224</v>
      </c>
      <c r="AK161" s="36">
        <v>0.42890504200000001</v>
      </c>
      <c r="AL161" s="36">
        <v>0.44314832700000001</v>
      </c>
      <c r="AM161" s="36">
        <v>0.45795106499999999</v>
      </c>
      <c r="AN161" s="36">
        <v>0.47333728400000002</v>
      </c>
      <c r="AO161" s="36">
        <v>0.48933210199999999</v>
      </c>
      <c r="AP161" s="36">
        <v>0.50596178000000003</v>
      </c>
      <c r="AQ161" s="36">
        <v>0.52325377399999995</v>
      </c>
      <c r="AR161" s="36">
        <v>0.54123679400000002</v>
      </c>
      <c r="AS161" s="36">
        <v>0.55994086099999996</v>
      </c>
      <c r="AT161" s="36">
        <v>0.57939737000000002</v>
      </c>
      <c r="AU161" s="36">
        <v>0.59963915400000001</v>
      </c>
      <c r="AV161" s="36">
        <v>0.62070055499999999</v>
      </c>
      <c r="AW161" s="36">
        <v>0.64261749400000001</v>
      </c>
      <c r="AX161" s="36">
        <v>0.66542754299999995</v>
      </c>
      <c r="AY161" s="36">
        <v>0.68917000900000003</v>
      </c>
      <c r="AZ161" s="36">
        <v>0.71388601299999999</v>
      </c>
      <c r="BA161" s="36">
        <v>0.73961857799999997</v>
      </c>
      <c r="BB161" s="36">
        <v>0.7662786929021147</v>
      </c>
    </row>
    <row r="162" spans="1:54" outlineLevel="2">
      <c r="A162" s="467"/>
      <c r="B162" s="135" t="s">
        <v>292</v>
      </c>
      <c r="C162" s="135" t="s">
        <v>482</v>
      </c>
      <c r="D162" s="135"/>
      <c r="E162" s="238">
        <v>0.37470108400000002</v>
      </c>
      <c r="F162" s="36">
        <v>0.38462165300000001</v>
      </c>
      <c r="G162" s="36">
        <v>0.39467117600000001</v>
      </c>
      <c r="H162" s="36">
        <v>0.40474070400000001</v>
      </c>
      <c r="I162" s="36">
        <v>0.41470771099999998</v>
      </c>
      <c r="J162" s="36">
        <v>0.42443492599999999</v>
      </c>
      <c r="K162" s="36">
        <v>0.43623573700000001</v>
      </c>
      <c r="L162" s="36">
        <v>0.44845210200000002</v>
      </c>
      <c r="M162" s="36">
        <v>0.46110060600000002</v>
      </c>
      <c r="N162" s="36">
        <v>0.47419855100000002</v>
      </c>
      <c r="O162" s="36">
        <v>0.48776398300000001</v>
      </c>
      <c r="P162" s="36">
        <v>0.50181573300000004</v>
      </c>
      <c r="Q162" s="36">
        <v>0.51637344699999999</v>
      </c>
      <c r="R162" s="36">
        <v>0.53145762500000004</v>
      </c>
      <c r="S162" s="36">
        <v>0.54708966000000003</v>
      </c>
      <c r="T162" s="36">
        <v>0.56329188200000002</v>
      </c>
      <c r="U162" s="36">
        <v>0.58008759300000001</v>
      </c>
      <c r="V162" s="36">
        <v>0.59750112</v>
      </c>
      <c r="W162" s="36">
        <v>0.61555785799999996</v>
      </c>
      <c r="X162" s="36">
        <v>0.63428431900000004</v>
      </c>
      <c r="Y162" s="36">
        <v>0.65370818500000005</v>
      </c>
      <c r="Z162" s="36">
        <v>0.67385836200000004</v>
      </c>
      <c r="AA162" s="36">
        <v>0.694765034</v>
      </c>
      <c r="AB162" s="36">
        <v>0.71645972499999999</v>
      </c>
      <c r="AC162" s="36">
        <v>0.73897535999999997</v>
      </c>
      <c r="AD162" s="36">
        <v>0.76234633100000004</v>
      </c>
      <c r="AE162" s="36">
        <v>0.78660856199999996</v>
      </c>
      <c r="AF162" s="36">
        <v>0.81179958600000002</v>
      </c>
      <c r="AG162" s="36">
        <v>0.83795861400000005</v>
      </c>
      <c r="AH162" s="36">
        <v>0.86512661700000004</v>
      </c>
      <c r="AI162" s="36">
        <v>0.89334640600000004</v>
      </c>
      <c r="AJ162" s="36">
        <v>0.92266271899999996</v>
      </c>
      <c r="AK162" s="36">
        <v>0.953122315</v>
      </c>
      <c r="AL162" s="36">
        <v>0.98477405900000003</v>
      </c>
      <c r="AM162" s="36">
        <v>1.017669033</v>
      </c>
      <c r="AN162" s="36">
        <v>1.051860631</v>
      </c>
      <c r="AO162" s="36">
        <v>1.087404671</v>
      </c>
      <c r="AP162" s="36">
        <v>1.124359511</v>
      </c>
      <c r="AQ162" s="36">
        <v>1.1627861639999999</v>
      </c>
      <c r="AR162" s="36">
        <v>1.2027484310000001</v>
      </c>
      <c r="AS162" s="36">
        <v>1.244313024</v>
      </c>
      <c r="AT162" s="36">
        <v>1.28754971</v>
      </c>
      <c r="AU162" s="36">
        <v>1.3325314530000001</v>
      </c>
      <c r="AV162" s="36">
        <v>1.379334568</v>
      </c>
      <c r="AW162" s="36">
        <v>1.4280388749999999</v>
      </c>
      <c r="AX162" s="36">
        <v>1.478727873</v>
      </c>
      <c r="AY162" s="36">
        <v>1.531488908</v>
      </c>
      <c r="AZ162" s="36">
        <v>1.586413362</v>
      </c>
      <c r="BA162" s="36">
        <v>1.6435968409999999</v>
      </c>
      <c r="BB162" s="36">
        <v>1.7028415420930998</v>
      </c>
    </row>
    <row r="163" spans="1:54" outlineLevel="2">
      <c r="A163" s="467"/>
      <c r="B163" s="135" t="s">
        <v>292</v>
      </c>
      <c r="C163" s="135" t="s">
        <v>572</v>
      </c>
      <c r="D163" s="135"/>
      <c r="E163" s="279">
        <v>0</v>
      </c>
      <c r="F163" s="279">
        <v>-1.0407406999999557E-4</v>
      </c>
      <c r="G163" s="279">
        <v>-3.0656852000002092E-4</v>
      </c>
      <c r="H163" s="279">
        <v>-6.4803730999994169E-4</v>
      </c>
      <c r="I163" s="279">
        <v>-1.1739967800000039E-3</v>
      </c>
      <c r="J163" s="279">
        <v>-1.9353447500000372E-3</v>
      </c>
      <c r="K163" s="279">
        <v>-2.4065068799998747E-3</v>
      </c>
      <c r="L163" s="279">
        <v>-2.9180033200000249E-3</v>
      </c>
      <c r="M163" s="279">
        <v>-3.4727458599998957E-3</v>
      </c>
      <c r="N163" s="279">
        <v>-4.0738333599998422E-3</v>
      </c>
      <c r="O163" s="279">
        <v>-4.7245975700000008E-3</v>
      </c>
      <c r="P163" s="279">
        <v>-4.8992200500000685E-3</v>
      </c>
      <c r="Q163" s="279">
        <v>-5.0809081899997419E-3</v>
      </c>
      <c r="R163" s="279">
        <v>-5.2699665399997628E-3</v>
      </c>
      <c r="S163" s="279">
        <v>-5.4667181599999063E-3</v>
      </c>
      <c r="T163" s="279">
        <v>-5.671507060000032E-3</v>
      </c>
      <c r="U163" s="279">
        <v>-5.8846802599995009E-3</v>
      </c>
      <c r="V163" s="279">
        <v>-6.1066076600003495E-3</v>
      </c>
      <c r="W163" s="279">
        <v>-6.3376794300003658E-3</v>
      </c>
      <c r="X163" s="279">
        <v>-6.5782980600003413E-3</v>
      </c>
      <c r="Y163" s="279">
        <v>-6.8288861399997246E-3</v>
      </c>
      <c r="Z163" s="279">
        <v>-7.0898912400001847E-3</v>
      </c>
      <c r="AA163" s="279">
        <v>-7.3617738199997351E-3</v>
      </c>
      <c r="AB163" s="279">
        <v>-7.6450242599997928E-3</v>
      </c>
      <c r="AC163" s="279">
        <v>-7.9401498599996102E-3</v>
      </c>
      <c r="AD163" s="279">
        <v>-8.2476802900006505E-3</v>
      </c>
      <c r="AE163" s="279">
        <v>-8.5681795700005038E-3</v>
      </c>
      <c r="AF163" s="279">
        <v>-8.9022273900000899E-3</v>
      </c>
      <c r="AG163" s="279">
        <v>-9.2504344399995664E-3</v>
      </c>
      <c r="AH163" s="279">
        <v>-9.6134508700000433E-3</v>
      </c>
      <c r="AI163" s="279">
        <v>-9.9919319400001393E-3</v>
      </c>
      <c r="AJ163" s="279">
        <v>-1.0386595249999884E-2</v>
      </c>
      <c r="AK163" s="279">
        <v>-1.0798175149999534E-2</v>
      </c>
      <c r="AL163" s="279">
        <v>-1.1227440509999563E-2</v>
      </c>
      <c r="AM163" s="279">
        <v>-1.1675198240000573E-2</v>
      </c>
      <c r="AN163" s="279">
        <v>-1.2142294880000869E-2</v>
      </c>
      <c r="AO163" s="279">
        <v>-1.2629623470000831E-2</v>
      </c>
      <c r="AP163" s="279">
        <v>-1.3138106289999698E-2</v>
      </c>
      <c r="AQ163" s="279">
        <v>-1.3668728700000292E-2</v>
      </c>
      <c r="AR163" s="279">
        <v>-1.4222497690000058E-2</v>
      </c>
      <c r="AS163" s="279">
        <v>-1.4800492129999558E-2</v>
      </c>
      <c r="AT163" s="279">
        <v>-1.540383193999942E-2</v>
      </c>
      <c r="AU163" s="279">
        <v>-1.6033694440000135E-2</v>
      </c>
      <c r="AV163" s="279">
        <v>-1.6691306460000603E-2</v>
      </c>
      <c r="AW163" s="279">
        <v>-1.7377962280000034E-2</v>
      </c>
      <c r="AX163" s="279">
        <v>-1.8095012559998559E-2</v>
      </c>
      <c r="AY163" s="279">
        <v>-1.8843885969999342E-2</v>
      </c>
      <c r="AZ163" s="279">
        <v>-1.9626062449999628E-2</v>
      </c>
      <c r="BA163" s="279">
        <v>-2.0443096260000564E-2</v>
      </c>
      <c r="BB163" s="279">
        <v>-2.1294174450718857E-2</v>
      </c>
    </row>
    <row r="164" spans="1:54" outlineLevel="2">
      <c r="A164" s="467"/>
      <c r="B164" s="135" t="s">
        <v>292</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67"/>
      <c r="B165" s="135" t="s">
        <v>486</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67"/>
      <c r="B166" s="135" t="s">
        <v>486</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67"/>
      <c r="B167" s="135" t="s">
        <v>486</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67"/>
      <c r="B168" s="135" t="s">
        <v>486</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68"/>
      <c r="B169" s="135" t="s">
        <v>486</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491</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66" t="s">
        <v>492</v>
      </c>
      <c r="B172" s="135" t="s">
        <v>289</v>
      </c>
      <c r="C172" s="135" t="s">
        <v>405</v>
      </c>
      <c r="D172" s="135" t="s">
        <v>399</v>
      </c>
      <c r="E172" s="262">
        <f>-(E$158*'Fixed Data'!$B$25*'Fixed Data'!E$47*'Fixed Data'!$B$24*'Fixed Data'!$B$23+E$158*'Fixed Data'!$B$26)*'Fixed Data'!L44/10^6</f>
        <v>-26.692649038672457</v>
      </c>
      <c r="F172" s="262">
        <f>-(F$158*'Fixed Data'!$B$25*'Fixed Data'!F$47*'Fixed Data'!$B$24*'Fixed Data'!$B$23+F$158*'Fixed Data'!$B$26)*'Fixed Data'!M44/10^6</f>
        <v>-26.927678671121928</v>
      </c>
      <c r="G172" s="262">
        <f>-(G$158*'Fixed Data'!$B$25*'Fixed Data'!G$47*'Fixed Data'!$B$24*'Fixed Data'!$B$23+G$158*'Fixed Data'!$B$26)*'Fixed Data'!N44/10^6</f>
        <v>-27.155812823049658</v>
      </c>
      <c r="H172" s="262">
        <f>-(H$158*'Fixed Data'!$B$25*'Fixed Data'!H$47*'Fixed Data'!$B$24*'Fixed Data'!$B$23+H$158*'Fixed Data'!$B$26)*'Fixed Data'!O44/10^6</f>
        <v>-27.376435497084941</v>
      </c>
      <c r="I172" s="262">
        <f>-(I$158*'Fixed Data'!$B$25*'Fixed Data'!I$47*'Fixed Data'!$B$24*'Fixed Data'!$B$23+I$158*'Fixed Data'!$B$26)*'Fixed Data'!P44/10^6</f>
        <v>-27.588896202891227</v>
      </c>
      <c r="J172" s="262">
        <f>-(J$158*'Fixed Data'!$B$25*'Fixed Data'!J$47*'Fixed Data'!$B$24*'Fixed Data'!$B$23+J$158*'Fixed Data'!$B$26)*'Fixed Data'!Q44/10^6</f>
        <v>-27.792508171033059</v>
      </c>
      <c r="K172" s="262">
        <f>-(K$158*'Fixed Data'!$B$25*'Fixed Data'!K$47*'Fixed Data'!$B$24*'Fixed Data'!$B$23+K$158*'Fixed Data'!$B$26)*'Fixed Data'!R44/10^6</f>
        <v>-28.561840834072104</v>
      </c>
      <c r="L172" s="262">
        <f>-(L$158*'Fixed Data'!$B$25*'Fixed Data'!L$47*'Fixed Data'!$B$24*'Fixed Data'!$B$23+L$158*'Fixed Data'!$B$26)*'Fixed Data'!S44/10^6</f>
        <v>-29.35394104656903</v>
      </c>
      <c r="M172" s="262">
        <f>-(M$158*'Fixed Data'!$B$25*'Fixed Data'!M$47*'Fixed Data'!$B$24*'Fixed Data'!$B$23+M$158*'Fixed Data'!$B$26)*'Fixed Data'!T44/10^6</f>
        <v>-30.169554173085874</v>
      </c>
      <c r="N172" s="262">
        <f>-(N$158*'Fixed Data'!$B$25*'Fixed Data'!N$47*'Fixed Data'!$B$24*'Fixed Data'!$B$23+N$158*'Fixed Data'!$B$26)*'Fixed Data'!U44/10^6</f>
        <v>-31.009453391903822</v>
      </c>
      <c r="O172" s="262">
        <f>-(O$158*'Fixed Data'!$B$25*'Fixed Data'!O$47*'Fixed Data'!$B$24*'Fixed Data'!$B$23+O$158*'Fixed Data'!$B$26)*'Fixed Data'!V44/10^6</f>
        <v>-31.87444090178025</v>
      </c>
      <c r="P172" s="262">
        <f>-(P$158*'Fixed Data'!$B$25*'Fixed Data'!P$47*'Fixed Data'!$B$24*'Fixed Data'!$B$23+P$158*'Fixed Data'!$B$26)*'Fixed Data'!W44/10^6</f>
        <v>-32.765349205796412</v>
      </c>
      <c r="Q172" s="262">
        <f>-(Q$158*'Fixed Data'!$B$25*'Fixed Data'!Q$47*'Fixed Data'!$B$24*'Fixed Data'!$B$23+Q$158*'Fixed Data'!$B$26)*'Fixed Data'!X44/10^6</f>
        <v>-33.683042410196769</v>
      </c>
      <c r="R172" s="262">
        <f>-(R$158*'Fixed Data'!$B$25*'Fixed Data'!R$47*'Fixed Data'!$B$24*'Fixed Data'!$B$23+R$158*'Fixed Data'!$B$26)*'Fixed Data'!Y44/10^6</f>
        <v>-34.628417515523793</v>
      </c>
      <c r="S172" s="262">
        <f>-(S$158*'Fixed Data'!$B$25*'Fixed Data'!S$47*'Fixed Data'!$B$24*'Fixed Data'!$B$23+S$158*'Fixed Data'!$B$26)*'Fixed Data'!Z44/10^6</f>
        <v>-35.594395527034479</v>
      </c>
      <c r="T172" s="262">
        <f>-(T$158*'Fixed Data'!$B$25*'Fixed Data'!T$47*'Fixed Data'!$B$24*'Fixed Data'!$B$23+T$158*'Fixed Data'!$B$26)*'Fixed Data'!AA44/10^6</f>
        <v>-36.589504647956481</v>
      </c>
      <c r="U172" s="262">
        <f>-(U$158*'Fixed Data'!$B$25*'Fixed Data'!U$47*'Fixed Data'!$B$24*'Fixed Data'!$B$23+U$158*'Fixed Data'!$B$26)*'Fixed Data'!AB44/10^6</f>
        <v>-37.614729311034765</v>
      </c>
      <c r="V172" s="262">
        <f>-(V$158*'Fixed Data'!$B$25*'Fixed Data'!V$47*'Fixed Data'!$B$24*'Fixed Data'!$B$23+V$158*'Fixed Data'!$B$26)*'Fixed Data'!AC44/10^6</f>
        <v>-38.671092327246889</v>
      </c>
      <c r="W172" s="262">
        <f>-(W$158*'Fixed Data'!$B$25*'Fixed Data'!W$47*'Fixed Data'!$B$24*'Fixed Data'!$B$23+W$158*'Fixed Data'!$B$26)*'Fixed Data'!AD44/10^6</f>
        <v>-39.759656383776175</v>
      </c>
      <c r="X172" s="262">
        <f>-(X$158*'Fixed Data'!$B$25*'Fixed Data'!X$47*'Fixed Data'!$B$24*'Fixed Data'!$B$23+X$158*'Fixed Data'!$B$26)*'Fixed Data'!AE44/10^6</f>
        <v>-40.88152605173363</v>
      </c>
      <c r="Y172" s="262">
        <f>-(Y$158*'Fixed Data'!$B$25*'Fixed Data'!Y$47*'Fixed Data'!$B$24*'Fixed Data'!$B$23+Y$158*'Fixed Data'!$B$26)*'Fixed Data'!AF44/10^6</f>
        <v>-42.037849570041075</v>
      </c>
      <c r="Z172" s="262">
        <f>-(Z$158*'Fixed Data'!$B$25*'Fixed Data'!Z$47*'Fixed Data'!$B$24*'Fixed Data'!$B$23+Z$158*'Fixed Data'!$B$26)*'Fixed Data'!AG44/10^6</f>
        <v>-43.229820797114684</v>
      </c>
      <c r="AA172" s="262">
        <f>-(AA$158*'Fixed Data'!$B$25*'Fixed Data'!AA$47*'Fixed Data'!$B$24*'Fixed Data'!$B$23+AA$158*'Fixed Data'!$B$26)*'Fixed Data'!AH44/10^6</f>
        <v>-44.458681323887923</v>
      </c>
      <c r="AB172" s="262">
        <f>-(AB$158*'Fixed Data'!$B$25*'Fixed Data'!AB$47*'Fixed Data'!$B$24*'Fixed Data'!$B$23+AB$158*'Fixed Data'!$B$26)*'Fixed Data'!AI44/10^6</f>
        <v>-45.725722780085675</v>
      </c>
      <c r="AC172" s="262">
        <f>-(AC$158*'Fixed Data'!$B$25*'Fixed Data'!AC$47*'Fixed Data'!$B$24*'Fixed Data'!$B$23+AC$158*'Fixed Data'!$B$26)*'Fixed Data'!AJ44/10^6</f>
        <v>-47.00204458303736</v>
      </c>
      <c r="AD172" s="262">
        <f>-(AD$158*'Fixed Data'!$B$25*'Fixed Data'!AD$47*'Fixed Data'!$B$24*'Fixed Data'!$B$23+AD$158*'Fixed Data'!$B$26)*'Fixed Data'!AK44/10^6</f>
        <v>-48.313637601608114</v>
      </c>
      <c r="AE172" s="262">
        <f>-(AE$158*'Fixed Data'!$B$25*'Fixed Data'!AE$47*'Fixed Data'!$B$24*'Fixed Data'!$B$23+AE$158*'Fixed Data'!$B$26)*'Fixed Data'!AL44/10^6</f>
        <v>-49.658367394203886</v>
      </c>
      <c r="AF172" s="262">
        <f>-(AF$158*'Fixed Data'!$B$25*'Fixed Data'!AF$47*'Fixed Data'!$B$24*'Fixed Data'!$B$23+AF$158*'Fixed Data'!$B$26)*'Fixed Data'!AM44/10^6</f>
        <v>-51.034852690180635</v>
      </c>
      <c r="AG172" s="262">
        <f>-(AG$158*'Fixed Data'!$B$25*'Fixed Data'!AG$47*'Fixed Data'!$B$24*'Fixed Data'!$B$23+AG$158*'Fixed Data'!$B$26)*'Fixed Data'!AN44/10^6</f>
        <v>-52.442638532692698</v>
      </c>
      <c r="AH172" s="262">
        <f>-(AH$158*'Fixed Data'!$B$25*'Fixed Data'!AH$47*'Fixed Data'!$B$24*'Fixed Data'!$B$23+AH$158*'Fixed Data'!$B$26)*'Fixed Data'!AO44/10^6</f>
        <v>-53.88267866188442</v>
      </c>
      <c r="AI172" s="262">
        <f>-(AI$158*'Fixed Data'!$B$25*'Fixed Data'!AI$47*'Fixed Data'!$B$24*'Fixed Data'!$B$23+AI$158*'Fixed Data'!$B$26)*'Fixed Data'!AP44/10^6</f>
        <v>-55.358156694852454</v>
      </c>
      <c r="AJ172" s="262">
        <f>-(AJ$158*'Fixed Data'!$B$25*'Fixed Data'!AJ$47*'Fixed Data'!$B$24*'Fixed Data'!$B$23+AJ$158*'Fixed Data'!$B$26)*'Fixed Data'!AQ44/10^6</f>
        <v>-56.869045621269493</v>
      </c>
      <c r="AK172" s="262">
        <f>-(AK$158*'Fixed Data'!$B$25*'Fixed Data'!AK$47*'Fixed Data'!$B$24*'Fixed Data'!$B$23+AK$158*'Fixed Data'!$B$26)*'Fixed Data'!AR44/10^6</f>
        <v>-58.416095436098296</v>
      </c>
      <c r="AL172" s="262">
        <f>-(AL$158*'Fixed Data'!$B$25*'Fixed Data'!AL$47*'Fixed Data'!$B$24*'Fixed Data'!$B$23+AL$158*'Fixed Data'!$B$26)*'Fixed Data'!AS44/10^6</f>
        <v>-60.000496840947889</v>
      </c>
      <c r="AM172" s="262">
        <f>-(AM$158*'Fixed Data'!$B$25*'Fixed Data'!AM$47*'Fixed Data'!$B$24*'Fixed Data'!$B$23+AM$158*'Fixed Data'!$B$26)*'Fixed Data'!AT44/10^6</f>
        <v>-61.623584399410035</v>
      </c>
      <c r="AN172" s="262">
        <f>-(AN$158*'Fixed Data'!$B$25*'Fixed Data'!AN$47*'Fixed Data'!$B$24*'Fixed Data'!$B$23+AN$158*'Fixed Data'!$B$26)*'Fixed Data'!AU44/10^6</f>
        <v>-63.286594977173294</v>
      </c>
      <c r="AO172" s="262">
        <f>-(AO$158*'Fixed Data'!$B$25*'Fixed Data'!AO$47*'Fixed Data'!$B$24*'Fixed Data'!$B$23+AO$158*'Fixed Data'!$B$26)*'Fixed Data'!AV44/10^6</f>
        <v>-64.990603207982033</v>
      </c>
      <c r="AP172" s="262">
        <f>-(AP$158*'Fixed Data'!$B$25*'Fixed Data'!AP$47*'Fixed Data'!$B$24*'Fixed Data'!$B$23+AP$158*'Fixed Data'!$B$26)*'Fixed Data'!AW44/10^6</f>
        <v>-66.736905383230464</v>
      </c>
      <c r="AQ172" s="262">
        <f>-(AQ$158*'Fixed Data'!$B$25*'Fixed Data'!AQ$47*'Fixed Data'!$B$24*'Fixed Data'!$B$23+AQ$158*'Fixed Data'!$B$26)*'Fixed Data'!AX44/10^6</f>
        <v>-68.526872205994565</v>
      </c>
      <c r="AR172" s="262">
        <f>-(AR$158*'Fixed Data'!$B$25*'Fixed Data'!AR$47*'Fixed Data'!$B$24*'Fixed Data'!$B$23+AR$158*'Fixed Data'!$B$26)*'Fixed Data'!AY44/10^6</f>
        <v>-70.361896656773368</v>
      </c>
      <c r="AS172" s="262">
        <f>-(AS$158*'Fixed Data'!$B$25*'Fixed Data'!AS$47*'Fixed Data'!$B$24*'Fixed Data'!$B$23+AS$158*'Fixed Data'!$B$26)*'Fixed Data'!AZ44/10^6</f>
        <v>-72.243402515236184</v>
      </c>
      <c r="AT172" s="262">
        <f>-(AT$158*'Fixed Data'!$B$25*'Fixed Data'!AT$47*'Fixed Data'!$B$24*'Fixed Data'!$B$23+AT$158*'Fixed Data'!$B$26)*'Fixed Data'!BA44/10^6</f>
        <v>-74.172876706882889</v>
      </c>
      <c r="AU172" s="262">
        <f>-(AU$158*'Fixed Data'!$B$25*'Fixed Data'!AU$47*'Fixed Data'!$B$24*'Fixed Data'!$B$23+AU$158*'Fixed Data'!$B$26)*'Fixed Data'!BB44/10^6</f>
        <v>-76.151885853167968</v>
      </c>
      <c r="AV172" s="262">
        <f>-(AV$158*'Fixed Data'!$B$25*'Fixed Data'!AV$47*'Fixed Data'!$B$24*'Fixed Data'!$B$23+AV$158*'Fixed Data'!$B$26)*'Fixed Data'!BC44/10^6</f>
        <v>-78.182053479208875</v>
      </c>
      <c r="AW172" s="262">
        <f>-(AW$158*'Fixed Data'!$B$25*'Fixed Data'!AW$47*'Fixed Data'!$B$24*'Fixed Data'!$B$23+AW$158*'Fixed Data'!$B$26)*'Fixed Data'!BD44/10^6</f>
        <v>-80.265063461568019</v>
      </c>
      <c r="AX172" s="262">
        <f>-(AX$158*'Fixed Data'!$B$25*'Fixed Data'!AX$47*'Fixed Data'!$B$24*'Fixed Data'!$B$23+AX$158*'Fixed Data'!$B$26)*'Fixed Data'!BE44/10^6</f>
        <v>-82.402669349628539</v>
      </c>
      <c r="AY172" s="262">
        <f>-(AY$158*'Fixed Data'!$B$25*'Fixed Data'!AY$47*'Fixed Data'!$B$24*'Fixed Data'!$B$23+AY$158*'Fixed Data'!$B$26)*'Fixed Data'!BF44/10^6</f>
        <v>-84.596699394806734</v>
      </c>
      <c r="AZ172" s="262">
        <f>-(AZ$158*'Fixed Data'!$B$25*'Fixed Data'!AZ$47*'Fixed Data'!$B$24*'Fixed Data'!$B$23+AZ$158*'Fixed Data'!$B$26)*'Fixed Data'!BG44/10^6</f>
        <v>-86.849057863844649</v>
      </c>
      <c r="BA172" s="262">
        <f>-(BA$158*'Fixed Data'!$B$25*'Fixed Data'!BA$47*'Fixed Data'!$B$24*'Fixed Data'!$B$23+BA$158*'Fixed Data'!$B$26)*'Fixed Data'!BH44/10^6</f>
        <v>-89.161726540396472</v>
      </c>
      <c r="BB172" s="262">
        <f>-(BB$158*'Fixed Data'!$B$25*'Fixed Data'!BB$47*'Fixed Data'!$B$24*'Fixed Data'!$B$23+BB$158*'Fixed Data'!$B$26)*'Fixed Data'!BI44/10^6</f>
        <v>-91.525604001735744</v>
      </c>
    </row>
    <row r="173" spans="1:54" outlineLevel="2">
      <c r="A173" s="467"/>
      <c r="B173" s="135" t="s">
        <v>289</v>
      </c>
      <c r="C173" s="135"/>
      <c r="D173" s="135" t="s">
        <v>399</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68"/>
      <c r="B174" s="135" t="s">
        <v>289</v>
      </c>
      <c r="C174" s="135"/>
      <c r="D174" s="135" t="s">
        <v>399</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66" t="s">
        <v>493</v>
      </c>
      <c r="B176" s="135" t="s">
        <v>289</v>
      </c>
      <c r="C176" s="135" t="s">
        <v>405</v>
      </c>
      <c r="D176" s="135" t="s">
        <v>399</v>
      </c>
      <c r="E176" s="262">
        <f>-(E$158*'Fixed Data'!$B$25*'Fixed Data'!E$47*'Fixed Data'!$B$24*'Fixed Data'!$B$23+E$158*'Fixed Data'!$B$26)*'Fixed Data'!L46/10^6</f>
        <v>-80.077947097049076</v>
      </c>
      <c r="F176" s="262">
        <f>-(F$158*'Fixed Data'!$B$25*'Fixed Data'!F$47*'Fixed Data'!$B$24*'Fixed Data'!$B$23+F$158*'Fixed Data'!$B$26)*'Fixed Data'!M46/10^6</f>
        <v>-80.783035994517476</v>
      </c>
      <c r="G176" s="262">
        <f>-(G$158*'Fixed Data'!$B$25*'Fixed Data'!G$47*'Fixed Data'!$B$24*'Fixed Data'!$B$23+G$158*'Fixed Data'!$B$26)*'Fixed Data'!N46/10^6</f>
        <v>-81.467438469148988</v>
      </c>
      <c r="H176" s="262">
        <f>-(H$158*'Fixed Data'!$B$25*'Fixed Data'!H$47*'Fixed Data'!$B$24*'Fixed Data'!$B$23+H$158*'Fixed Data'!$B$26)*'Fixed Data'!O46/10^6</f>
        <v>-82.129306491254823</v>
      </c>
      <c r="I176" s="262">
        <f>-(I$158*'Fixed Data'!$B$25*'Fixed Data'!I$47*'Fixed Data'!$B$24*'Fixed Data'!$B$23+I$158*'Fixed Data'!$B$26)*'Fixed Data'!P46/10^6</f>
        <v>-82.766688608673675</v>
      </c>
      <c r="J176" s="262">
        <f>-(J$158*'Fixed Data'!$B$25*'Fixed Data'!J$47*'Fixed Data'!$B$24*'Fixed Data'!$B$23+J$158*'Fixed Data'!$B$26)*'Fixed Data'!Q46/10^6</f>
        <v>-83.377524494786755</v>
      </c>
      <c r="K176" s="262">
        <f>-(K$158*'Fixed Data'!$B$25*'Fixed Data'!K$47*'Fixed Data'!$B$24*'Fixed Data'!$B$23+K$158*'Fixed Data'!$B$26)*'Fixed Data'!R46/10^6</f>
        <v>-85.68552250221633</v>
      </c>
      <c r="L176" s="262">
        <f>-(L$158*'Fixed Data'!$B$25*'Fixed Data'!L$47*'Fixed Data'!$B$24*'Fixed Data'!$B$23+L$158*'Fixed Data'!$B$26)*'Fixed Data'!S46/10^6</f>
        <v>-88.061823139707073</v>
      </c>
      <c r="M176" s="262">
        <f>-(M$158*'Fixed Data'!$B$25*'Fixed Data'!M$47*'Fixed Data'!$B$24*'Fixed Data'!$B$23+M$158*'Fixed Data'!$B$26)*'Fixed Data'!T46/10^6</f>
        <v>-90.508662500260172</v>
      </c>
      <c r="N176" s="262">
        <f>-(N$158*'Fixed Data'!$B$25*'Fixed Data'!N$47*'Fixed Data'!$B$24*'Fixed Data'!$B$23+N$158*'Fixed Data'!$B$26)*'Fixed Data'!U46/10^6</f>
        <v>-93.028360156478016</v>
      </c>
      <c r="O176" s="262">
        <f>-(O$158*'Fixed Data'!$B$25*'Fixed Data'!O$47*'Fixed Data'!$B$24*'Fixed Data'!$B$23+O$158*'Fixed Data'!$B$26)*'Fixed Data'!V46/10^6</f>
        <v>-95.623322705340755</v>
      </c>
      <c r="P176" s="262">
        <f>-(P$158*'Fixed Data'!$B$25*'Fixed Data'!P$47*'Fixed Data'!$B$24*'Fixed Data'!$B$23+P$158*'Fixed Data'!$B$26)*'Fixed Data'!W46/10^6</f>
        <v>-98.296047637106625</v>
      </c>
      <c r="Q176" s="262">
        <f>-(Q$158*'Fixed Data'!$B$25*'Fixed Data'!Q$47*'Fixed Data'!$B$24*'Fixed Data'!$B$23+Q$158*'Fixed Data'!$B$26)*'Fixed Data'!X46/10^6</f>
        <v>-101.04912723059032</v>
      </c>
      <c r="R176" s="262">
        <f>-(R$158*'Fixed Data'!$B$25*'Fixed Data'!R$47*'Fixed Data'!$B$24*'Fixed Data'!$B$23+R$158*'Fixed Data'!$B$26)*'Fixed Data'!Y46/10^6</f>
        <v>-103.88525254657138</v>
      </c>
      <c r="S176" s="262">
        <f>-(S$158*'Fixed Data'!$B$25*'Fixed Data'!S$47*'Fixed Data'!$B$24*'Fixed Data'!$B$23+S$158*'Fixed Data'!$B$26)*'Fixed Data'!Z46/10^6</f>
        <v>-106.78318656062842</v>
      </c>
      <c r="T176" s="262">
        <f>-(T$158*'Fixed Data'!$B$25*'Fixed Data'!T$47*'Fixed Data'!$B$24*'Fixed Data'!$B$23+T$158*'Fixed Data'!$B$26)*'Fixed Data'!AA46/10^6</f>
        <v>-109.76851392313307</v>
      </c>
      <c r="U176" s="262">
        <f>-(U$158*'Fixed Data'!$B$25*'Fixed Data'!U$47*'Fixed Data'!$B$24*'Fixed Data'!$B$23+U$158*'Fixed Data'!$B$26)*'Fixed Data'!AB46/10^6</f>
        <v>-112.84418795410663</v>
      </c>
      <c r="V176" s="262">
        <f>-(V$158*'Fixed Data'!$B$25*'Fixed Data'!V$47*'Fixed Data'!$B$24*'Fixed Data'!$B$23+V$158*'Fixed Data'!$B$26)*'Fixed Data'!AC46/10^6</f>
        <v>-116.01327696046761</v>
      </c>
      <c r="W176" s="262">
        <f>-(W$158*'Fixed Data'!$B$25*'Fixed Data'!W$47*'Fixed Data'!$B$24*'Fixed Data'!$B$23+W$158*'Fixed Data'!$B$26)*'Fixed Data'!AD46/10^6</f>
        <v>-119.27896915132854</v>
      </c>
      <c r="X176" s="262">
        <f>-(X$158*'Fixed Data'!$B$25*'Fixed Data'!X$47*'Fixed Data'!$B$24*'Fixed Data'!$B$23+X$158*'Fixed Data'!$B$26)*'Fixed Data'!AE46/10^6</f>
        <v>-122.64457815520089</v>
      </c>
      <c r="Y176" s="262">
        <f>-(Y$158*'Fixed Data'!$B$25*'Fixed Data'!Y$47*'Fixed Data'!$B$24*'Fixed Data'!$B$23+Y$158*'Fixed Data'!$B$26)*'Fixed Data'!AF46/10^6</f>
        <v>-126.11354871012323</v>
      </c>
      <c r="Z176" s="262">
        <f>-(Z$158*'Fixed Data'!$B$25*'Fixed Data'!Z$47*'Fixed Data'!$B$24*'Fixed Data'!$B$23+Z$158*'Fixed Data'!$B$26)*'Fixed Data'!AG46/10^6</f>
        <v>-129.68946236893811</v>
      </c>
      <c r="AA176" s="262">
        <f>-(AA$158*'Fixed Data'!$B$25*'Fixed Data'!AA$47*'Fixed Data'!$B$24*'Fixed Data'!$B$23+AA$158*'Fixed Data'!$B$26)*'Fixed Data'!AH46/10^6</f>
        <v>-133.37604399436606</v>
      </c>
      <c r="AB176" s="262">
        <f>-(AB$158*'Fixed Data'!$B$25*'Fixed Data'!AB$47*'Fixed Data'!$B$24*'Fixed Data'!$B$23+AB$158*'Fixed Data'!$B$26)*'Fixed Data'!AI46/10^6</f>
        <v>-137.17716834025703</v>
      </c>
      <c r="AC176" s="262">
        <f>-(AC$158*'Fixed Data'!$B$25*'Fixed Data'!AC$47*'Fixed Data'!$B$24*'Fixed Data'!$B$23+AC$158*'Fixed Data'!$B$26)*'Fixed Data'!AJ46/10^6</f>
        <v>-141.00613375044421</v>
      </c>
      <c r="AD176" s="262">
        <f>-(AD$158*'Fixed Data'!$B$25*'Fixed Data'!AD$47*'Fixed Data'!$B$24*'Fixed Data'!$B$23+AD$158*'Fixed Data'!$B$26)*'Fixed Data'!AK46/10^6</f>
        <v>-144.94091280771724</v>
      </c>
      <c r="AE176" s="262">
        <f>-(AE$158*'Fixed Data'!$B$25*'Fixed Data'!AE$47*'Fixed Data'!$B$24*'Fixed Data'!$B$23+AE$158*'Fixed Data'!$B$26)*'Fixed Data'!AL46/10^6</f>
        <v>-148.9751021874481</v>
      </c>
      <c r="AF176" s="262">
        <f>-(AF$158*'Fixed Data'!$B$25*'Fixed Data'!AF$47*'Fixed Data'!$B$24*'Fixed Data'!$B$23+AF$158*'Fixed Data'!$B$26)*'Fixed Data'!AM46/10^6</f>
        <v>-153.10455807782574</v>
      </c>
      <c r="AG176" s="262">
        <f>-(AG$158*'Fixed Data'!$B$25*'Fixed Data'!AG$47*'Fixed Data'!$B$24*'Fixed Data'!$B$23+AG$158*'Fixed Data'!$B$26)*'Fixed Data'!AN46/10^6</f>
        <v>-157.32791560347354</v>
      </c>
      <c r="AH176" s="262">
        <f>-(AH$158*'Fixed Data'!$B$25*'Fixed Data'!AH$47*'Fixed Data'!$B$24*'Fixed Data'!$B$23+AH$158*'Fixed Data'!$B$26)*'Fixed Data'!AO46/10^6</f>
        <v>-161.64803599248043</v>
      </c>
      <c r="AI176" s="262">
        <f>-(AI$158*'Fixed Data'!$B$25*'Fixed Data'!AI$47*'Fixed Data'!$B$24*'Fixed Data'!$B$23+AI$158*'Fixed Data'!$B$26)*'Fixed Data'!AP46/10^6</f>
        <v>-166.0744700925423</v>
      </c>
      <c r="AJ176" s="262">
        <f>-(AJ$158*'Fixed Data'!$B$25*'Fixed Data'!AJ$47*'Fixed Data'!$B$24*'Fixed Data'!$B$23+AJ$158*'Fixed Data'!$B$26)*'Fixed Data'!AQ46/10^6</f>
        <v>-170.60713687271127</v>
      </c>
      <c r="AK176" s="262">
        <f>-(AK$158*'Fixed Data'!$B$25*'Fixed Data'!AK$47*'Fixed Data'!$B$24*'Fixed Data'!$B$23+AK$158*'Fixed Data'!$B$26)*'Fixed Data'!AR46/10^6</f>
        <v>-175.24828631793733</v>
      </c>
      <c r="AL176" s="262">
        <f>-(AL$158*'Fixed Data'!$B$25*'Fixed Data'!AL$47*'Fixed Data'!$B$24*'Fixed Data'!$B$23+AL$158*'Fixed Data'!$B$26)*'Fixed Data'!AS46/10^6</f>
        <v>-180.00149053320951</v>
      </c>
      <c r="AM176" s="262">
        <f>-(AM$158*'Fixed Data'!$B$25*'Fixed Data'!AM$47*'Fixed Data'!$B$24*'Fixed Data'!$B$23+AM$158*'Fixed Data'!$B$26)*'Fixed Data'!AT46/10^6</f>
        <v>-184.87075320965397</v>
      </c>
      <c r="AN176" s="262">
        <f>-(AN$158*'Fixed Data'!$B$25*'Fixed Data'!AN$47*'Fixed Data'!$B$24*'Fixed Data'!$B$23+AN$158*'Fixed Data'!$B$26)*'Fixed Data'!AU46/10^6</f>
        <v>-189.85978494390002</v>
      </c>
      <c r="AO176" s="262">
        <f>-(AO$158*'Fixed Data'!$B$25*'Fixed Data'!AO$47*'Fixed Data'!$B$24*'Fixed Data'!$B$23+AO$158*'Fixed Data'!$B$26)*'Fixed Data'!AV46/10^6</f>
        <v>-194.97180963726345</v>
      </c>
      <c r="AP176" s="262">
        <f>-(AP$158*'Fixed Data'!$B$25*'Fixed Data'!AP$47*'Fixed Data'!$B$24*'Fixed Data'!$B$23+AP$158*'Fixed Data'!$B$26)*'Fixed Data'!AW46/10^6</f>
        <v>-200.21071616397907</v>
      </c>
      <c r="AQ176" s="262">
        <f>-(AQ$158*'Fixed Data'!$B$25*'Fixed Data'!AQ$47*'Fixed Data'!$B$24*'Fixed Data'!$B$23+AQ$158*'Fixed Data'!$B$26)*'Fixed Data'!AX46/10^6</f>
        <v>-205.58061663329454</v>
      </c>
      <c r="AR176" s="262">
        <f>-(AR$158*'Fixed Data'!$B$25*'Fixed Data'!AR$47*'Fixed Data'!$B$24*'Fixed Data'!$B$23+AR$158*'Fixed Data'!$B$26)*'Fixed Data'!AY46/10^6</f>
        <v>-211.08568998669261</v>
      </c>
      <c r="AS176" s="262">
        <f>-(AS$158*'Fixed Data'!$B$25*'Fixed Data'!AS$47*'Fixed Data'!$B$24*'Fixed Data'!$B$23+AS$158*'Fixed Data'!$B$26)*'Fixed Data'!AZ46/10^6</f>
        <v>-216.7302075631508</v>
      </c>
      <c r="AT176" s="262">
        <f>-(AT$158*'Fixed Data'!$B$25*'Fixed Data'!AT$47*'Fixed Data'!$B$24*'Fixed Data'!$B$23+AT$158*'Fixed Data'!$B$26)*'Fixed Data'!BA46/10^6</f>
        <v>-222.51863013919171</v>
      </c>
      <c r="AU176" s="262">
        <f>-(AU$158*'Fixed Data'!$B$25*'Fixed Data'!AU$47*'Fixed Data'!$B$24*'Fixed Data'!$B$23+AU$158*'Fixed Data'!$B$26)*'Fixed Data'!BB46/10^6</f>
        <v>-228.45565757918391</v>
      </c>
      <c r="AV176" s="262">
        <f>-(AV$158*'Fixed Data'!$B$25*'Fixed Data'!AV$47*'Fixed Data'!$B$24*'Fixed Data'!$B$23+AV$158*'Fixed Data'!$B$26)*'Fixed Data'!BC46/10^6</f>
        <v>-234.5461604584774</v>
      </c>
      <c r="AW176" s="262">
        <f>-(AW$158*'Fixed Data'!$B$25*'Fixed Data'!AW$47*'Fixed Data'!$B$24*'Fixed Data'!$B$23+AW$158*'Fixed Data'!$B$26)*'Fixed Data'!BD46/10^6</f>
        <v>-240.79519040675714</v>
      </c>
      <c r="AX176" s="262">
        <f>-(AX$158*'Fixed Data'!$B$25*'Fixed Data'!AX$47*'Fixed Data'!$B$24*'Fixed Data'!$B$23+AX$158*'Fixed Data'!$B$26)*'Fixed Data'!BE46/10^6</f>
        <v>-247.20800807217378</v>
      </c>
      <c r="AY176" s="262">
        <f>-(AY$158*'Fixed Data'!$B$25*'Fixed Data'!AY$47*'Fixed Data'!$B$24*'Fixed Data'!$B$23+AY$158*'Fixed Data'!$B$26)*'Fixed Data'!BF46/10^6</f>
        <v>-253.79009820898014</v>
      </c>
      <c r="AZ176" s="262">
        <f>-(AZ$158*'Fixed Data'!$B$25*'Fixed Data'!AZ$47*'Fixed Data'!$B$24*'Fixed Data'!$B$23+AZ$158*'Fixed Data'!$B$26)*'Fixed Data'!BG46/10^6</f>
        <v>-260.5471736174029</v>
      </c>
      <c r="BA176" s="262">
        <f>-(BA$158*'Fixed Data'!$B$25*'Fixed Data'!BA$47*'Fixed Data'!$B$24*'Fixed Data'!$B$23+BA$158*'Fixed Data'!$B$26)*'Fixed Data'!BH46/10^6</f>
        <v>-267.48517964840522</v>
      </c>
      <c r="BB176" s="262">
        <f>-(BB$158*'Fixed Data'!$B$25*'Fixed Data'!BB$47*'Fixed Data'!$B$24*'Fixed Data'!$B$23+BB$158*'Fixed Data'!$B$26)*'Fixed Data'!BI46/10^6</f>
        <v>-274.57681203380554</v>
      </c>
    </row>
    <row r="177" spans="1:54" outlineLevel="2">
      <c r="A177" s="467"/>
      <c r="B177" s="135" t="s">
        <v>289</v>
      </c>
      <c r="C177" s="135"/>
      <c r="D177" s="135" t="s">
        <v>399</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68"/>
      <c r="B178" s="135" t="s">
        <v>289</v>
      </c>
      <c r="C178" s="135"/>
      <c r="D178" s="135" t="s">
        <v>399</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494</v>
      </c>
      <c r="B182" s="19"/>
      <c r="C182" s="19"/>
      <c r="D182" s="19"/>
      <c r="E182" s="15"/>
    </row>
    <row r="183" spans="1:54" ht="15" outlineLevel="1">
      <c r="A183" s="12"/>
      <c r="B183" s="19"/>
      <c r="C183" s="19"/>
      <c r="D183" s="19"/>
      <c r="E183" s="15"/>
    </row>
    <row r="184" spans="1:54" s="4" customFormat="1" outlineLevel="1">
      <c r="A184" s="4" t="s">
        <v>495</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73" t="s">
        <v>496</v>
      </c>
      <c r="B186" s="150" t="s">
        <v>497</v>
      </c>
      <c r="C186" s="6" t="s">
        <v>498</v>
      </c>
      <c r="D186" s="10" t="s">
        <v>410</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74"/>
      <c r="B187" s="150" t="s">
        <v>499</v>
      </c>
      <c r="C187" s="6" t="s">
        <v>500</v>
      </c>
      <c r="D187" s="10" t="s">
        <v>410</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66" t="s">
        <v>501</v>
      </c>
      <c r="B190" s="150" t="s">
        <v>502</v>
      </c>
      <c r="C190" s="19"/>
      <c r="D190" s="135" t="s">
        <v>399</v>
      </c>
      <c r="E190" s="21">
        <f>(E133+E83)*E186</f>
        <v>-0.69408339801904262</v>
      </c>
      <c r="F190" s="21">
        <f t="shared" ref="F190:BB190" si="17">(F133+F83)*F186</f>
        <v>-4.9929348856396265</v>
      </c>
      <c r="G190" s="21">
        <f t="shared" si="17"/>
        <v>-9.2021027224138408</v>
      </c>
      <c r="H190" s="21">
        <f t="shared" si="17"/>
        <v>-13.375586948893591</v>
      </c>
      <c r="I190" s="21">
        <f t="shared" si="17"/>
        <v>-17.532120960753307</v>
      </c>
      <c r="J190" s="21">
        <f t="shared" si="17"/>
        <v>-20.817567919295549</v>
      </c>
      <c r="K190" s="21">
        <f t="shared" si="17"/>
        <v>-18.786679168600703</v>
      </c>
      <c r="L190" s="21">
        <f t="shared" si="17"/>
        <v>-16.898142588337688</v>
      </c>
      <c r="M190" s="21">
        <f t="shared" si="17"/>
        <v>-15.143678894296261</v>
      </c>
      <c r="N190" s="21">
        <f t="shared" si="17"/>
        <v>-13.515438904996188</v>
      </c>
      <c r="O190" s="21">
        <f t="shared" si="17"/>
        <v>-12.005982806547088</v>
      </c>
      <c r="P190" s="21">
        <f t="shared" si="17"/>
        <v>-10.608260365706931</v>
      </c>
      <c r="Q190" s="21">
        <f t="shared" si="17"/>
        <v>-9.3155920494478401</v>
      </c>
      <c r="R190" s="21">
        <f t="shared" si="17"/>
        <v>-8.1216510111162012</v>
      </c>
      <c r="S190" s="21">
        <f t="shared" si="17"/>
        <v>-7.0204459049785228</v>
      </c>
      <c r="T190" s="21">
        <f t="shared" si="17"/>
        <v>-6.0063044925778728</v>
      </c>
      <c r="U190" s="21">
        <f t="shared" si="17"/>
        <v>-5.07385800589089</v>
      </c>
      <c r="V190" s="21">
        <f t="shared" si="17"/>
        <v>-4.2180262337753271</v>
      </c>
      <c r="W190" s="21">
        <f t="shared" si="17"/>
        <v>-3.4340032996352483</v>
      </c>
      <c r="X190" s="21">
        <f t="shared" si="17"/>
        <v>-2.7172440996081235</v>
      </c>
      <c r="Y190" s="21">
        <f t="shared" si="17"/>
        <v>-2.0634513718974907</v>
      </c>
      <c r="Z190" s="21">
        <f t="shared" si="17"/>
        <v>-1.4685633691390516</v>
      </c>
      <c r="AA190" s="21">
        <f t="shared" si="17"/>
        <v>-0.9287421068992443</v>
      </c>
      <c r="AB190" s="21">
        <f t="shared" si="17"/>
        <v>-0.44036216256563621</v>
      </c>
      <c r="AC190" s="21">
        <f t="shared" si="17"/>
        <v>6.0590369466887955E-16</v>
      </c>
      <c r="AD190" s="21">
        <f t="shared" si="17"/>
        <v>5.8541419774770973E-16</v>
      </c>
      <c r="AE190" s="21">
        <f t="shared" si="17"/>
        <v>5.6561758236493691E-16</v>
      </c>
      <c r="AF190" s="21">
        <f t="shared" si="17"/>
        <v>5.4649041774390037E-16</v>
      </c>
      <c r="AG190" s="21">
        <f t="shared" si="17"/>
        <v>5.2801006545304387E-16</v>
      </c>
      <c r="AH190" s="21">
        <f t="shared" si="17"/>
        <v>5.101546526116367E-16</v>
      </c>
      <c r="AI190" s="21">
        <f t="shared" si="17"/>
        <v>4.9290304600158132E-16</v>
      </c>
      <c r="AJ190" s="21">
        <f t="shared" si="17"/>
        <v>4.78546646603477E-16</v>
      </c>
      <c r="AK190" s="21">
        <f t="shared" si="17"/>
        <v>4.646083947606573E-16</v>
      </c>
      <c r="AL190" s="21">
        <f t="shared" si="17"/>
        <v>4.5107611141811389E-16</v>
      </c>
      <c r="AM190" s="21">
        <f t="shared" si="17"/>
        <v>4.37937972250596E-16</v>
      </c>
      <c r="AN190" s="21">
        <f t="shared" si="17"/>
        <v>4.2518249733067572E-16</v>
      </c>
      <c r="AO190" s="21">
        <f t="shared" si="17"/>
        <v>4.1279854109774342E-16</v>
      </c>
      <c r="AP190" s="21">
        <f t="shared" si="17"/>
        <v>4.0077528261916832E-16</v>
      </c>
      <c r="AQ190" s="21">
        <f t="shared" si="17"/>
        <v>3.8910221613511493E-16</v>
      </c>
      <c r="AR190" s="21">
        <f t="shared" si="17"/>
        <v>3.7776914187875234E-16</v>
      </c>
      <c r="AS190" s="21">
        <f t="shared" si="17"/>
        <v>3.6676615716383722E-16</v>
      </c>
      <c r="AT190" s="21">
        <f t="shared" si="17"/>
        <v>3.5608364773188083E-16</v>
      </c>
      <c r="AU190" s="21">
        <f t="shared" si="17"/>
        <v>3.4571227935134062E-16</v>
      </c>
      <c r="AV190" s="21">
        <f t="shared" si="17"/>
        <v>3.3564298966149571E-16</v>
      </c>
      <c r="AW190" s="21">
        <f t="shared" si="17"/>
        <v>3.2586698025387936E-16</v>
      </c>
      <c r="AX190" s="21">
        <f t="shared" si="17"/>
        <v>3.1637570898434889E-16</v>
      </c>
      <c r="AY190" s="21">
        <f t="shared" si="17"/>
        <v>3.0716088250907657E-16</v>
      </c>
      <c r="AZ190" s="21">
        <f t="shared" si="17"/>
        <v>2.9821444903793843E-16</v>
      </c>
      <c r="BA190" s="21">
        <f t="shared" si="17"/>
        <v>2.8952859129896933E-16</v>
      </c>
      <c r="BB190" s="21">
        <f t="shared" si="17"/>
        <v>2.8109571970773719E-16</v>
      </c>
    </row>
    <row r="191" spans="1:54" outlineLevel="2">
      <c r="A191" s="467"/>
      <c r="B191" s="150" t="s">
        <v>503</v>
      </c>
      <c r="C191" s="19"/>
      <c r="D191" s="135" t="s">
        <v>399</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67"/>
      <c r="B192" s="150" t="s">
        <v>574</v>
      </c>
      <c r="C192" s="19"/>
      <c r="D192" s="135" t="s">
        <v>399</v>
      </c>
      <c r="E192" s="21">
        <f>E77*E186</f>
        <v>-8.9392157298035499</v>
      </c>
      <c r="F192" s="21">
        <f t="shared" ref="F192:BB192" si="19">F77*F186</f>
        <v>-8.5822772219681127</v>
      </c>
      <c r="G192" s="21">
        <f t="shared" si="19"/>
        <v>-8.2368718637627456</v>
      </c>
      <c r="H192" s="21">
        <f t="shared" si="19"/>
        <v>-7.9026415769040357</v>
      </c>
      <c r="I192" s="21">
        <f t="shared" si="19"/>
        <v>-7.5792387912471675</v>
      </c>
      <c r="J192" s="21">
        <f t="shared" si="19"/>
        <v>-7.2663261528819936</v>
      </c>
      <c r="K192" s="21">
        <f t="shared" si="19"/>
        <v>-7.1067202619437104</v>
      </c>
      <c r="L192" s="21">
        <f t="shared" si="19"/>
        <v>-6.9509685678573749</v>
      </c>
      <c r="M192" s="21">
        <f t="shared" si="19"/>
        <v>-6.7989786923093884</v>
      </c>
      <c r="N192" s="21">
        <f t="shared" si="19"/>
        <v>-6.6506605081780492</v>
      </c>
      <c r="O192" s="21">
        <f t="shared" si="19"/>
        <v>-6.5059260843812128</v>
      </c>
      <c r="P192" s="21">
        <f t="shared" si="19"/>
        <v>-6.3646896357715068</v>
      </c>
      <c r="Q192" s="21">
        <f t="shared" si="19"/>
        <v>-6.2268674721421791</v>
      </c>
      <c r="R192" s="21">
        <f t="shared" si="19"/>
        <v>-6.0923779322765403</v>
      </c>
      <c r="S192" s="21">
        <f t="shared" si="19"/>
        <v>-5.9611413670923943</v>
      </c>
      <c r="T192" s="21">
        <f t="shared" si="19"/>
        <v>-5.8330800576760025</v>
      </c>
      <c r="U192" s="21">
        <f t="shared" si="19"/>
        <v>-5.7081181783563713</v>
      </c>
      <c r="V192" s="21">
        <f t="shared" si="19"/>
        <v>-5.5861817616302991</v>
      </c>
      <c r="W192" s="21">
        <f t="shared" si="19"/>
        <v>-5.4671986401782418</v>
      </c>
      <c r="X192" s="21">
        <f t="shared" si="19"/>
        <v>-5.3510984103813026</v>
      </c>
      <c r="Y192" s="21">
        <f t="shared" si="19"/>
        <v>-5.23781239006055</v>
      </c>
      <c r="Z192" s="21">
        <f t="shared" si="19"/>
        <v>-5.1272735681442327</v>
      </c>
      <c r="AA192" s="21">
        <f t="shared" si="19"/>
        <v>-5.0194165694557622</v>
      </c>
      <c r="AB192" s="21">
        <f t="shared" si="19"/>
        <v>-4.9141776211731694</v>
      </c>
      <c r="AC192" s="21">
        <f t="shared" si="19"/>
        <v>-4.8114945041260526</v>
      </c>
      <c r="AD192" s="21">
        <f t="shared" si="19"/>
        <v>-4.7113065211142242</v>
      </c>
      <c r="AE192" s="21">
        <f t="shared" si="19"/>
        <v>-4.6135544570752369</v>
      </c>
      <c r="AF192" s="21">
        <f t="shared" si="19"/>
        <v>-4.5181805478471011</v>
      </c>
      <c r="AG192" s="21">
        <f t="shared" si="19"/>
        <v>-4.4251284327360914</v>
      </c>
      <c r="AH192" s="21">
        <f t="shared" si="19"/>
        <v>-4.3343431390450222</v>
      </c>
      <c r="AI192" s="21">
        <f t="shared" si="19"/>
        <v>-4.2457710351816678</v>
      </c>
      <c r="AJ192" s="21">
        <f t="shared" si="19"/>
        <v>-4.1795508704151221</v>
      </c>
      <c r="AK192" s="21">
        <f t="shared" si="19"/>
        <v>-4.1147181026267328</v>
      </c>
      <c r="AL192" s="21">
        <f t="shared" si="19"/>
        <v>-4.0512475867835374</v>
      </c>
      <c r="AM192" s="21">
        <f t="shared" si="19"/>
        <v>-3.9891147072483286</v>
      </c>
      <c r="AN192" s="21">
        <f t="shared" si="19"/>
        <v>-3.9282953597269819</v>
      </c>
      <c r="AO192" s="21">
        <f t="shared" si="19"/>
        <v>-3.8687659485108052</v>
      </c>
      <c r="AP192" s="21">
        <f t="shared" si="19"/>
        <v>-3.8105033764022176</v>
      </c>
      <c r="AQ192" s="21">
        <f t="shared" si="19"/>
        <v>-3.7534850349844522</v>
      </c>
      <c r="AR192" s="21">
        <f t="shared" si="19"/>
        <v>-3.6976887930698026</v>
      </c>
      <c r="AS192" s="21">
        <f t="shared" si="19"/>
        <v>-3.6430929975913666</v>
      </c>
      <c r="AT192" s="21">
        <f t="shared" si="19"/>
        <v>-3.5896764495813169</v>
      </c>
      <c r="AU192" s="21">
        <f t="shared" si="19"/>
        <v>-3.5374184107712878</v>
      </c>
      <c r="AV192" s="21">
        <f t="shared" si="19"/>
        <v>-3.4862985892092735</v>
      </c>
      <c r="AW192" s="21">
        <f t="shared" si="19"/>
        <v>-3.4362971255401256</v>
      </c>
      <c r="AX192" s="21">
        <f t="shared" si="19"/>
        <v>-3.3873945987478202</v>
      </c>
      <c r="AY192" s="21">
        <f t="shared" si="19"/>
        <v>-3.33957200572091</v>
      </c>
      <c r="AZ192" s="21">
        <f t="shared" si="19"/>
        <v>-3.2928107601518186</v>
      </c>
      <c r="BA192" s="21">
        <f t="shared" si="19"/>
        <v>-3.2470926833880664</v>
      </c>
      <c r="BB192" s="21">
        <f t="shared" si="19"/>
        <v>-3.2020093660123332</v>
      </c>
    </row>
    <row r="193" spans="1:54" outlineLevel="2">
      <c r="A193" s="467"/>
      <c r="B193" s="150" t="s">
        <v>504</v>
      </c>
      <c r="C193" s="19"/>
      <c r="D193" s="135" t="s">
        <v>399</v>
      </c>
      <c r="E193" s="21">
        <f t="shared" ref="E193:BB193" si="20">SUMIF($B$143:$B$154,"Environmental",E$143:E$154)*E186</f>
        <v>-53.300942109531704</v>
      </c>
      <c r="F193" s="21">
        <f t="shared" si="20"/>
        <v>-51.32916993097863</v>
      </c>
      <c r="G193" s="21">
        <f t="shared" si="20"/>
        <v>-49.188317432440648</v>
      </c>
      <c r="H193" s="21">
        <f t="shared" si="20"/>
        <v>-47.068932796420448</v>
      </c>
      <c r="I193" s="21">
        <f t="shared" si="20"/>
        <v>-45.122712493680609</v>
      </c>
      <c r="J193" s="21">
        <f t="shared" si="20"/>
        <v>-43.181717907387409</v>
      </c>
      <c r="K193" s="21">
        <f t="shared" si="20"/>
        <v>-42.633791617681972</v>
      </c>
      <c r="L193" s="21">
        <f t="shared" si="20"/>
        <v>-42.221193004823427</v>
      </c>
      <c r="M193" s="21">
        <f t="shared" si="20"/>
        <v>-41.802499876067643</v>
      </c>
      <c r="N193" s="21">
        <f t="shared" si="20"/>
        <v>-41.250200007825427</v>
      </c>
      <c r="O193" s="21">
        <f t="shared" si="20"/>
        <v>-40.824333289538053</v>
      </c>
      <c r="P193" s="21">
        <f t="shared" si="20"/>
        <v>-40.539537926771096</v>
      </c>
      <c r="Q193" s="21">
        <f t="shared" si="20"/>
        <v>-40.249686377708876</v>
      </c>
      <c r="R193" s="21">
        <f t="shared" si="20"/>
        <v>-40.072057205882857</v>
      </c>
      <c r="S193" s="21">
        <f t="shared" si="20"/>
        <v>-39.770882223449433</v>
      </c>
      <c r="T193" s="21">
        <f t="shared" si="20"/>
        <v>-39.466009460252501</v>
      </c>
      <c r="U193" s="21">
        <f t="shared" si="20"/>
        <v>-39.157834783847996</v>
      </c>
      <c r="V193" s="21">
        <f t="shared" si="20"/>
        <v>-38.953753281553055</v>
      </c>
      <c r="W193" s="21">
        <f t="shared" si="20"/>
        <v>-38.63779056292023</v>
      </c>
      <c r="X193" s="21">
        <f t="shared" si="20"/>
        <v>-38.422131915116601</v>
      </c>
      <c r="Y193" s="21">
        <f t="shared" si="20"/>
        <v>-38.09999551492195</v>
      </c>
      <c r="Z193" s="21">
        <f t="shared" si="20"/>
        <v>-37.874528046890305</v>
      </c>
      <c r="AA193" s="21">
        <f t="shared" si="20"/>
        <v>-37.643730598298255</v>
      </c>
      <c r="AB193" s="21">
        <f t="shared" si="20"/>
        <v>-37.408045187385852</v>
      </c>
      <c r="AC193" s="21">
        <f t="shared" si="20"/>
        <v>-37.146867816701963</v>
      </c>
      <c r="AD193" s="21">
        <f t="shared" si="20"/>
        <v>-36.887300936307952</v>
      </c>
      <c r="AE193" s="21">
        <f t="shared" si="20"/>
        <v>-36.633380647728465</v>
      </c>
      <c r="AF193" s="21">
        <f t="shared" si="20"/>
        <v>-36.373622821138973</v>
      </c>
      <c r="AG193" s="21">
        <f t="shared" si="20"/>
        <v>-36.10955166077531</v>
      </c>
      <c r="AH193" s="21">
        <f t="shared" si="20"/>
        <v>-35.842859156433526</v>
      </c>
      <c r="AI193" s="21">
        <f t="shared" si="20"/>
        <v>-35.575653829013355</v>
      </c>
      <c r="AJ193" s="21">
        <f t="shared" si="20"/>
        <v>-35.478450253179872</v>
      </c>
      <c r="AK193" s="21">
        <f t="shared" si="20"/>
        <v>-35.377627060720251</v>
      </c>
      <c r="AL193" s="21">
        <f t="shared" si="20"/>
        <v>-35.273943054995094</v>
      </c>
      <c r="AM193" s="21">
        <f t="shared" si="20"/>
        <v>-35.167823372132425</v>
      </c>
      <c r="AN193" s="21">
        <f t="shared" si="20"/>
        <v>-35.05944957516904</v>
      </c>
      <c r="AO193" s="21">
        <f t="shared" si="20"/>
        <v>-34.948899434118502</v>
      </c>
      <c r="AP193" s="21">
        <f t="shared" si="20"/>
        <v>-34.836421207429424</v>
      </c>
      <c r="AQ193" s="21">
        <f t="shared" si="20"/>
        <v>-34.722295062338475</v>
      </c>
      <c r="AR193" s="21">
        <f t="shared" si="20"/>
        <v>-34.606721897191534</v>
      </c>
      <c r="AS193" s="21">
        <f t="shared" si="20"/>
        <v>-34.489886322798547</v>
      </c>
      <c r="AT193" s="21">
        <f t="shared" si="20"/>
        <v>-34.371984001141577</v>
      </c>
      <c r="AU193" s="21">
        <f t="shared" si="20"/>
        <v>-34.253218703685747</v>
      </c>
      <c r="AV193" s="21">
        <f t="shared" si="20"/>
        <v>-34.133781462496088</v>
      </c>
      <c r="AW193" s="21">
        <f t="shared" si="20"/>
        <v>-34.013852024905979</v>
      </c>
      <c r="AX193" s="21">
        <f t="shared" si="20"/>
        <v>-33.89360852224209</v>
      </c>
      <c r="AY193" s="21">
        <f t="shared" si="20"/>
        <v>-33.773226479121774</v>
      </c>
      <c r="AZ193" s="21">
        <f t="shared" si="20"/>
        <v>-33.652876625805668</v>
      </c>
      <c r="BA193" s="21">
        <f t="shared" si="20"/>
        <v>-33.532724194536982</v>
      </c>
      <c r="BB193" s="21">
        <f t="shared" si="20"/>
        <v>-33.40904608711223</v>
      </c>
    </row>
    <row r="194" spans="1:54" outlineLevel="2">
      <c r="A194" s="467"/>
      <c r="B194" s="150" t="s">
        <v>505</v>
      </c>
      <c r="C194" s="19"/>
      <c r="D194" s="135" t="s">
        <v>399</v>
      </c>
      <c r="E194" s="21">
        <f t="shared" ref="E194:BB194" si="21">SUM(E172:E174)*E186</f>
        <v>-26.692649038672457</v>
      </c>
      <c r="F194" s="21">
        <f t="shared" si="21"/>
        <v>-26.017080841663702</v>
      </c>
      <c r="G194" s="21">
        <f t="shared" si="21"/>
        <v>-25.350241847464034</v>
      </c>
      <c r="H194" s="21">
        <f t="shared" si="21"/>
        <v>-24.691976303786884</v>
      </c>
      <c r="I194" s="21">
        <f t="shared" si="21"/>
        <v>-24.042129166792215</v>
      </c>
      <c r="J194" s="21">
        <f t="shared" si="21"/>
        <v>-23.400546119706114</v>
      </c>
      <c r="K194" s="21">
        <f t="shared" si="21"/>
        <v>-23.235075921133141</v>
      </c>
      <c r="L194" s="21">
        <f t="shared" si="21"/>
        <v>-23.071932323048983</v>
      </c>
      <c r="M194" s="21">
        <f t="shared" si="21"/>
        <v>-22.91110808493362</v>
      </c>
      <c r="N194" s="21">
        <f t="shared" si="21"/>
        <v>-22.75259638431012</v>
      </c>
      <c r="O194" s="21">
        <f t="shared" si="21"/>
        <v>-22.596390831752295</v>
      </c>
      <c r="P194" s="21">
        <f t="shared" si="21"/>
        <v>-22.44248549735229</v>
      </c>
      <c r="Q194" s="21">
        <f t="shared" si="21"/>
        <v>-22.29087490263263</v>
      </c>
      <c r="R194" s="21">
        <f t="shared" si="21"/>
        <v>-22.141553969039986</v>
      </c>
      <c r="S194" s="21">
        <f t="shared" si="21"/>
        <v>-21.989569392507363</v>
      </c>
      <c r="T194" s="21">
        <f t="shared" si="21"/>
        <v>-21.839932064493922</v>
      </c>
      <c r="U194" s="21">
        <f t="shared" si="21"/>
        <v>-21.692636761225245</v>
      </c>
      <c r="V194" s="21">
        <f t="shared" si="21"/>
        <v>-21.54767879960545</v>
      </c>
      <c r="W194" s="21">
        <f t="shared" si="21"/>
        <v>-21.405053918898748</v>
      </c>
      <c r="X194" s="21">
        <f t="shared" si="21"/>
        <v>-21.264758407504601</v>
      </c>
      <c r="Y194" s="21">
        <f t="shared" si="21"/>
        <v>-21.126789048773215</v>
      </c>
      <c r="Z194" s="21">
        <f t="shared" si="21"/>
        <v>-20.991143113743551</v>
      </c>
      <c r="AA194" s="21">
        <f t="shared" si="21"/>
        <v>-20.857818385685114</v>
      </c>
      <c r="AB194" s="21">
        <f t="shared" si="21"/>
        <v>-20.726813221308579</v>
      </c>
      <c r="AC194" s="21">
        <f t="shared" si="21"/>
        <v>-20.584880732765658</v>
      </c>
      <c r="AD194" s="21">
        <f t="shared" si="21"/>
        <v>-20.443770291801798</v>
      </c>
      <c r="AE194" s="21">
        <f t="shared" si="21"/>
        <v>-20.302211260792614</v>
      </c>
      <c r="AF194" s="21">
        <f t="shared" si="21"/>
        <v>-20.159391597178303</v>
      </c>
      <c r="AG194" s="21">
        <f t="shared" si="21"/>
        <v>-20.014960617896794</v>
      </c>
      <c r="AH194" s="21">
        <f t="shared" si="21"/>
        <v>-19.869138341593551</v>
      </c>
      <c r="AI194" s="21">
        <f t="shared" si="21"/>
        <v>-19.722916081115237</v>
      </c>
      <c r="AJ194" s="21">
        <f t="shared" si="21"/>
        <v>-19.671080763510403</v>
      </c>
      <c r="AK194" s="21">
        <f t="shared" si="21"/>
        <v>-19.617677100165434</v>
      </c>
      <c r="AL194" s="21">
        <f t="shared" si="21"/>
        <v>-19.562874944831943</v>
      </c>
      <c r="AM194" s="21">
        <f t="shared" si="21"/>
        <v>-19.506868813793329</v>
      </c>
      <c r="AN194" s="21">
        <f t="shared" si="21"/>
        <v>-19.449798775594815</v>
      </c>
      <c r="AO194" s="21">
        <f t="shared" si="21"/>
        <v>-19.391737600047712</v>
      </c>
      <c r="AP194" s="21">
        <f t="shared" si="21"/>
        <v>-19.332810662042689</v>
      </c>
      <c r="AQ194" s="21">
        <f t="shared" si="21"/>
        <v>-19.273146304777821</v>
      </c>
      <c r="AR194" s="21">
        <f t="shared" si="21"/>
        <v>-19.21286014958395</v>
      </c>
      <c r="AS194" s="21">
        <f t="shared" si="21"/>
        <v>-19.152058134146809</v>
      </c>
      <c r="AT194" s="21">
        <f t="shared" si="21"/>
        <v>-19.090845255143549</v>
      </c>
      <c r="AU194" s="21">
        <f t="shared" si="21"/>
        <v>-19.029328905318575</v>
      </c>
      <c r="AV194" s="21">
        <f t="shared" si="21"/>
        <v>-18.967612044621575</v>
      </c>
      <c r="AW194" s="21">
        <f t="shared" si="21"/>
        <v>-18.905793664385513</v>
      </c>
      <c r="AX194" s="21">
        <f t="shared" si="21"/>
        <v>-18.843970517257546</v>
      </c>
      <c r="AY194" s="21">
        <f t="shared" si="21"/>
        <v>-18.782237590764126</v>
      </c>
      <c r="AZ194" s="21">
        <f t="shared" si="21"/>
        <v>-18.720687674948728</v>
      </c>
      <c r="BA194" s="21">
        <f t="shared" si="21"/>
        <v>-18.659411016861771</v>
      </c>
      <c r="BB194" s="21">
        <f t="shared" si="21"/>
        <v>-18.596227065159919</v>
      </c>
    </row>
    <row r="195" spans="1:54" outlineLevel="2">
      <c r="A195" s="467"/>
      <c r="B195" s="150" t="s">
        <v>506</v>
      </c>
      <c r="C195" s="19"/>
      <c r="D195" s="135" t="s">
        <v>399</v>
      </c>
      <c r="E195" s="21">
        <f>SUM(E176:E178)*E186</f>
        <v>-80.077947097049076</v>
      </c>
      <c r="F195" s="21">
        <f t="shared" ref="F195:BB195" si="22">SUM(F176:F178)*F186</f>
        <v>-78.05124250678017</v>
      </c>
      <c r="G195" s="21">
        <f t="shared" si="22"/>
        <v>-76.050725542392115</v>
      </c>
      <c r="H195" s="21">
        <f t="shared" si="22"/>
        <v>-74.075928911360648</v>
      </c>
      <c r="I195" s="21">
        <f t="shared" si="22"/>
        <v>-72.126387500376637</v>
      </c>
      <c r="J195" s="21">
        <f t="shared" si="22"/>
        <v>-70.20163834369977</v>
      </c>
      <c r="K195" s="21">
        <f t="shared" si="22"/>
        <v>-69.705227763399435</v>
      </c>
      <c r="L195" s="21">
        <f t="shared" si="22"/>
        <v>-69.215796969146936</v>
      </c>
      <c r="M195" s="21">
        <f t="shared" si="22"/>
        <v>-68.733324240373975</v>
      </c>
      <c r="N195" s="21">
        <f t="shared" si="22"/>
        <v>-68.257789138818183</v>
      </c>
      <c r="O195" s="21">
        <f t="shared" si="22"/>
        <v>-67.789172495256892</v>
      </c>
      <c r="P195" s="21">
        <f t="shared" si="22"/>
        <v>-67.327456505562211</v>
      </c>
      <c r="Q195" s="21">
        <f t="shared" si="22"/>
        <v>-66.872624707897899</v>
      </c>
      <c r="R195" s="21">
        <f t="shared" si="22"/>
        <v>-66.424661907119969</v>
      </c>
      <c r="S195" s="21">
        <f t="shared" si="22"/>
        <v>-65.968708164872993</v>
      </c>
      <c r="T195" s="21">
        <f t="shared" si="22"/>
        <v>-65.519796181104411</v>
      </c>
      <c r="U195" s="21">
        <f t="shared" si="22"/>
        <v>-65.077910295787902</v>
      </c>
      <c r="V195" s="21">
        <f t="shared" si="22"/>
        <v>-64.643036386962919</v>
      </c>
      <c r="W195" s="21">
        <f t="shared" si="22"/>
        <v>-64.215161756696261</v>
      </c>
      <c r="X195" s="21">
        <f t="shared" si="22"/>
        <v>-63.794275222513804</v>
      </c>
      <c r="Y195" s="21">
        <f t="shared" si="22"/>
        <v>-63.380367146319649</v>
      </c>
      <c r="Z195" s="21">
        <f t="shared" si="22"/>
        <v>-62.973429330350982</v>
      </c>
      <c r="AA195" s="21">
        <f t="shared" si="22"/>
        <v>-62.573455167706136</v>
      </c>
      <c r="AB195" s="21">
        <f t="shared" si="22"/>
        <v>-62.180439663925732</v>
      </c>
      <c r="AC195" s="21">
        <f t="shared" si="22"/>
        <v>-61.754642198880383</v>
      </c>
      <c r="AD195" s="21">
        <f t="shared" si="22"/>
        <v>-61.331310876629516</v>
      </c>
      <c r="AE195" s="21">
        <f t="shared" si="22"/>
        <v>-60.906633784355158</v>
      </c>
      <c r="AF195" s="21">
        <f t="shared" si="22"/>
        <v>-60.478174794412105</v>
      </c>
      <c r="AG195" s="21">
        <f t="shared" si="22"/>
        <v>-60.04488185574958</v>
      </c>
      <c r="AH195" s="21">
        <f t="shared" si="22"/>
        <v>-59.607415027298167</v>
      </c>
      <c r="AI195" s="21">
        <f t="shared" si="22"/>
        <v>-59.168748246190567</v>
      </c>
      <c r="AJ195" s="21">
        <f t="shared" si="22"/>
        <v>-59.013242293610702</v>
      </c>
      <c r="AK195" s="21">
        <f t="shared" si="22"/>
        <v>-58.85303130373449</v>
      </c>
      <c r="AL195" s="21">
        <f t="shared" si="22"/>
        <v>-58.688624837875565</v>
      </c>
      <c r="AM195" s="21">
        <f t="shared" si="22"/>
        <v>-58.520606444996197</v>
      </c>
      <c r="AN195" s="21">
        <f t="shared" si="22"/>
        <v>-58.349396330589215</v>
      </c>
      <c r="AO195" s="21">
        <f t="shared" si="22"/>
        <v>-58.175212804116732</v>
      </c>
      <c r="AP195" s="21">
        <f t="shared" si="22"/>
        <v>-57.998431990267022</v>
      </c>
      <c r="AQ195" s="21">
        <f t="shared" si="22"/>
        <v>-57.819438918639626</v>
      </c>
      <c r="AR195" s="21">
        <f t="shared" si="22"/>
        <v>-57.638580453222488</v>
      </c>
      <c r="AS195" s="21">
        <f t="shared" si="22"/>
        <v>-57.456174407064445</v>
      </c>
      <c r="AT195" s="21">
        <f t="shared" si="22"/>
        <v>-57.272535770203312</v>
      </c>
      <c r="AU195" s="21">
        <f t="shared" si="22"/>
        <v>-57.087986720873488</v>
      </c>
      <c r="AV195" s="21">
        <f t="shared" si="22"/>
        <v>-56.902836138923298</v>
      </c>
      <c r="AW195" s="21">
        <f t="shared" si="22"/>
        <v>-56.717380998350961</v>
      </c>
      <c r="AX195" s="21">
        <f t="shared" si="22"/>
        <v>-56.531911557098205</v>
      </c>
      <c r="AY195" s="21">
        <f t="shared" si="22"/>
        <v>-56.346712777745203</v>
      </c>
      <c r="AZ195" s="21">
        <f t="shared" si="22"/>
        <v>-56.162063030422345</v>
      </c>
      <c r="BA195" s="21">
        <f t="shared" si="22"/>
        <v>-55.978233056280935</v>
      </c>
      <c r="BB195" s="21">
        <f t="shared" si="22"/>
        <v>-55.78868120129038</v>
      </c>
    </row>
    <row r="196" spans="1:54" outlineLevel="2">
      <c r="A196" s="467"/>
      <c r="B196" s="150" t="s">
        <v>292</v>
      </c>
      <c r="C196" s="19"/>
      <c r="D196" s="135" t="s">
        <v>399</v>
      </c>
      <c r="E196" s="21">
        <f t="shared" ref="E196:BB196" si="23">SUMIF($B$143:$B$154,"Safety",E$143:E$154)*E187</f>
        <v>-3.8336980689506128</v>
      </c>
      <c r="F196" s="21">
        <f t="shared" si="23"/>
        <v>-3.8763197382555239</v>
      </c>
      <c r="G196" s="21">
        <f t="shared" si="23"/>
        <v>-3.917450907207368</v>
      </c>
      <c r="H196" s="21">
        <f t="shared" si="23"/>
        <v>-3.955777809086114</v>
      </c>
      <c r="I196" s="21">
        <f t="shared" si="23"/>
        <v>-3.9899014960831702</v>
      </c>
      <c r="J196" s="21">
        <f t="shared" si="23"/>
        <v>-4.0183335380325147</v>
      </c>
      <c r="K196" s="21">
        <f t="shared" si="23"/>
        <v>-4.0663290199345123</v>
      </c>
      <c r="L196" s="21">
        <f t="shared" si="23"/>
        <v>-4.115602820060646</v>
      </c>
      <c r="M196" s="21">
        <f t="shared" si="23"/>
        <v>-4.1661861358607473</v>
      </c>
      <c r="N196" s="21">
        <f t="shared" si="23"/>
        <v>-4.2181112374217982</v>
      </c>
      <c r="O196" s="21">
        <f t="shared" si="23"/>
        <v>-4.2714110726959271</v>
      </c>
      <c r="P196" s="21">
        <f t="shared" si="23"/>
        <v>-4.3292904896514548</v>
      </c>
      <c r="Q196" s="21">
        <f t="shared" si="23"/>
        <v>-4.3888143676803937</v>
      </c>
      <c r="R196" s="21">
        <f t="shared" si="23"/>
        <v>-4.4500291355236872</v>
      </c>
      <c r="S196" s="21">
        <f t="shared" si="23"/>
        <v>-4.5129826533536157</v>
      </c>
      <c r="T196" s="21">
        <f t="shared" si="23"/>
        <v>-4.5777244152953962</v>
      </c>
      <c r="U196" s="21">
        <f t="shared" si="23"/>
        <v>-4.6443054352898443</v>
      </c>
      <c r="V196" s="21">
        <f t="shared" si="23"/>
        <v>-4.7127784205266305</v>
      </c>
      <c r="W196" s="21">
        <f t="shared" si="23"/>
        <v>-4.7831977413091566</v>
      </c>
      <c r="X196" s="21">
        <f t="shared" si="23"/>
        <v>-4.8556195071900827</v>
      </c>
      <c r="Y196" s="21">
        <f t="shared" si="23"/>
        <v>-4.9301016989522495</v>
      </c>
      <c r="Z196" s="21">
        <f t="shared" si="23"/>
        <v>-5.0067040495423454</v>
      </c>
      <c r="AA196" s="21">
        <f t="shared" si="23"/>
        <v>-5.0854883720159494</v>
      </c>
      <c r="AB196" s="21">
        <f t="shared" si="23"/>
        <v>-5.166518302167737</v>
      </c>
      <c r="AC196" s="21">
        <f t="shared" si="23"/>
        <v>-5.2498597457834135</v>
      </c>
      <c r="AD196" s="21">
        <f t="shared" si="23"/>
        <v>-5.3355806355643551</v>
      </c>
      <c r="AE196" s="21">
        <f t="shared" si="23"/>
        <v>-5.4237510197888819</v>
      </c>
      <c r="AF196" s="21">
        <f t="shared" si="23"/>
        <v>-5.5144433736918401</v>
      </c>
      <c r="AG196" s="21">
        <f t="shared" si="23"/>
        <v>-5.6077325093679544</v>
      </c>
      <c r="AH196" s="21">
        <f t="shared" si="23"/>
        <v>-5.7036955409097345</v>
      </c>
      <c r="AI196" s="21">
        <f t="shared" si="23"/>
        <v>-5.8024123385743636</v>
      </c>
      <c r="AJ196" s="21">
        <f t="shared" si="23"/>
        <v>-5.9164391801140592</v>
      </c>
      <c r="AK196" s="21">
        <f t="shared" si="23"/>
        <v>-6.0338553204324485</v>
      </c>
      <c r="AL196" s="21">
        <f t="shared" si="23"/>
        <v>-6.1547691719813171</v>
      </c>
      <c r="AM196" s="21">
        <f t="shared" si="23"/>
        <v>-6.279292805541262</v>
      </c>
      <c r="AN196" s="21">
        <f t="shared" si="23"/>
        <v>-6.4075422318375876</v>
      </c>
      <c r="AO196" s="21">
        <f t="shared" si="23"/>
        <v>-6.5396373548455609</v>
      </c>
      <c r="AP196" s="21">
        <f t="shared" si="23"/>
        <v>-6.6757023215851028</v>
      </c>
      <c r="AQ196" s="21">
        <f t="shared" si="23"/>
        <v>-6.8158654186895617</v>
      </c>
      <c r="AR196" s="21">
        <f t="shared" si="23"/>
        <v>-6.960259607077921</v>
      </c>
      <c r="AS196" s="21">
        <f t="shared" si="23"/>
        <v>-7.1090222809094668</v>
      </c>
      <c r="AT196" s="21">
        <f t="shared" si="23"/>
        <v>-7.2622956526340827</v>
      </c>
      <c r="AU196" s="21">
        <f t="shared" si="23"/>
        <v>-7.420226816669758</v>
      </c>
      <c r="AV196" s="21">
        <f t="shared" si="23"/>
        <v>-7.5829681131125835</v>
      </c>
      <c r="AW196" s="21">
        <f t="shared" si="23"/>
        <v>-7.7506770772103435</v>
      </c>
      <c r="AX196" s="21">
        <f t="shared" si="23"/>
        <v>-7.9235167891685423</v>
      </c>
      <c r="AY196" s="21">
        <f t="shared" si="23"/>
        <v>-8.1016559188782828</v>
      </c>
      <c r="AZ196" s="21">
        <f t="shared" si="23"/>
        <v>-8.2852691910880569</v>
      </c>
      <c r="BA196" s="21">
        <f t="shared" si="23"/>
        <v>-8.4745373377213298</v>
      </c>
      <c r="BB196" s="21">
        <f t="shared" si="23"/>
        <v>-8.6681268170608288</v>
      </c>
    </row>
    <row r="197" spans="1:54" outlineLevel="2">
      <c r="A197" s="467"/>
      <c r="B197" s="150" t="s">
        <v>295</v>
      </c>
      <c r="C197" s="19"/>
      <c r="D197" s="135" t="s">
        <v>399</v>
      </c>
      <c r="E197" s="21">
        <f>SUMIF($B$143:$B$154,"Financial",E$143:E$154)*E186</f>
        <v>-54.20190419459999</v>
      </c>
      <c r="F197" s="21">
        <f t="shared" ref="F197:BB197" si="24">SUMIF($B$143:$B$154,"Financial",F$143:F$154)*F186</f>
        <v>-51.971305394351106</v>
      </c>
      <c r="G197" s="21">
        <f t="shared" si="24"/>
        <v>-49.723948094608225</v>
      </c>
      <c r="H197" s="21">
        <f t="shared" si="24"/>
        <v>-47.459489148850508</v>
      </c>
      <c r="I197" s="21">
        <f t="shared" si="24"/>
        <v>-45.177584916701555</v>
      </c>
      <c r="J197" s="21">
        <f t="shared" si="24"/>
        <v>-42.877889717987934</v>
      </c>
      <c r="K197" s="21">
        <f t="shared" si="24"/>
        <v>-42.236076276532735</v>
      </c>
      <c r="L197" s="21">
        <f t="shared" si="24"/>
        <v>-41.608455757001693</v>
      </c>
      <c r="M197" s="21">
        <f t="shared" si="24"/>
        <v>-40.99465583805442</v>
      </c>
      <c r="N197" s="21">
        <f t="shared" si="24"/>
        <v>-40.394314569657915</v>
      </c>
      <c r="O197" s="21">
        <f t="shared" si="24"/>
        <v>-39.807080189207426</v>
      </c>
      <c r="P197" s="21">
        <f t="shared" si="24"/>
        <v>-39.366664553197161</v>
      </c>
      <c r="Q197" s="21">
        <f t="shared" si="24"/>
        <v>-38.937998382156636</v>
      </c>
      <c r="R197" s="21">
        <f t="shared" si="24"/>
        <v>-38.52078642949234</v>
      </c>
      <c r="S197" s="21">
        <f t="shared" si="24"/>
        <v>-38.114742598228844</v>
      </c>
      <c r="T197" s="21">
        <f t="shared" si="24"/>
        <v>-37.719589622507954</v>
      </c>
      <c r="U197" s="21">
        <f t="shared" si="24"/>
        <v>-37.335058783844964</v>
      </c>
      <c r="V197" s="21">
        <f t="shared" si="24"/>
        <v>-36.96088968419167</v>
      </c>
      <c r="W197" s="21">
        <f t="shared" si="24"/>
        <v>-36.59683002251316</v>
      </c>
      <c r="X197" s="21">
        <f t="shared" si="24"/>
        <v>-36.242635323458771</v>
      </c>
      <c r="Y197" s="21">
        <f t="shared" si="24"/>
        <v>-35.898068712701473</v>
      </c>
      <c r="Z197" s="21">
        <f t="shared" si="24"/>
        <v>-35.562900688977216</v>
      </c>
      <c r="AA197" s="21">
        <f t="shared" si="24"/>
        <v>-35.236908940983376</v>
      </c>
      <c r="AB197" s="21">
        <f t="shared" si="24"/>
        <v>-34.919878051007615</v>
      </c>
      <c r="AC197" s="21">
        <f t="shared" si="24"/>
        <v>-34.611599463421726</v>
      </c>
      <c r="AD197" s="21">
        <f t="shared" si="24"/>
        <v>-34.311871076286764</v>
      </c>
      <c r="AE197" s="21">
        <f t="shared" si="24"/>
        <v>-34.020497206180877</v>
      </c>
      <c r="AF197" s="21">
        <f t="shared" si="24"/>
        <v>-33.737288364179399</v>
      </c>
      <c r="AG197" s="21">
        <f t="shared" si="24"/>
        <v>-33.462060990345194</v>
      </c>
      <c r="AH197" s="21">
        <f t="shared" si="24"/>
        <v>-33.194637483911229</v>
      </c>
      <c r="AI197" s="21">
        <f t="shared" si="24"/>
        <v>-32.934845783723496</v>
      </c>
      <c r="AJ197" s="21">
        <f t="shared" si="24"/>
        <v>-32.841172397449363</v>
      </c>
      <c r="AK197" s="21">
        <f t="shared" si="24"/>
        <v>-32.753188760265786</v>
      </c>
      <c r="AL197" s="21">
        <f t="shared" si="24"/>
        <v>-32.670829733682488</v>
      </c>
      <c r="AM197" s="21">
        <f t="shared" si="24"/>
        <v>-32.594033483800217</v>
      </c>
      <c r="AN197" s="21">
        <f t="shared" si="24"/>
        <v>-32.522740947979543</v>
      </c>
      <c r="AO197" s="21">
        <f t="shared" si="24"/>
        <v>-32.456896006503563</v>
      </c>
      <c r="AP197" s="21">
        <f t="shared" si="24"/>
        <v>-32.396445516624198</v>
      </c>
      <c r="AQ197" s="21">
        <f t="shared" si="24"/>
        <v>-32.341339034571263</v>
      </c>
      <c r="AR197" s="21">
        <f t="shared" si="24"/>
        <v>-32.291528960801145</v>
      </c>
      <c r="AS197" s="21">
        <f t="shared" si="24"/>
        <v>-32.2469704740273</v>
      </c>
      <c r="AT197" s="21">
        <f t="shared" si="24"/>
        <v>-32.207621481232287</v>
      </c>
      <c r="AU197" s="21">
        <f t="shared" si="24"/>
        <v>-32.17344240132401</v>
      </c>
      <c r="AV197" s="21">
        <f t="shared" si="24"/>
        <v>-32.144396514782429</v>
      </c>
      <c r="AW197" s="21">
        <f t="shared" si="24"/>
        <v>-32.120449501461692</v>
      </c>
      <c r="AX197" s="21">
        <f t="shared" si="24"/>
        <v>-32.101569645491715</v>
      </c>
      <c r="AY197" s="21">
        <f t="shared" si="24"/>
        <v>-32.0877278607921</v>
      </c>
      <c r="AZ197" s="21">
        <f t="shared" si="24"/>
        <v>-32.078897568966951</v>
      </c>
      <c r="BA197" s="21">
        <f t="shared" si="24"/>
        <v>-32.075054475638126</v>
      </c>
      <c r="BB197" s="21">
        <f t="shared" si="24"/>
        <v>-32.071249530428602</v>
      </c>
    </row>
    <row r="198" spans="1:54" outlineLevel="2">
      <c r="A198" s="468"/>
      <c r="B198" s="150" t="s">
        <v>486</v>
      </c>
      <c r="C198" s="19"/>
      <c r="D198" s="135" t="s">
        <v>399</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66" t="s">
        <v>507</v>
      </c>
      <c r="B200" s="150" t="s">
        <v>508</v>
      </c>
      <c r="C200" s="19"/>
      <c r="D200" s="135" t="s">
        <v>399</v>
      </c>
      <c r="E200" s="21">
        <f>SUM(E190:E193,E196:E198)</f>
        <v>-120.9698435009049</v>
      </c>
      <c r="F200" s="21">
        <f t="shared" ref="F200:BB200" si="26">SUM(F190:F193,F196:F198)</f>
        <v>-120.75200717119299</v>
      </c>
      <c r="G200" s="21">
        <f t="shared" si="26"/>
        <v>-120.26869102043281</v>
      </c>
      <c r="H200" s="21">
        <f t="shared" si="26"/>
        <v>-119.76242828015469</v>
      </c>
      <c r="I200" s="21">
        <f t="shared" si="26"/>
        <v>-119.4015586584658</v>
      </c>
      <c r="J200" s="21">
        <f t="shared" si="26"/>
        <v>-118.16183523558539</v>
      </c>
      <c r="K200" s="21">
        <f t="shared" si="26"/>
        <v>-114.82959634469364</v>
      </c>
      <c r="L200" s="21">
        <f t="shared" si="26"/>
        <v>-111.79436273808084</v>
      </c>
      <c r="M200" s="21">
        <f t="shared" si="26"/>
        <v>-108.90599943658844</v>
      </c>
      <c r="N200" s="21">
        <f t="shared" si="26"/>
        <v>-106.02872522807937</v>
      </c>
      <c r="O200" s="21">
        <f t="shared" si="26"/>
        <v>-103.41473344236971</v>
      </c>
      <c r="P200" s="21">
        <f t="shared" si="26"/>
        <v>-101.20844297109815</v>
      </c>
      <c r="Q200" s="21">
        <f t="shared" si="26"/>
        <v>-99.118958649135919</v>
      </c>
      <c r="R200" s="21">
        <f t="shared" si="26"/>
        <v>-97.256901714291615</v>
      </c>
      <c r="S200" s="21">
        <f t="shared" si="26"/>
        <v>-95.38019474710282</v>
      </c>
      <c r="T200" s="21">
        <f t="shared" si="26"/>
        <v>-93.602708048309722</v>
      </c>
      <c r="U200" s="21">
        <f t="shared" si="26"/>
        <v>-91.919175187230067</v>
      </c>
      <c r="V200" s="21">
        <f t="shared" si="26"/>
        <v>-90.431629381676984</v>
      </c>
      <c r="W200" s="21">
        <f t="shared" si="26"/>
        <v>-88.919020266556032</v>
      </c>
      <c r="X200" s="21">
        <f t="shared" si="26"/>
        <v>-87.588729255754885</v>
      </c>
      <c r="Y200" s="21">
        <f t="shared" si="26"/>
        <v>-86.229429688533713</v>
      </c>
      <c r="Z200" s="21">
        <f t="shared" si="26"/>
        <v>-85.039969722693144</v>
      </c>
      <c r="AA200" s="21">
        <f t="shared" si="26"/>
        <v>-83.914286587652583</v>
      </c>
      <c r="AB200" s="21">
        <f t="shared" si="26"/>
        <v>-82.848981324300013</v>
      </c>
      <c r="AC200" s="21">
        <f t="shared" si="26"/>
        <v>-81.819821530033153</v>
      </c>
      <c r="AD200" s="21">
        <f t="shared" si="26"/>
        <v>-81.246059169273295</v>
      </c>
      <c r="AE200" s="21">
        <f t="shared" si="26"/>
        <v>-80.69118333077347</v>
      </c>
      <c r="AF200" s="21">
        <f t="shared" si="26"/>
        <v>-80.143535106857314</v>
      </c>
      <c r="AG200" s="21">
        <f t="shared" si="26"/>
        <v>-79.604473593224554</v>
      </c>
      <c r="AH200" s="21">
        <f t="shared" si="26"/>
        <v>-79.075535320299508</v>
      </c>
      <c r="AI200" s="21">
        <f t="shared" si="26"/>
        <v>-78.558682986492883</v>
      </c>
      <c r="AJ200" s="21">
        <f t="shared" si="26"/>
        <v>-78.415612701158409</v>
      </c>
      <c r="AK200" s="21">
        <f t="shared" si="26"/>
        <v>-78.27938924404522</v>
      </c>
      <c r="AL200" s="21">
        <f t="shared" si="26"/>
        <v>-78.150789547442429</v>
      </c>
      <c r="AM200" s="21">
        <f t="shared" si="26"/>
        <v>-78.030264368722229</v>
      </c>
      <c r="AN200" s="21">
        <f t="shared" si="26"/>
        <v>-77.918028114713152</v>
      </c>
      <c r="AO200" s="21">
        <f t="shared" si="26"/>
        <v>-77.814198743978437</v>
      </c>
      <c r="AP200" s="21">
        <f t="shared" si="26"/>
        <v>-77.719072422040938</v>
      </c>
      <c r="AQ200" s="21">
        <f t="shared" si="26"/>
        <v>-77.632984550583757</v>
      </c>
      <c r="AR200" s="21">
        <f t="shared" si="26"/>
        <v>-77.556199258140396</v>
      </c>
      <c r="AS200" s="21">
        <f t="shared" si="26"/>
        <v>-77.488972075326672</v>
      </c>
      <c r="AT200" s="21">
        <f t="shared" si="26"/>
        <v>-77.431577584589263</v>
      </c>
      <c r="AU200" s="21">
        <f t="shared" si="26"/>
        <v>-77.384306332450805</v>
      </c>
      <c r="AV200" s="21">
        <f t="shared" si="26"/>
        <v>-77.347444679600372</v>
      </c>
      <c r="AW200" s="21">
        <f t="shared" si="26"/>
        <v>-77.321275729118128</v>
      </c>
      <c r="AX200" s="21">
        <f t="shared" si="26"/>
        <v>-77.306089555650175</v>
      </c>
      <c r="AY200" s="21">
        <f t="shared" si="26"/>
        <v>-77.302182264513064</v>
      </c>
      <c r="AZ200" s="21">
        <f t="shared" si="26"/>
        <v>-77.309854146012498</v>
      </c>
      <c r="BA200" s="21">
        <f t="shared" si="26"/>
        <v>-77.329408691284499</v>
      </c>
      <c r="BB200" s="21">
        <f t="shared" si="26"/>
        <v>-77.35043180061399</v>
      </c>
    </row>
    <row r="201" spans="1:54" outlineLevel="2">
      <c r="A201" s="467"/>
      <c r="B201" s="150" t="s">
        <v>509</v>
      </c>
      <c r="C201" s="19"/>
      <c r="D201" s="135" t="s">
        <v>399</v>
      </c>
      <c r="E201" s="21">
        <f>SUM(E190:E192,E194,E196:E198)</f>
        <v>-94.361550430045654</v>
      </c>
      <c r="F201" s="21">
        <f t="shared" ref="F201:BB201" si="27">SUM(F190:F192,F194,F196:F198)</f>
        <v>-95.439918081878062</v>
      </c>
      <c r="G201" s="21">
        <f t="shared" si="27"/>
        <v>-96.430615435456218</v>
      </c>
      <c r="H201" s="21">
        <f t="shared" si="27"/>
        <v>-97.385471787521141</v>
      </c>
      <c r="I201" s="21">
        <f t="shared" si="27"/>
        <v>-98.320975331577415</v>
      </c>
      <c r="J201" s="21">
        <f t="shared" si="27"/>
        <v>-98.380663447904112</v>
      </c>
      <c r="K201" s="21">
        <f t="shared" si="27"/>
        <v>-95.430880648144807</v>
      </c>
      <c r="L201" s="21">
        <f t="shared" si="27"/>
        <v>-92.645102056306385</v>
      </c>
      <c r="M201" s="21">
        <f t="shared" si="27"/>
        <v>-90.014607645454433</v>
      </c>
      <c r="N201" s="21">
        <f t="shared" si="27"/>
        <v>-87.531121604564078</v>
      </c>
      <c r="O201" s="21">
        <f t="shared" si="27"/>
        <v>-85.186790984583951</v>
      </c>
      <c r="P201" s="21">
        <f t="shared" si="27"/>
        <v>-83.111390541679356</v>
      </c>
      <c r="Q201" s="21">
        <f t="shared" si="27"/>
        <v>-81.160147174059688</v>
      </c>
      <c r="R201" s="21">
        <f t="shared" si="27"/>
        <v>-79.326398477448748</v>
      </c>
      <c r="S201" s="21">
        <f t="shared" si="27"/>
        <v>-77.598881916160735</v>
      </c>
      <c r="T201" s="21">
        <f t="shared" si="27"/>
        <v>-75.976630652551151</v>
      </c>
      <c r="U201" s="21">
        <f t="shared" si="27"/>
        <v>-74.453977164607323</v>
      </c>
      <c r="V201" s="21">
        <f t="shared" si="27"/>
        <v>-73.025554899729372</v>
      </c>
      <c r="W201" s="21">
        <f t="shared" si="27"/>
        <v>-71.686283622534546</v>
      </c>
      <c r="X201" s="21">
        <f t="shared" si="27"/>
        <v>-70.431355748142892</v>
      </c>
      <c r="Y201" s="21">
        <f t="shared" si="27"/>
        <v>-69.256223222384975</v>
      </c>
      <c r="Z201" s="21">
        <f t="shared" si="27"/>
        <v>-68.1565847895464</v>
      </c>
      <c r="AA201" s="21">
        <f t="shared" si="27"/>
        <v>-67.128374375039442</v>
      </c>
      <c r="AB201" s="21">
        <f t="shared" si="27"/>
        <v>-66.167749358222736</v>
      </c>
      <c r="AC201" s="21">
        <f t="shared" si="27"/>
        <v>-65.257834446096851</v>
      </c>
      <c r="AD201" s="21">
        <f t="shared" si="27"/>
        <v>-64.802528524767141</v>
      </c>
      <c r="AE201" s="21">
        <f t="shared" si="27"/>
        <v>-64.3600139438376</v>
      </c>
      <c r="AF201" s="21">
        <f t="shared" si="27"/>
        <v>-63.92930388289664</v>
      </c>
      <c r="AG201" s="21">
        <f t="shared" si="27"/>
        <v>-63.509882550346035</v>
      </c>
      <c r="AH201" s="21">
        <f t="shared" si="27"/>
        <v>-63.101814505459537</v>
      </c>
      <c r="AI201" s="21">
        <f t="shared" si="27"/>
        <v>-62.705945238594765</v>
      </c>
      <c r="AJ201" s="21">
        <f t="shared" si="27"/>
        <v>-62.608243211488947</v>
      </c>
      <c r="AK201" s="21">
        <f t="shared" si="27"/>
        <v>-62.519439283490399</v>
      </c>
      <c r="AL201" s="21">
        <f t="shared" si="27"/>
        <v>-62.439721437279289</v>
      </c>
      <c r="AM201" s="21">
        <f t="shared" si="27"/>
        <v>-62.369309810383136</v>
      </c>
      <c r="AN201" s="21">
        <f t="shared" si="27"/>
        <v>-62.308377315138927</v>
      </c>
      <c r="AO201" s="21">
        <f t="shared" si="27"/>
        <v>-62.25703690990764</v>
      </c>
      <c r="AP201" s="21">
        <f t="shared" si="27"/>
        <v>-62.215461876654203</v>
      </c>
      <c r="AQ201" s="21">
        <f t="shared" si="27"/>
        <v>-62.183835793023093</v>
      </c>
      <c r="AR201" s="21">
        <f t="shared" si="27"/>
        <v>-62.162337510532815</v>
      </c>
      <c r="AS201" s="21">
        <f t="shared" si="27"/>
        <v>-62.151143886674944</v>
      </c>
      <c r="AT201" s="21">
        <f t="shared" si="27"/>
        <v>-62.150438838591235</v>
      </c>
      <c r="AU201" s="21">
        <f t="shared" si="27"/>
        <v>-62.16041653408363</v>
      </c>
      <c r="AV201" s="21">
        <f t="shared" si="27"/>
        <v>-62.181275261725858</v>
      </c>
      <c r="AW201" s="21">
        <f t="shared" si="27"/>
        <v>-62.213217368597675</v>
      </c>
      <c r="AX201" s="21">
        <f t="shared" si="27"/>
        <v>-62.256451550665616</v>
      </c>
      <c r="AY201" s="21">
        <f t="shared" si="27"/>
        <v>-62.311193376155416</v>
      </c>
      <c r="AZ201" s="21">
        <f t="shared" si="27"/>
        <v>-62.377665195155551</v>
      </c>
      <c r="BA201" s="21">
        <f t="shared" si="27"/>
        <v>-62.456095513609291</v>
      </c>
      <c r="BB201" s="21">
        <f t="shared" si="27"/>
        <v>-62.537612778661682</v>
      </c>
    </row>
    <row r="202" spans="1:54" outlineLevel="2">
      <c r="A202" s="468"/>
      <c r="B202" s="150" t="s">
        <v>510</v>
      </c>
      <c r="C202" s="19"/>
      <c r="D202" s="135" t="s">
        <v>399</v>
      </c>
      <c r="E202" s="21">
        <f>SUM(E190:E192,E195:E198)</f>
        <v>-147.74684848842227</v>
      </c>
      <c r="F202" s="21">
        <f t="shared" ref="F202:BB202" si="28">SUM(F190:F192,F195:F198)</f>
        <v>-147.47407974699453</v>
      </c>
      <c r="G202" s="21">
        <f t="shared" si="28"/>
        <v>-147.13109913038429</v>
      </c>
      <c r="H202" s="21">
        <f t="shared" si="28"/>
        <v>-146.76942439509492</v>
      </c>
      <c r="I202" s="21">
        <f t="shared" si="28"/>
        <v>-146.40523366516183</v>
      </c>
      <c r="J202" s="21">
        <f t="shared" si="28"/>
        <v>-145.18175567189775</v>
      </c>
      <c r="K202" s="21">
        <f t="shared" si="28"/>
        <v>-141.9010324904111</v>
      </c>
      <c r="L202" s="21">
        <f t="shared" si="28"/>
        <v>-138.78896670240434</v>
      </c>
      <c r="M202" s="21">
        <f t="shared" si="28"/>
        <v>-135.83682380089479</v>
      </c>
      <c r="N202" s="21">
        <f t="shared" si="28"/>
        <v>-133.03631435907212</v>
      </c>
      <c r="O202" s="21">
        <f t="shared" si="28"/>
        <v>-130.37957264808853</v>
      </c>
      <c r="P202" s="21">
        <f t="shared" si="28"/>
        <v>-127.99636154988926</v>
      </c>
      <c r="Q202" s="21">
        <f t="shared" si="28"/>
        <v>-125.74189697932495</v>
      </c>
      <c r="R202" s="21">
        <f t="shared" si="28"/>
        <v>-123.60950641552876</v>
      </c>
      <c r="S202" s="21">
        <f t="shared" si="28"/>
        <v>-121.57802068852638</v>
      </c>
      <c r="T202" s="21">
        <f t="shared" si="28"/>
        <v>-119.65649476916164</v>
      </c>
      <c r="U202" s="21">
        <f t="shared" si="28"/>
        <v>-117.83925069916998</v>
      </c>
      <c r="V202" s="21">
        <f t="shared" si="28"/>
        <v>-116.12091248708685</v>
      </c>
      <c r="W202" s="21">
        <f t="shared" si="28"/>
        <v>-114.49639146033206</v>
      </c>
      <c r="X202" s="21">
        <f t="shared" si="28"/>
        <v>-112.96087256315208</v>
      </c>
      <c r="Y202" s="21">
        <f t="shared" si="28"/>
        <v>-111.50980131993143</v>
      </c>
      <c r="Z202" s="21">
        <f t="shared" si="28"/>
        <v>-110.13887100615383</v>
      </c>
      <c r="AA202" s="21">
        <f t="shared" si="28"/>
        <v>-108.84401115706046</v>
      </c>
      <c r="AB202" s="21">
        <f t="shared" si="28"/>
        <v>-107.62137580083989</v>
      </c>
      <c r="AC202" s="21">
        <f t="shared" si="28"/>
        <v>-106.42759591221157</v>
      </c>
      <c r="AD202" s="21">
        <f t="shared" si="28"/>
        <v>-105.69006910959486</v>
      </c>
      <c r="AE202" s="21">
        <f t="shared" si="28"/>
        <v>-104.96443646740015</v>
      </c>
      <c r="AF202" s="21">
        <f t="shared" si="28"/>
        <v>-104.24808708013043</v>
      </c>
      <c r="AG202" s="21">
        <f t="shared" si="28"/>
        <v>-103.53980378819881</v>
      </c>
      <c r="AH202" s="21">
        <f t="shared" si="28"/>
        <v>-102.84009119116416</v>
      </c>
      <c r="AI202" s="21">
        <f t="shared" si="28"/>
        <v>-102.15177740367008</v>
      </c>
      <c r="AJ202" s="21">
        <f t="shared" si="28"/>
        <v>-101.95040474158924</v>
      </c>
      <c r="AK202" s="21">
        <f t="shared" si="28"/>
        <v>-101.75479348705946</v>
      </c>
      <c r="AL202" s="21">
        <f t="shared" si="28"/>
        <v>-101.56547133032291</v>
      </c>
      <c r="AM202" s="21">
        <f t="shared" si="28"/>
        <v>-101.383047441586</v>
      </c>
      <c r="AN202" s="21">
        <f t="shared" si="28"/>
        <v>-101.20797487013333</v>
      </c>
      <c r="AO202" s="21">
        <f t="shared" si="28"/>
        <v>-101.04051211397666</v>
      </c>
      <c r="AP202" s="21">
        <f t="shared" si="28"/>
        <v>-100.88108320487854</v>
      </c>
      <c r="AQ202" s="21">
        <f t="shared" si="28"/>
        <v>-100.7301284068849</v>
      </c>
      <c r="AR202" s="21">
        <f t="shared" si="28"/>
        <v>-100.58805781417135</v>
      </c>
      <c r="AS202" s="21">
        <f t="shared" si="28"/>
        <v>-100.45526015959257</v>
      </c>
      <c r="AT202" s="21">
        <f t="shared" si="28"/>
        <v>-100.332129353651</v>
      </c>
      <c r="AU202" s="21">
        <f t="shared" si="28"/>
        <v>-100.21907434963855</v>
      </c>
      <c r="AV202" s="21">
        <f t="shared" si="28"/>
        <v>-100.11649935602759</v>
      </c>
      <c r="AW202" s="21">
        <f t="shared" si="28"/>
        <v>-100.02480470256312</v>
      </c>
      <c r="AX202" s="21">
        <f t="shared" si="28"/>
        <v>-99.944392590506283</v>
      </c>
      <c r="AY202" s="21">
        <f t="shared" si="28"/>
        <v>-99.8756685631365</v>
      </c>
      <c r="AZ202" s="21">
        <f t="shared" si="28"/>
        <v>-99.819040550629168</v>
      </c>
      <c r="BA202" s="21">
        <f t="shared" si="28"/>
        <v>-99.774917553028459</v>
      </c>
      <c r="BB202" s="21">
        <f t="shared" si="28"/>
        <v>-99.730066914792147</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66" t="s">
        <v>511</v>
      </c>
      <c r="B204" s="150" t="s">
        <v>512</v>
      </c>
      <c r="C204" s="19"/>
      <c r="D204" s="135" t="s">
        <v>399</v>
      </c>
      <c r="E204" s="21">
        <f>E200</f>
        <v>-120.9698435009049</v>
      </c>
      <c r="F204" s="21">
        <f>F200+E204</f>
        <v>-241.7218506720979</v>
      </c>
      <c r="G204" s="21">
        <f t="shared" ref="G204:BB206" si="29">G200+F204</f>
        <v>-361.99054169253071</v>
      </c>
      <c r="H204" s="21">
        <f t="shared" si="29"/>
        <v>-481.75296997268538</v>
      </c>
      <c r="I204" s="21">
        <f t="shared" si="29"/>
        <v>-601.15452863115115</v>
      </c>
      <c r="J204" s="21">
        <f t="shared" si="29"/>
        <v>-719.31636386673654</v>
      </c>
      <c r="K204" s="21">
        <f t="shared" si="29"/>
        <v>-834.14596021143018</v>
      </c>
      <c r="L204" s="21">
        <f t="shared" si="29"/>
        <v>-945.94032294951103</v>
      </c>
      <c r="M204" s="21">
        <f t="shared" si="29"/>
        <v>-1054.8463223860995</v>
      </c>
      <c r="N204" s="21">
        <f t="shared" si="29"/>
        <v>-1160.8750476141788</v>
      </c>
      <c r="O204" s="21">
        <f t="shared" si="29"/>
        <v>-1264.2897810565485</v>
      </c>
      <c r="P204" s="21">
        <f t="shared" si="29"/>
        <v>-1365.4982240276465</v>
      </c>
      <c r="Q204" s="21">
        <f t="shared" si="29"/>
        <v>-1464.6171826767825</v>
      </c>
      <c r="R204" s="21">
        <f t="shared" si="29"/>
        <v>-1561.8740843910741</v>
      </c>
      <c r="S204" s="21">
        <f t="shared" si="29"/>
        <v>-1657.254279138177</v>
      </c>
      <c r="T204" s="21">
        <f t="shared" si="29"/>
        <v>-1750.8569871864868</v>
      </c>
      <c r="U204" s="21">
        <f t="shared" si="29"/>
        <v>-1842.7761623737169</v>
      </c>
      <c r="V204" s="21">
        <f t="shared" si="29"/>
        <v>-1933.2077917553938</v>
      </c>
      <c r="W204" s="21">
        <f t="shared" si="29"/>
        <v>-2022.1268120219499</v>
      </c>
      <c r="X204" s="21">
        <f t="shared" si="29"/>
        <v>-2109.7155412777047</v>
      </c>
      <c r="Y204" s="21">
        <f t="shared" si="29"/>
        <v>-2195.9449709662385</v>
      </c>
      <c r="Z204" s="21">
        <f t="shared" si="29"/>
        <v>-2280.9849406889316</v>
      </c>
      <c r="AA204" s="21">
        <f t="shared" si="29"/>
        <v>-2364.899227276584</v>
      </c>
      <c r="AB204" s="21">
        <f t="shared" si="29"/>
        <v>-2447.748208600884</v>
      </c>
      <c r="AC204" s="21">
        <f t="shared" si="29"/>
        <v>-2529.5680301309171</v>
      </c>
      <c r="AD204" s="21">
        <f t="shared" si="29"/>
        <v>-2610.8140893001905</v>
      </c>
      <c r="AE204" s="21">
        <f t="shared" si="29"/>
        <v>-2691.5052726309641</v>
      </c>
      <c r="AF204" s="21">
        <f t="shared" si="29"/>
        <v>-2771.6488077378212</v>
      </c>
      <c r="AG204" s="21">
        <f t="shared" si="29"/>
        <v>-2851.2532813310459</v>
      </c>
      <c r="AH204" s="21">
        <f t="shared" si="29"/>
        <v>-2930.3288166513453</v>
      </c>
      <c r="AI204" s="21">
        <f t="shared" si="29"/>
        <v>-3008.8874996378381</v>
      </c>
      <c r="AJ204" s="21">
        <f t="shared" si="29"/>
        <v>-3087.3031123389965</v>
      </c>
      <c r="AK204" s="21">
        <f t="shared" si="29"/>
        <v>-3165.5825015830419</v>
      </c>
      <c r="AL204" s="21">
        <f t="shared" si="29"/>
        <v>-3243.7332911304843</v>
      </c>
      <c r="AM204" s="21">
        <f t="shared" si="29"/>
        <v>-3321.7635554992066</v>
      </c>
      <c r="AN204" s="21">
        <f t="shared" si="29"/>
        <v>-3399.6815836139199</v>
      </c>
      <c r="AO204" s="21">
        <f t="shared" si="29"/>
        <v>-3477.4957823578984</v>
      </c>
      <c r="AP204" s="21">
        <f t="shared" si="29"/>
        <v>-3555.2148547799393</v>
      </c>
      <c r="AQ204" s="21">
        <f t="shared" si="29"/>
        <v>-3632.8478393305231</v>
      </c>
      <c r="AR204" s="21">
        <f t="shared" si="29"/>
        <v>-3710.4040385886638</v>
      </c>
      <c r="AS204" s="21">
        <f t="shared" si="29"/>
        <v>-3787.8930106639905</v>
      </c>
      <c r="AT204" s="21">
        <f t="shared" si="29"/>
        <v>-3865.3245882485799</v>
      </c>
      <c r="AU204" s="21">
        <f t="shared" si="29"/>
        <v>-3942.7088945810306</v>
      </c>
      <c r="AV204" s="21">
        <f t="shared" si="29"/>
        <v>-4020.0563392606309</v>
      </c>
      <c r="AW204" s="21">
        <f t="shared" si="29"/>
        <v>-4097.3776149897494</v>
      </c>
      <c r="AX204" s="21">
        <f t="shared" si="29"/>
        <v>-4174.6837045453995</v>
      </c>
      <c r="AY204" s="21">
        <f t="shared" si="29"/>
        <v>-4251.9858868099127</v>
      </c>
      <c r="AZ204" s="21">
        <f t="shared" si="29"/>
        <v>-4329.2957409559249</v>
      </c>
      <c r="BA204" s="21">
        <f t="shared" si="29"/>
        <v>-4406.6251496472096</v>
      </c>
      <c r="BB204" s="21">
        <f t="shared" si="29"/>
        <v>-4483.975581447824</v>
      </c>
    </row>
    <row r="205" spans="1:54" outlineLevel="2">
      <c r="A205" s="467"/>
      <c r="B205" s="150" t="s">
        <v>513</v>
      </c>
      <c r="C205" s="19"/>
      <c r="D205" s="135" t="s">
        <v>399</v>
      </c>
      <c r="E205" s="21">
        <f>E201</f>
        <v>-94.361550430045654</v>
      </c>
      <c r="F205" s="21">
        <f t="shared" ref="F205:U206" si="30">F201+E205</f>
        <v>-189.8014685119237</v>
      </c>
      <c r="G205" s="21">
        <f t="shared" si="30"/>
        <v>-286.23208394737992</v>
      </c>
      <c r="H205" s="21">
        <f t="shared" si="30"/>
        <v>-383.61755573490109</v>
      </c>
      <c r="I205" s="21">
        <f t="shared" si="30"/>
        <v>-481.9385310664785</v>
      </c>
      <c r="J205" s="21">
        <f t="shared" si="30"/>
        <v>-580.31919451438262</v>
      </c>
      <c r="K205" s="21">
        <f t="shared" si="30"/>
        <v>-675.75007516252742</v>
      </c>
      <c r="L205" s="21">
        <f t="shared" si="30"/>
        <v>-768.39517721883385</v>
      </c>
      <c r="M205" s="21">
        <f t="shared" si="30"/>
        <v>-858.40978486428833</v>
      </c>
      <c r="N205" s="21">
        <f t="shared" si="30"/>
        <v>-945.9409064688524</v>
      </c>
      <c r="O205" s="21">
        <f t="shared" si="30"/>
        <v>-1031.1276974534364</v>
      </c>
      <c r="P205" s="21">
        <f t="shared" si="30"/>
        <v>-1114.2390879951158</v>
      </c>
      <c r="Q205" s="21">
        <f t="shared" si="30"/>
        <v>-1195.3992351691754</v>
      </c>
      <c r="R205" s="21">
        <f t="shared" si="30"/>
        <v>-1274.7256336466241</v>
      </c>
      <c r="S205" s="21">
        <f t="shared" si="30"/>
        <v>-1352.3245155627849</v>
      </c>
      <c r="T205" s="21">
        <f t="shared" si="30"/>
        <v>-1428.3011462153361</v>
      </c>
      <c r="U205" s="21">
        <f t="shared" si="30"/>
        <v>-1502.7551233799434</v>
      </c>
      <c r="V205" s="21">
        <f t="shared" si="29"/>
        <v>-1575.7806782796727</v>
      </c>
      <c r="W205" s="21">
        <f t="shared" si="29"/>
        <v>-1647.4669619022072</v>
      </c>
      <c r="X205" s="21">
        <f t="shared" si="29"/>
        <v>-1717.8983176503502</v>
      </c>
      <c r="Y205" s="21">
        <f t="shared" si="29"/>
        <v>-1787.1545408727352</v>
      </c>
      <c r="Z205" s="21">
        <f t="shared" si="29"/>
        <v>-1855.3111256622815</v>
      </c>
      <c r="AA205" s="21">
        <f t="shared" si="29"/>
        <v>-1922.4395000373208</v>
      </c>
      <c r="AB205" s="21">
        <f t="shared" si="29"/>
        <v>-1988.6072493955435</v>
      </c>
      <c r="AC205" s="21">
        <f t="shared" si="29"/>
        <v>-2053.8650838416402</v>
      </c>
      <c r="AD205" s="21">
        <f t="shared" si="29"/>
        <v>-2118.6676123664074</v>
      </c>
      <c r="AE205" s="21">
        <f t="shared" si="29"/>
        <v>-2183.0276263102451</v>
      </c>
      <c r="AF205" s="21">
        <f t="shared" si="29"/>
        <v>-2246.9569301931415</v>
      </c>
      <c r="AG205" s="21">
        <f t="shared" si="29"/>
        <v>-2310.4668127434875</v>
      </c>
      <c r="AH205" s="21">
        <f t="shared" si="29"/>
        <v>-2373.568627248947</v>
      </c>
      <c r="AI205" s="21">
        <f t="shared" si="29"/>
        <v>-2436.2745724875417</v>
      </c>
      <c r="AJ205" s="21">
        <f t="shared" si="29"/>
        <v>-2498.8828156990307</v>
      </c>
      <c r="AK205" s="21">
        <f t="shared" si="29"/>
        <v>-2561.4022549825213</v>
      </c>
      <c r="AL205" s="21">
        <f t="shared" si="29"/>
        <v>-2623.8419764198006</v>
      </c>
      <c r="AM205" s="21">
        <f t="shared" si="29"/>
        <v>-2686.2112862301838</v>
      </c>
      <c r="AN205" s="21">
        <f t="shared" si="29"/>
        <v>-2748.5196635453226</v>
      </c>
      <c r="AO205" s="21">
        <f t="shared" si="29"/>
        <v>-2810.7767004552302</v>
      </c>
      <c r="AP205" s="21">
        <f t="shared" si="29"/>
        <v>-2872.9921623318842</v>
      </c>
      <c r="AQ205" s="21">
        <f t="shared" si="29"/>
        <v>-2935.1759981249074</v>
      </c>
      <c r="AR205" s="21">
        <f t="shared" si="29"/>
        <v>-2997.3383356354402</v>
      </c>
      <c r="AS205" s="21">
        <f t="shared" si="29"/>
        <v>-3059.4894795221153</v>
      </c>
      <c r="AT205" s="21">
        <f t="shared" si="29"/>
        <v>-3121.6399183607064</v>
      </c>
      <c r="AU205" s="21">
        <f t="shared" si="29"/>
        <v>-3183.80033489479</v>
      </c>
      <c r="AV205" s="21">
        <f t="shared" si="29"/>
        <v>-3245.9816101565157</v>
      </c>
      <c r="AW205" s="21">
        <f t="shared" si="29"/>
        <v>-3308.1948275251134</v>
      </c>
      <c r="AX205" s="21">
        <f t="shared" si="29"/>
        <v>-3370.451279075779</v>
      </c>
      <c r="AY205" s="21">
        <f t="shared" si="29"/>
        <v>-3432.7624724519346</v>
      </c>
      <c r="AZ205" s="21">
        <f t="shared" si="29"/>
        <v>-3495.1401376470903</v>
      </c>
      <c r="BA205" s="21">
        <f t="shared" si="29"/>
        <v>-3557.5962331606997</v>
      </c>
      <c r="BB205" s="21">
        <f t="shared" si="29"/>
        <v>-3620.1338459393614</v>
      </c>
    </row>
    <row r="206" spans="1:54" outlineLevel="2">
      <c r="A206" s="468"/>
      <c r="B206" s="150" t="s">
        <v>514</v>
      </c>
      <c r="C206" s="19"/>
      <c r="D206" s="135" t="s">
        <v>399</v>
      </c>
      <c r="E206" s="21">
        <f>E202</f>
        <v>-147.74684848842227</v>
      </c>
      <c r="F206" s="21">
        <f t="shared" si="30"/>
        <v>-295.22092823541681</v>
      </c>
      <c r="G206" s="21">
        <f t="shared" si="29"/>
        <v>-442.35202736580106</v>
      </c>
      <c r="H206" s="21">
        <f t="shared" si="29"/>
        <v>-589.12145176089598</v>
      </c>
      <c r="I206" s="21">
        <f t="shared" si="29"/>
        <v>-735.52668542605784</v>
      </c>
      <c r="J206" s="21">
        <f t="shared" si="29"/>
        <v>-880.70844109795553</v>
      </c>
      <c r="K206" s="21">
        <f t="shared" si="29"/>
        <v>-1022.6094735883667</v>
      </c>
      <c r="L206" s="21">
        <f t="shared" si="29"/>
        <v>-1161.3984402907711</v>
      </c>
      <c r="M206" s="21">
        <f t="shared" si="29"/>
        <v>-1297.2352640916658</v>
      </c>
      <c r="N206" s="21">
        <f t="shared" si="29"/>
        <v>-1430.2715784507379</v>
      </c>
      <c r="O206" s="21">
        <f t="shared" si="29"/>
        <v>-1560.6511510988264</v>
      </c>
      <c r="P206" s="21">
        <f t="shared" si="29"/>
        <v>-1688.6475126487157</v>
      </c>
      <c r="Q206" s="21">
        <f t="shared" si="29"/>
        <v>-1814.3894096280408</v>
      </c>
      <c r="R206" s="21">
        <f t="shared" si="29"/>
        <v>-1937.9989160435696</v>
      </c>
      <c r="S206" s="21">
        <f t="shared" si="29"/>
        <v>-2059.5769367320959</v>
      </c>
      <c r="T206" s="21">
        <f t="shared" si="29"/>
        <v>-2179.2334315012577</v>
      </c>
      <c r="U206" s="21">
        <f t="shared" si="29"/>
        <v>-2297.0726822004276</v>
      </c>
      <c r="V206" s="21">
        <f t="shared" si="29"/>
        <v>-2413.1935946875146</v>
      </c>
      <c r="W206" s="21">
        <f t="shared" si="29"/>
        <v>-2527.6899861478469</v>
      </c>
      <c r="X206" s="21">
        <f t="shared" si="29"/>
        <v>-2640.6508587109988</v>
      </c>
      <c r="Y206" s="21">
        <f t="shared" si="29"/>
        <v>-2752.1606600309301</v>
      </c>
      <c r="Z206" s="21">
        <f t="shared" si="29"/>
        <v>-2862.2995310370839</v>
      </c>
      <c r="AA206" s="21">
        <f t="shared" si="29"/>
        <v>-2971.1435421941442</v>
      </c>
      <c r="AB206" s="21">
        <f t="shared" si="29"/>
        <v>-3078.764917994984</v>
      </c>
      <c r="AC206" s="21">
        <f t="shared" si="29"/>
        <v>-3185.1925139071955</v>
      </c>
      <c r="AD206" s="21">
        <f t="shared" si="29"/>
        <v>-3290.8825830167902</v>
      </c>
      <c r="AE206" s="21">
        <f t="shared" si="29"/>
        <v>-3395.8470194841902</v>
      </c>
      <c r="AF206" s="21">
        <f t="shared" si="29"/>
        <v>-3500.0951065643208</v>
      </c>
      <c r="AG206" s="21">
        <f t="shared" si="29"/>
        <v>-3603.6349103525195</v>
      </c>
      <c r="AH206" s="21">
        <f t="shared" si="29"/>
        <v>-3706.4750015436834</v>
      </c>
      <c r="AI206" s="21">
        <f t="shared" si="29"/>
        <v>-3808.6267789473536</v>
      </c>
      <c r="AJ206" s="21">
        <f t="shared" si="29"/>
        <v>-3910.577183688943</v>
      </c>
      <c r="AK206" s="21">
        <f t="shared" si="29"/>
        <v>-4012.3319771760025</v>
      </c>
      <c r="AL206" s="21">
        <f t="shared" si="29"/>
        <v>-4113.8974485063254</v>
      </c>
      <c r="AM206" s="21">
        <f t="shared" si="29"/>
        <v>-4215.2804959479117</v>
      </c>
      <c r="AN206" s="21">
        <f t="shared" si="29"/>
        <v>-4316.4884708180452</v>
      </c>
      <c r="AO206" s="21">
        <f t="shared" si="29"/>
        <v>-4417.5289829320218</v>
      </c>
      <c r="AP206" s="21">
        <f t="shared" si="29"/>
        <v>-4518.4100661369002</v>
      </c>
      <c r="AQ206" s="21">
        <f t="shared" si="29"/>
        <v>-4619.1401945437856</v>
      </c>
      <c r="AR206" s="21">
        <f t="shared" si="29"/>
        <v>-4719.728252357957</v>
      </c>
      <c r="AS206" s="21">
        <f t="shared" si="29"/>
        <v>-4820.1835125175494</v>
      </c>
      <c r="AT206" s="21">
        <f t="shared" si="29"/>
        <v>-4920.5156418712004</v>
      </c>
      <c r="AU206" s="21">
        <f t="shared" si="29"/>
        <v>-5020.7347162208389</v>
      </c>
      <c r="AV206" s="21">
        <f t="shared" si="29"/>
        <v>-5120.8512155768667</v>
      </c>
      <c r="AW206" s="21">
        <f t="shared" si="29"/>
        <v>-5220.8760202794301</v>
      </c>
      <c r="AX206" s="21">
        <f t="shared" si="29"/>
        <v>-5320.8204128699363</v>
      </c>
      <c r="AY206" s="21">
        <f t="shared" si="29"/>
        <v>-5420.6960814330723</v>
      </c>
      <c r="AZ206" s="21">
        <f t="shared" si="29"/>
        <v>-5520.5151219837016</v>
      </c>
      <c r="BA206" s="21">
        <f t="shared" si="29"/>
        <v>-5620.2900395367305</v>
      </c>
      <c r="BB206" s="21">
        <f t="shared" si="29"/>
        <v>-5720.0201064515231</v>
      </c>
    </row>
    <row r="207" spans="1:54" outlineLevel="1">
      <c r="B207" s="150"/>
      <c r="C207" s="19"/>
      <c r="D207" s="19"/>
      <c r="E207" s="15"/>
    </row>
    <row r="208" spans="1:54" outlineLevel="1">
      <c r="A208" s="4" t="s">
        <v>575</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519" t="s">
        <v>501</v>
      </c>
      <c r="B210" s="150" t="s">
        <v>576</v>
      </c>
      <c r="C210" s="19"/>
      <c r="D210" s="135" t="s">
        <v>399</v>
      </c>
      <c r="E210" s="21">
        <f>E190-Baseline!E190</f>
        <v>-0.69408339801904262</v>
      </c>
      <c r="F210" s="21">
        <f>F190-Baseline!F190</f>
        <v>-4.9929348856396265</v>
      </c>
      <c r="G210" s="21">
        <f>G190-Baseline!G190</f>
        <v>-9.2021027224138408</v>
      </c>
      <c r="H210" s="21">
        <f>H190-Baseline!H190</f>
        <v>-13.375586948893591</v>
      </c>
      <c r="I210" s="21">
        <f>I190-Baseline!I190</f>
        <v>-17.532120960753307</v>
      </c>
      <c r="J210" s="21">
        <f>J190-Baseline!J190</f>
        <v>-20.817567919295549</v>
      </c>
      <c r="K210" s="21">
        <f>K190-Baseline!K190</f>
        <v>-18.786679168600703</v>
      </c>
      <c r="L210" s="21">
        <f>L190-Baseline!L190</f>
        <v>-16.898142588337688</v>
      </c>
      <c r="M210" s="21">
        <f>M190-Baseline!M190</f>
        <v>-15.143678894296261</v>
      </c>
      <c r="N210" s="21">
        <f>N190-Baseline!N190</f>
        <v>-13.515438904996188</v>
      </c>
      <c r="O210" s="21">
        <f>O190-Baseline!O190</f>
        <v>-12.005982806547088</v>
      </c>
      <c r="P210" s="21">
        <f>P190-Baseline!P190</f>
        <v>-10.608260365706931</v>
      </c>
      <c r="Q210" s="21">
        <f>Q190-Baseline!Q190</f>
        <v>-9.3155920494478401</v>
      </c>
      <c r="R210" s="21">
        <f>R190-Baseline!R190</f>
        <v>-8.1216510111162012</v>
      </c>
      <c r="S210" s="21">
        <f>S190-Baseline!S190</f>
        <v>-7.0204459049785228</v>
      </c>
      <c r="T210" s="21">
        <f>T190-Baseline!T190</f>
        <v>-6.0063044925778728</v>
      </c>
      <c r="U210" s="21">
        <f>U190-Baseline!U190</f>
        <v>-5.07385800589089</v>
      </c>
      <c r="V210" s="21">
        <f>V190-Baseline!V190</f>
        <v>-4.2180262337753271</v>
      </c>
      <c r="W210" s="21">
        <f>W190-Baseline!W190</f>
        <v>-3.4340032996352483</v>
      </c>
      <c r="X210" s="21">
        <f>X190-Baseline!X190</f>
        <v>-2.7172440996081235</v>
      </c>
      <c r="Y210" s="21">
        <f>Y190-Baseline!Y190</f>
        <v>-2.0634513718974907</v>
      </c>
      <c r="Z210" s="21">
        <f>Z190-Baseline!Z190</f>
        <v>-1.4685633691390516</v>
      </c>
      <c r="AA210" s="21">
        <f>AA190-Baseline!AA190</f>
        <v>-0.9287421068992443</v>
      </c>
      <c r="AB210" s="21">
        <f>AB190-Baseline!AB190</f>
        <v>-0.44036216256563621</v>
      </c>
      <c r="AC210" s="21">
        <f>AC190-Baseline!AC190</f>
        <v>6.0590369466887955E-16</v>
      </c>
      <c r="AD210" s="21">
        <f>AD190-Baseline!AD190</f>
        <v>5.8541419774770973E-16</v>
      </c>
      <c r="AE210" s="21">
        <f>AE190-Baseline!AE190</f>
        <v>5.6561758236493691E-16</v>
      </c>
      <c r="AF210" s="21">
        <f>AF190-Baseline!AF190</f>
        <v>5.4649041774390037E-16</v>
      </c>
      <c r="AG210" s="21">
        <f>AG190-Baseline!AG190</f>
        <v>5.2801006545304387E-16</v>
      </c>
      <c r="AH210" s="21">
        <f>AH190-Baseline!AH190</f>
        <v>5.101546526116367E-16</v>
      </c>
      <c r="AI210" s="21">
        <f>AI190-Baseline!AI190</f>
        <v>4.9290304600158132E-16</v>
      </c>
      <c r="AJ210" s="21">
        <f>AJ190-Baseline!AJ190</f>
        <v>4.78546646603477E-16</v>
      </c>
      <c r="AK210" s="21">
        <f>AK190-Baseline!AK190</f>
        <v>4.646083947606573E-16</v>
      </c>
      <c r="AL210" s="21">
        <f>AL190-Baseline!AL190</f>
        <v>4.5107611141811389E-16</v>
      </c>
      <c r="AM210" s="21">
        <f>AM190-Baseline!AM190</f>
        <v>4.37937972250596E-16</v>
      </c>
      <c r="AN210" s="21">
        <f>AN190-Baseline!AN190</f>
        <v>4.2518249733067572E-16</v>
      </c>
      <c r="AO210" s="21">
        <f>AO190-Baseline!AO190</f>
        <v>4.1279854109774342E-16</v>
      </c>
      <c r="AP210" s="21">
        <f>AP190-Baseline!AP190</f>
        <v>4.0077528261916832E-16</v>
      </c>
      <c r="AQ210" s="21">
        <f>AQ190-Baseline!AQ190</f>
        <v>3.8910221613511493E-16</v>
      </c>
      <c r="AR210" s="21">
        <f>AR190-Baseline!AR190</f>
        <v>3.7776914187875234E-16</v>
      </c>
      <c r="AS210" s="21">
        <f>AS190-Baseline!AS190</f>
        <v>3.6676615716383722E-16</v>
      </c>
      <c r="AT210" s="21">
        <f>AT190-Baseline!AT190</f>
        <v>3.5608364773188083E-16</v>
      </c>
      <c r="AU210" s="21">
        <f>AU190-Baseline!AU190</f>
        <v>3.4571227935134062E-16</v>
      </c>
      <c r="AV210" s="21">
        <f>AV190-Baseline!AV190</f>
        <v>3.3564298966149571E-16</v>
      </c>
      <c r="AW210" s="21">
        <f>AW190-Baseline!AW190</f>
        <v>3.2586698025387936E-16</v>
      </c>
      <c r="AX210" s="21">
        <f>AX190-Baseline!AX190</f>
        <v>3.1637570898434889E-16</v>
      </c>
      <c r="AY210" s="21">
        <f>AY190-Baseline!AY190</f>
        <v>3.0716088250907657E-16</v>
      </c>
      <c r="AZ210" s="21">
        <f>AZ190-Baseline!AZ190</f>
        <v>2.9821444903793843E-16</v>
      </c>
      <c r="BA210" s="21">
        <f>BA190-Baseline!BA190</f>
        <v>2.8952859129896933E-16</v>
      </c>
      <c r="BB210" s="21">
        <f>BB190-Baseline!BB190</f>
        <v>2.8109571970773719E-16</v>
      </c>
    </row>
    <row r="211" spans="1:54" outlineLevel="2">
      <c r="A211" s="520"/>
      <c r="B211" s="150" t="s">
        <v>503</v>
      </c>
      <c r="C211" s="19"/>
      <c r="D211" s="135" t="s">
        <v>399</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520"/>
      <c r="B212" s="150" t="s">
        <v>574</v>
      </c>
      <c r="C212" s="19"/>
      <c r="D212" s="135" t="s">
        <v>399</v>
      </c>
      <c r="E212" s="21">
        <f>E192-Baseline!E192</f>
        <v>0</v>
      </c>
      <c r="F212" s="21">
        <f>F77*F186-Baseline!F77*Baseline!F186</f>
        <v>0.15926397204192178</v>
      </c>
      <c r="G212" s="21">
        <f>G77*G186-Baseline!G77*Baseline!G186</f>
        <v>0.3117627040232378</v>
      </c>
      <c r="H212" s="21">
        <f>H77*H186-Baseline!H77*Baseline!H186</f>
        <v>0.45773987414829787</v>
      </c>
      <c r="I212" s="21">
        <f>I77*I186-Baseline!I77*Baseline!I186</f>
        <v>0.59743143248077146</v>
      </c>
      <c r="J212" s="21">
        <f>J77*J186-Baseline!J77*Baseline!J186</f>
        <v>0.73106583503134281</v>
      </c>
      <c r="K212" s="21">
        <f>K77*K186-Baseline!K77*Baseline!K186</f>
        <v>0.71572022787531164</v>
      </c>
      <c r="L212" s="21">
        <f>L77*L186-Baseline!L77*Baseline!L186</f>
        <v>0.7007435115719165</v>
      </c>
      <c r="M212" s="21">
        <f>M77*M186-Baseline!M77*Baseline!M186</f>
        <v>0.68612692734034031</v>
      </c>
      <c r="N212" s="21">
        <f>N77*N186-Baseline!N77*Baseline!N186</f>
        <v>0.67186193109850567</v>
      </c>
      <c r="O212" s="21">
        <f>O77*O186-Baseline!O77*Baseline!O186</f>
        <v>0.65794019333001064</v>
      </c>
      <c r="P212" s="21">
        <f>P77*P186-Baseline!P77*Baseline!P186</f>
        <v>0.64435357208259347</v>
      </c>
      <c r="Q212" s="21">
        <f>Q77*Q186-Baseline!Q77*Baseline!Q186</f>
        <v>0.63109413495863631</v>
      </c>
      <c r="R212" s="21">
        <f>R77*R186-Baseline!R77*Baseline!R186</f>
        <v>0.61815414217642761</v>
      </c>
      <c r="S212" s="21">
        <f>S77*S186-Baseline!S77*Baseline!S186</f>
        <v>0.60552601787268845</v>
      </c>
      <c r="T212" s="21">
        <f>T77*T186-Baseline!T77*Baseline!T186</f>
        <v>0.59320239792357388</v>
      </c>
      <c r="U212" s="21">
        <f>U77*U186-Baseline!U77*Baseline!U186</f>
        <v>0.58117608078682981</v>
      </c>
      <c r="V212" s="21">
        <f>V77*V186-Baseline!V77*Baseline!V186</f>
        <v>0.56944004125383429</v>
      </c>
      <c r="W212" s="21">
        <f>W77*W186-Baseline!W77*Baseline!W186</f>
        <v>0.55798742855643724</v>
      </c>
      <c r="X212" s="21">
        <f>X77*X186-Baseline!X77*Baseline!X186</f>
        <v>0.54681155604054688</v>
      </c>
      <c r="Y212" s="21">
        <f>Y77*Y186-Baseline!Y77*Baseline!Y186</f>
        <v>0.53590588435733366</v>
      </c>
      <c r="Z212" s="21">
        <f>Z77*Z186-Baseline!Z77*Baseline!Z186</f>
        <v>0.52526405458216097</v>
      </c>
      <c r="AA212" s="21">
        <f>AA77*AA186-Baseline!AA77*Baseline!AA186</f>
        <v>0.51487985402498815</v>
      </c>
      <c r="AB212" s="21">
        <f>AB77*AB186-Baseline!AB77*Baseline!AB186</f>
        <v>0.50474721494287866</v>
      </c>
      <c r="AC212" s="21">
        <f>AC77*AC186-Baseline!AC77*Baseline!AC186</f>
        <v>0.49486021933473978</v>
      </c>
      <c r="AD212" s="21">
        <f>AD77*AD186-Baseline!AD77*Baseline!AD186</f>
        <v>0.48521309562432613</v>
      </c>
      <c r="AE212" s="21">
        <f>AE77*AE186-Baseline!AE77*Baseline!AE186</f>
        <v>0.47580020896620479</v>
      </c>
      <c r="AF212" s="21">
        <f>AF77*AF186-Baseline!AF77*Baseline!AF186</f>
        <v>0.46661605558693786</v>
      </c>
      <c r="AG212" s="21">
        <f>AG77*AG186-Baseline!AG77*Baseline!AG186</f>
        <v>0.45765528329858274</v>
      </c>
      <c r="AH212" s="21">
        <f>AH77*AH186-Baseline!AH77*Baseline!AH186</f>
        <v>0.44891264894616345</v>
      </c>
      <c r="AI212" s="21">
        <f>AI77*AI186-Baseline!AI77*Baseline!AI186</f>
        <v>0.44038305028664837</v>
      </c>
      <c r="AJ212" s="21">
        <f>AJ77*AJ186-Baseline!AJ77*Baseline!AJ186</f>
        <v>0.4341588877487581</v>
      </c>
      <c r="AK212" s="21">
        <f>AK77*AK186-Baseline!AK77*Baseline!AK186</f>
        <v>0.42806908498875984</v>
      </c>
      <c r="AL212" s="21">
        <f>AL77*AL186-Baseline!AL77*Baseline!AL186</f>
        <v>0.4221112799528246</v>
      </c>
      <c r="AM212" s="21">
        <f>AM77*AM186-Baseline!AM77*Baseline!AM186</f>
        <v>0.41628315232136215</v>
      </c>
      <c r="AN212" s="21">
        <f>AN77*AN186-Baseline!AN77*Baseline!AN186</f>
        <v>0.41058243590767685</v>
      </c>
      <c r="AO212" s="21">
        <f>AO77*AO186-Baseline!AO77*Baseline!AO186</f>
        <v>0.40500691065636341</v>
      </c>
      <c r="AP212" s="21">
        <f>AP77*AP186-Baseline!AP77*Baseline!AP186</f>
        <v>0.39955440210283744</v>
      </c>
      <c r="AQ212" s="21">
        <f>AQ77*AQ186-Baseline!AQ77*Baseline!AQ186</f>
        <v>0.39422278688717327</v>
      </c>
      <c r="AR212" s="21">
        <f>AR77*AR186-Baseline!AR77*Baseline!AR186</f>
        <v>0.3890099825611828</v>
      </c>
      <c r="AS212" s="21">
        <f>AS77*AS186-Baseline!AS77*Baseline!AS186</f>
        <v>0.38391395066247602</v>
      </c>
      <c r="AT212" s="21">
        <f>AT77*AT186-Baseline!AT77*Baseline!AT186</f>
        <v>0.37893270083624797</v>
      </c>
      <c r="AU212" s="21">
        <f>AU77*AU186-Baseline!AU77*Baseline!AU186</f>
        <v>0.37406428257548807</v>
      </c>
      <c r="AV212" s="21">
        <f>AV77*AV186-Baseline!AV77*Baseline!AV186</f>
        <v>0.36930678523452976</v>
      </c>
      <c r="AW212" s="21">
        <f>AW77*AW186-Baseline!AW77*Baseline!AW186</f>
        <v>0.36465834828858101</v>
      </c>
      <c r="AX212" s="21">
        <f>AX77*AX186-Baseline!AX77*Baseline!AX186</f>
        <v>0.36011714193271116</v>
      </c>
      <c r="AY212" s="21">
        <f>AY77*AY186-Baseline!AY77*Baseline!AY186</f>
        <v>0.35568138224373413</v>
      </c>
      <c r="AZ212" s="21">
        <f>AZ77*AZ186-Baseline!AZ77*Baseline!AZ186</f>
        <v>0.35134932559093324</v>
      </c>
      <c r="BA212" s="21">
        <f>BA77*BA186-Baseline!BA77*Baseline!BA186</f>
        <v>0.3471192635365945</v>
      </c>
      <c r="BB212" s="21">
        <f>BB77*BB186-Baseline!BB77*Baseline!BB186</f>
        <v>0.34293904883836657</v>
      </c>
    </row>
    <row r="213" spans="1:54" outlineLevel="2">
      <c r="A213" s="520"/>
      <c r="B213" s="150" t="s">
        <v>504</v>
      </c>
      <c r="C213" s="19"/>
      <c r="D213" s="135" t="s">
        <v>399</v>
      </c>
      <c r="E213" s="21">
        <f>E193-Baseline!E193</f>
        <v>0</v>
      </c>
      <c r="F213" s="21">
        <f>F193-Baseline!F193</f>
        <v>1.7205614132179718</v>
      </c>
      <c r="G213" s="21">
        <f>G193-Baseline!G193</f>
        <v>3.416303768720617</v>
      </c>
      <c r="H213" s="21">
        <f>H193-Baseline!H193</f>
        <v>5.0868623283156396</v>
      </c>
      <c r="I213" s="21">
        <f>I193-Baseline!I193</f>
        <v>6.754522193857845</v>
      </c>
      <c r="J213" s="21">
        <f>J193-Baseline!J193</f>
        <v>8.4065699049995715</v>
      </c>
      <c r="K213" s="21">
        <f>K193-Baseline!K193</f>
        <v>8.489891188988004</v>
      </c>
      <c r="L213" s="21">
        <f>L193-Baseline!L193</f>
        <v>8.5985078999118798</v>
      </c>
      <c r="M213" s="21">
        <f>M193-Baseline!M193</f>
        <v>8.7048056303588055</v>
      </c>
      <c r="N213" s="21">
        <f>N193-Baseline!N193</f>
        <v>8.7815541800898202</v>
      </c>
      <c r="O213" s="21">
        <f>O193-Baseline!O193</f>
        <v>8.8834470526175195</v>
      </c>
      <c r="P213" s="21">
        <f>P193-Baseline!P193</f>
        <v>8.837606265565455</v>
      </c>
      <c r="Q213" s="21">
        <f>Q193-Baseline!Q193</f>
        <v>8.7907242066568045</v>
      </c>
      <c r="R213" s="21">
        <f>R193-Baseline!R193</f>
        <v>8.7684565656428006</v>
      </c>
      <c r="S213" s="21">
        <f>S193-Baseline!S193</f>
        <v>8.7192546658021257</v>
      </c>
      <c r="T213" s="21">
        <f>T193-Baseline!T193</f>
        <v>8.6692883263582345</v>
      </c>
      <c r="U213" s="21">
        <f>U193-Baseline!U193</f>
        <v>8.6186385317664005</v>
      </c>
      <c r="V213" s="21">
        <f>V193-Baseline!V193</f>
        <v>8.5909848947544987</v>
      </c>
      <c r="W213" s="21">
        <f>W193-Baseline!W193</f>
        <v>8.538737572431728</v>
      </c>
      <c r="X213" s="21">
        <f>X193-Baseline!X193</f>
        <v>8.5087325085209073</v>
      </c>
      <c r="Y213" s="21">
        <f>Y193-Baseline!Y193</f>
        <v>8.4552190691677609</v>
      </c>
      <c r="Z213" s="21">
        <f>Z193-Baseline!Z193</f>
        <v>8.4232249474831278</v>
      </c>
      <c r="AA213" s="21">
        <f>AA193-Baseline!AA193</f>
        <v>8.3901546755671532</v>
      </c>
      <c r="AB213" s="21">
        <f>AB193-Baseline!AB193</f>
        <v>8.3560991258368418</v>
      </c>
      <c r="AC213" s="21">
        <f>AC193-Baseline!AC193</f>
        <v>8.3164378472062594</v>
      </c>
      <c r="AD213" s="21">
        <f>AD193-Baseline!AD193</f>
        <v>8.277212779201875</v>
      </c>
      <c r="AE213" s="21">
        <f>AE193-Baseline!AE193</f>
        <v>8.2393329846869747</v>
      </c>
      <c r="AF213" s="21">
        <f>AF193-Baseline!AF193</f>
        <v>8.2002170846170515</v>
      </c>
      <c r="AG213" s="21">
        <f>AG193-Baseline!AG193</f>
        <v>8.1601988436021458</v>
      </c>
      <c r="AH213" s="21">
        <f>AH193-Baseline!AH193</f>
        <v>8.119652739891734</v>
      </c>
      <c r="AI213" s="21">
        <f>AI193-Baseline!AI193</f>
        <v>8.0790513646502475</v>
      </c>
      <c r="AJ213" s="21">
        <f>AJ193-Baseline!AJ193</f>
        <v>8.0772120693784686</v>
      </c>
      <c r="AK213" s="21">
        <f>AK193-Baseline!AK193</f>
        <v>8.0748003497535237</v>
      </c>
      <c r="AL213" s="21">
        <f>AL193-Baseline!AL193</f>
        <v>8.0719862925653487</v>
      </c>
      <c r="AM213" s="21">
        <f>AM193-Baseline!AM193</f>
        <v>8.0688649865919828</v>
      </c>
      <c r="AN213" s="21">
        <f>AN193-Baseline!AN193</f>
        <v>8.0654765067870287</v>
      </c>
      <c r="AO213" s="21">
        <f>AO193-Baseline!AO193</f>
        <v>8.0618368982372388</v>
      </c>
      <c r="AP213" s="21">
        <f>AP193-Baseline!AP193</f>
        <v>8.0580017756726576</v>
      </c>
      <c r="AQ213" s="21">
        <f>AQ193-Baseline!AQ193</f>
        <v>8.054034579867718</v>
      </c>
      <c r="AR213" s="21">
        <f>AR193-Baseline!AR193</f>
        <v>8.0499808450958952</v>
      </c>
      <c r="AS213" s="21">
        <f>AS193-Baseline!AS193</f>
        <v>8.0458825172260404</v>
      </c>
      <c r="AT213" s="21">
        <f>AT193-Baseline!AT193</f>
        <v>8.0417844718688869</v>
      </c>
      <c r="AU213" s="21">
        <f>AU193-Baseline!AU193</f>
        <v>8.0377339462125619</v>
      </c>
      <c r="AV213" s="21">
        <f>AV193-Baseline!AV193</f>
        <v>8.0337752956723918</v>
      </c>
      <c r="AW213" s="21">
        <f>AW193-Baseline!AW193</f>
        <v>8.0299509418717889</v>
      </c>
      <c r="AX213" s="21">
        <f>AX193-Baseline!AX193</f>
        <v>8.0263028685372717</v>
      </c>
      <c r="AY213" s="21">
        <f>AY193-Baseline!AY193</f>
        <v>8.0228730786564171</v>
      </c>
      <c r="AZ213" s="21">
        <f>AZ193-Baseline!AZ193</f>
        <v>8.0197026957779372</v>
      </c>
      <c r="BA213" s="21">
        <f>BA193-Baseline!BA193</f>
        <v>8.01683183594686</v>
      </c>
      <c r="BB213" s="21">
        <f>BB193-Baseline!BB193</f>
        <v>8.0130300030062713</v>
      </c>
    </row>
    <row r="214" spans="1:54" outlineLevel="2">
      <c r="A214" s="520"/>
      <c r="B214" s="150" t="s">
        <v>505</v>
      </c>
      <c r="C214" s="19"/>
      <c r="D214" s="135" t="s">
        <v>399</v>
      </c>
      <c r="E214" s="21">
        <f>E194-Baseline!E194</f>
        <v>0</v>
      </c>
      <c r="F214" s="21">
        <f>F194-Baseline!F194</f>
        <v>0.48280701364118883</v>
      </c>
      <c r="G214" s="21">
        <f>G194-Baseline!G194</f>
        <v>0.95949774097834606</v>
      </c>
      <c r="H214" s="21">
        <f>H194-Baseline!H194</f>
        <v>1.4302182397845797</v>
      </c>
      <c r="I214" s="21">
        <f>I194-Baseline!I194</f>
        <v>1.8951142804198327</v>
      </c>
      <c r="J214" s="21">
        <f>J194-Baseline!J194</f>
        <v>2.3543313951586384</v>
      </c>
      <c r="K214" s="21">
        <f>K194-Baseline!K194</f>
        <v>2.3400124417483781</v>
      </c>
      <c r="L214" s="21">
        <f>L194-Baseline!L194</f>
        <v>2.3259358342612337</v>
      </c>
      <c r="M214" s="21">
        <f>M194-Baseline!M194</f>
        <v>2.3121014057684057</v>
      </c>
      <c r="N214" s="21">
        <f>N194-Baseline!N194</f>
        <v>2.2985090466533613</v>
      </c>
      <c r="O214" s="21">
        <f>O194-Baseline!O194</f>
        <v>2.2851587244581566</v>
      </c>
      <c r="P214" s="21">
        <f>P194-Baseline!P194</f>
        <v>2.272050410024093</v>
      </c>
      <c r="Q214" s="21">
        <f>Q194-Baseline!Q194</f>
        <v>2.2591841687789298</v>
      </c>
      <c r="R214" s="21">
        <f>R194-Baseline!R194</f>
        <v>2.2465601202567882</v>
      </c>
      <c r="S214" s="21">
        <f>S194-Baseline!S194</f>
        <v>2.2336756619269273</v>
      </c>
      <c r="T214" s="21">
        <f>T194-Baseline!T194</f>
        <v>2.2210393039432006</v>
      </c>
      <c r="U214" s="21">
        <f>U194-Baseline!U194</f>
        <v>2.2086511212441877</v>
      </c>
      <c r="V214" s="21">
        <f>V194-Baseline!V194</f>
        <v>2.1965112536887439</v>
      </c>
      <c r="W214" s="21">
        <f>W194-Baseline!W194</f>
        <v>2.1846199087305855</v>
      </c>
      <c r="X214" s="21">
        <f>X194-Baseline!X194</f>
        <v>2.172977348178744</v>
      </c>
      <c r="Y214" s="21">
        <f>Y194-Baseline!Y194</f>
        <v>2.1615838303599091</v>
      </c>
      <c r="Z214" s="21">
        <f>Z194-Baseline!Z194</f>
        <v>2.1504397601764929</v>
      </c>
      <c r="AA214" s="21">
        <f>AA194-Baseline!AA194</f>
        <v>2.1395455701070958</v>
      </c>
      <c r="AB214" s="21">
        <f>AB194-Baseline!AB194</f>
        <v>2.1289017318017081</v>
      </c>
      <c r="AC214" s="21">
        <f>AC194-Baseline!AC194</f>
        <v>2.1171464678304126</v>
      </c>
      <c r="AD214" s="21">
        <f>AD194-Baseline!AD194</f>
        <v>2.1054849700528067</v>
      </c>
      <c r="AE214" s="21">
        <f>AE194-Baseline!AE194</f>
        <v>2.0937861360988421</v>
      </c>
      <c r="AF214" s="21">
        <f>AF194-Baseline!AF194</f>
        <v>2.0819654483683863</v>
      </c>
      <c r="AG214" s="21">
        <f>AG194-Baseline!AG194</f>
        <v>2.0699856763546762</v>
      </c>
      <c r="AH214" s="21">
        <f>AH194-Baseline!AH194</f>
        <v>2.0578683410764143</v>
      </c>
      <c r="AI214" s="21">
        <f>AI194-Baseline!AI194</f>
        <v>2.0457151062498262</v>
      </c>
      <c r="AJ214" s="21">
        <f>AJ194-Baseline!AJ194</f>
        <v>2.0433713597206236</v>
      </c>
      <c r="AK214" s="21">
        <f>AK194-Baseline!AK194</f>
        <v>2.0408982769711201</v>
      </c>
      <c r="AL214" s="21">
        <f>AL194-Baseline!AL194</f>
        <v>2.0383128914311079</v>
      </c>
      <c r="AM214" s="21">
        <f>AM194-Baseline!AM194</f>
        <v>2.0356348306982071</v>
      </c>
      <c r="AN214" s="21">
        <f>AN194-Baseline!AN194</f>
        <v>2.0328781387132935</v>
      </c>
      <c r="AO214" s="21">
        <f>AO194-Baseline!AO194</f>
        <v>2.0300498510842502</v>
      </c>
      <c r="AP214" s="21">
        <f>AP194-Baseline!AP194</f>
        <v>2.0271625142432335</v>
      </c>
      <c r="AQ214" s="21">
        <f>AQ194-Baseline!AQ194</f>
        <v>2.024229050478997</v>
      </c>
      <c r="AR214" s="21">
        <f>AR194-Baseline!AR194</f>
        <v>2.0212610660334285</v>
      </c>
      <c r="AS214" s="21">
        <f>AS194-Baseline!AS194</f>
        <v>2.0182691757962168</v>
      </c>
      <c r="AT214" s="21">
        <f>AT194-Baseline!AT194</f>
        <v>2.0152639535583177</v>
      </c>
      <c r="AU214" s="21">
        <f>AU194-Baseline!AU194</f>
        <v>2.0122562383874083</v>
      </c>
      <c r="AV214" s="21">
        <f>AV194-Baseline!AV194</f>
        <v>2.0092564215400976</v>
      </c>
      <c r="AW214" s="21">
        <f>AW194-Baseline!AW194</f>
        <v>2.0062745562655309</v>
      </c>
      <c r="AX214" s="21">
        <f>AX194-Baseline!AX194</f>
        <v>2.003320430353039</v>
      </c>
      <c r="AY214" s="21">
        <f>AY194-Baseline!AY194</f>
        <v>2.0004037093582916</v>
      </c>
      <c r="AZ214" s="21">
        <f>AZ194-Baseline!AZ194</f>
        <v>1.9975338603693267</v>
      </c>
      <c r="BA214" s="21">
        <f>BA194-Baseline!BA194</f>
        <v>1.9947200901704569</v>
      </c>
      <c r="BB214" s="21">
        <f>BB194-Baseline!BB194</f>
        <v>1.9916782534744435</v>
      </c>
    </row>
    <row r="215" spans="1:54" outlineLevel="2">
      <c r="A215" s="520"/>
      <c r="B215" s="150" t="s">
        <v>506</v>
      </c>
      <c r="C215" s="19"/>
      <c r="D215" s="135" t="s">
        <v>399</v>
      </c>
      <c r="E215" s="21">
        <f>E195-Baseline!E195</f>
        <v>0</v>
      </c>
      <c r="F215" s="21">
        <f>F195-Baseline!F195</f>
        <v>1.448421040585643</v>
      </c>
      <c r="G215" s="21">
        <f>G195-Baseline!G195</f>
        <v>2.8784932229350346</v>
      </c>
      <c r="H215" s="21">
        <f>H195-Baseline!H195</f>
        <v>4.2906547193537392</v>
      </c>
      <c r="I215" s="21">
        <f>I195-Baseline!I195</f>
        <v>5.6853428412595122</v>
      </c>
      <c r="J215" s="21">
        <f>J195-Baseline!J195</f>
        <v>7.0629941839246584</v>
      </c>
      <c r="K215" s="21">
        <f>K195-Baseline!K195</f>
        <v>7.0200373252451271</v>
      </c>
      <c r="L215" s="21">
        <f>L195-Baseline!L195</f>
        <v>6.977807502783719</v>
      </c>
      <c r="M215" s="21">
        <f>M195-Baseline!M195</f>
        <v>6.9363042158493045</v>
      </c>
      <c r="N215" s="21">
        <f>N195-Baseline!N195</f>
        <v>6.8955271385344474</v>
      </c>
      <c r="O215" s="21">
        <f>O195-Baseline!O195</f>
        <v>6.8554761733744556</v>
      </c>
      <c r="P215" s="21">
        <f>P195-Baseline!P195</f>
        <v>6.8161512314395623</v>
      </c>
      <c r="Q215" s="21">
        <f>Q195-Baseline!Q195</f>
        <v>6.7775525063368036</v>
      </c>
      <c r="R215" s="21">
        <f>R195-Baseline!R195</f>
        <v>6.7396803607703504</v>
      </c>
      <c r="S215" s="21">
        <f>S195-Baseline!S195</f>
        <v>6.7010269844959396</v>
      </c>
      <c r="T215" s="21">
        <f>T195-Baseline!T195</f>
        <v>6.6631179105708895</v>
      </c>
      <c r="U215" s="21">
        <f>U195-Baseline!U195</f>
        <v>6.6259533649657811</v>
      </c>
      <c r="V215" s="21">
        <f>V195-Baseline!V195</f>
        <v>6.5895337598579147</v>
      </c>
      <c r="W215" s="21">
        <f>W195-Baseline!W195</f>
        <v>6.5538597261917602</v>
      </c>
      <c r="X215" s="21">
        <f>X195-Baseline!X195</f>
        <v>6.5189320445362142</v>
      </c>
      <c r="Y215" s="21">
        <f>Y195-Baseline!Y195</f>
        <v>6.4847514910797273</v>
      </c>
      <c r="Z215" s="21">
        <f>Z195-Baseline!Z195</f>
        <v>6.4513192794149035</v>
      </c>
      <c r="AA215" s="21">
        <f>AA195-Baseline!AA195</f>
        <v>6.4186367114138179</v>
      </c>
      <c r="AB215" s="21">
        <f>AB195-Baseline!AB195</f>
        <v>6.3867051954051206</v>
      </c>
      <c r="AC215" s="21">
        <f>AC195-Baseline!AC195</f>
        <v>6.3514394035512467</v>
      </c>
      <c r="AD215" s="21">
        <f>AD195-Baseline!AD195</f>
        <v>6.3164549102844916</v>
      </c>
      <c r="AE215" s="21">
        <f>AE195-Baseline!AE195</f>
        <v>6.2813584085004734</v>
      </c>
      <c r="AF215" s="21">
        <f>AF195-Baseline!AF195</f>
        <v>6.2458963454023078</v>
      </c>
      <c r="AG215" s="21">
        <f>AG195-Baseline!AG195</f>
        <v>6.2099570292769926</v>
      </c>
      <c r="AH215" s="21">
        <f>AH195-Baseline!AH195</f>
        <v>6.1736050234899764</v>
      </c>
      <c r="AI215" s="21">
        <f>AI195-Baseline!AI195</f>
        <v>6.1371453190445706</v>
      </c>
      <c r="AJ215" s="21">
        <f>AJ195-Baseline!AJ195</f>
        <v>6.130114079481757</v>
      </c>
      <c r="AK215" s="21">
        <f>AK195-Baseline!AK195</f>
        <v>6.12269483125025</v>
      </c>
      <c r="AL215" s="21">
        <f>AL195-Baseline!AL195</f>
        <v>6.1149386746454581</v>
      </c>
      <c r="AM215" s="21">
        <f>AM195-Baseline!AM195</f>
        <v>6.1069044924719904</v>
      </c>
      <c r="AN215" s="21">
        <f>AN195-Baseline!AN195</f>
        <v>6.0986344165375499</v>
      </c>
      <c r="AO215" s="21">
        <f>AO195-Baseline!AO195</f>
        <v>6.0901495536687449</v>
      </c>
      <c r="AP215" s="21">
        <f>AP195-Baseline!AP195</f>
        <v>6.0814875431636892</v>
      </c>
      <c r="AQ215" s="21">
        <f>AQ195-Baseline!AQ195</f>
        <v>6.0726871518892764</v>
      </c>
      <c r="AR215" s="21">
        <f>AR195-Baseline!AR195</f>
        <v>6.0637831985705972</v>
      </c>
      <c r="AS215" s="21">
        <f>AS195-Baseline!AS195</f>
        <v>6.054807527875937</v>
      </c>
      <c r="AT215" s="21">
        <f>AT195-Baseline!AT195</f>
        <v>6.0457918611787633</v>
      </c>
      <c r="AU215" s="21">
        <f>AU195-Baseline!AU195</f>
        <v>6.036768715682264</v>
      </c>
      <c r="AV215" s="21">
        <f>AV195-Baseline!AV195</f>
        <v>6.0277692651561594</v>
      </c>
      <c r="AW215" s="21">
        <f>AW195-Baseline!AW195</f>
        <v>6.0188236693478316</v>
      </c>
      <c r="AX215" s="21">
        <f>AX195-Baseline!AX195</f>
        <v>6.0099612916252951</v>
      </c>
      <c r="AY215" s="21">
        <f>AY195-Baseline!AY195</f>
        <v>6.0012111286556262</v>
      </c>
      <c r="AZ215" s="21">
        <f>AZ195-Baseline!AZ195</f>
        <v>5.9926015817029779</v>
      </c>
      <c r="BA215" s="21">
        <f>BA195-Baseline!BA195</f>
        <v>5.9841602711202242</v>
      </c>
      <c r="BB215" s="21">
        <f>BB195-Baseline!BB195</f>
        <v>5.9750347610456416</v>
      </c>
    </row>
    <row r="216" spans="1:54" outlineLevel="2">
      <c r="A216" s="520"/>
      <c r="B216" s="150" t="s">
        <v>292</v>
      </c>
      <c r="C216" s="19"/>
      <c r="D216" s="135" t="s">
        <v>399</v>
      </c>
      <c r="E216" s="21">
        <f>E196-Baseline!E196</f>
        <v>0</v>
      </c>
      <c r="F216" s="21">
        <f>F196-Baseline!F196</f>
        <v>2.1297012540624216E-3</v>
      </c>
      <c r="G216" s="21">
        <f>G196-Baseline!G196</f>
        <v>7.0278145802631364E-3</v>
      </c>
      <c r="H216" s="21">
        <f>H196-Baseline!H196</f>
        <v>1.6042780214930108E-2</v>
      </c>
      <c r="I216" s="21">
        <f>I196-Baseline!I196</f>
        <v>3.0609241021734679E-2</v>
      </c>
      <c r="J216" s="21">
        <f>J196-Baseline!J196</f>
        <v>5.2252495071941851E-2</v>
      </c>
      <c r="K216" s="21">
        <f>K196-Baseline!K196</f>
        <v>5.5755527264686577E-2</v>
      </c>
      <c r="L216" s="21">
        <f>L196-Baseline!L196</f>
        <v>5.9442669452599795E-2</v>
      </c>
      <c r="M216" s="21">
        <f>M196-Baseline!M196</f>
        <v>6.3323209846845252E-2</v>
      </c>
      <c r="N216" s="21">
        <f>N196-Baseline!N196</f>
        <v>6.74066974554135E-2</v>
      </c>
      <c r="O216" s="21">
        <f>O196-Baseline!O196</f>
        <v>7.1703245739359822E-2</v>
      </c>
      <c r="P216" s="21">
        <f>P196-Baseline!P196</f>
        <v>7.3052505037269455E-2</v>
      </c>
      <c r="Q216" s="21">
        <f>Q196-Baseline!Q196</f>
        <v>7.4435495025147347E-2</v>
      </c>
      <c r="R216" s="21">
        <f>R196-Baseline!R196</f>
        <v>7.5853155008221762E-2</v>
      </c>
      <c r="S216" s="21">
        <f>S196-Baseline!S196</f>
        <v>7.7306515740128035E-2</v>
      </c>
      <c r="T216" s="21">
        <f>T196-Baseline!T196</f>
        <v>7.8796519476842519E-2</v>
      </c>
      <c r="U216" s="21">
        <f>U196-Baseline!U196</f>
        <v>8.0324215519614661E-2</v>
      </c>
      <c r="V216" s="21">
        <f>V196-Baseline!V196</f>
        <v>8.1890651212153998E-2</v>
      </c>
      <c r="W216" s="21">
        <f>W196-Baseline!W196</f>
        <v>8.3496883469209138E-2</v>
      </c>
      <c r="X216" s="21">
        <f>X196-Baseline!X196</f>
        <v>8.5144093260434595E-2</v>
      </c>
      <c r="Y216" s="21">
        <f>Y196-Baseline!Y196</f>
        <v>8.6833369029243102E-2</v>
      </c>
      <c r="Z216" s="21">
        <f>Z196-Baseline!Z196</f>
        <v>8.8565982288772105E-2</v>
      </c>
      <c r="AA216" s="21">
        <f>AA196-Baseline!AA196</f>
        <v>9.0343094928518219E-2</v>
      </c>
      <c r="AB216" s="21">
        <f>AB196-Baseline!AB196</f>
        <v>9.2166068659460088E-2</v>
      </c>
      <c r="AC216" s="21">
        <f>AC196-Baseline!AC196</f>
        <v>9.4036084827186173E-2</v>
      </c>
      <c r="AD216" s="21">
        <f>AD196-Baseline!AD196</f>
        <v>9.5954513189350443E-2</v>
      </c>
      <c r="AE216" s="21">
        <f>AE196-Baseline!AE196</f>
        <v>9.7922834140066861E-2</v>
      </c>
      <c r="AF216" s="21">
        <f>AF196-Baseline!AF196</f>
        <v>9.9942398661770682E-2</v>
      </c>
      <c r="AG216" s="21">
        <f>AG196-Baseline!AG196</f>
        <v>0.102014673320868</v>
      </c>
      <c r="AH216" s="21">
        <f>AH196-Baseline!AH196</f>
        <v>0.10414124257198587</v>
      </c>
      <c r="AI216" s="21">
        <f>AI196-Baseline!AI196</f>
        <v>0.10632356758619022</v>
      </c>
      <c r="AJ216" s="21">
        <f>AJ196-Baseline!AJ196</f>
        <v>0.10879273412826951</v>
      </c>
      <c r="AK216" s="21">
        <f>AK196-Baseline!AK196</f>
        <v>0.11133122884563473</v>
      </c>
      <c r="AL216" s="21">
        <f>AL196-Baseline!AL196</f>
        <v>0.11394116898132722</v>
      </c>
      <c r="AM216" s="21">
        <f>AM196-Baseline!AM196</f>
        <v>0.11662476902503105</v>
      </c>
      <c r="AN216" s="21">
        <f>AN196-Baseline!AN196</f>
        <v>0.11938426305540517</v>
      </c>
      <c r="AO216" s="21">
        <f>AO196-Baseline!AO196</f>
        <v>0.1222220459843717</v>
      </c>
      <c r="AP216" s="21">
        <f>AP196-Baseline!AP196</f>
        <v>0.12514052590352964</v>
      </c>
      <c r="AQ216" s="21">
        <f>AQ196-Baseline!AQ196</f>
        <v>0.12814230855293918</v>
      </c>
      <c r="AR216" s="21">
        <f>AR196-Baseline!AR196</f>
        <v>0.13122987392296714</v>
      </c>
      <c r="AS216" s="21">
        <f>AS196-Baseline!AS196</f>
        <v>0.13440593235594545</v>
      </c>
      <c r="AT216" s="21">
        <f>AT196-Baseline!AT196</f>
        <v>0.1376732777390739</v>
      </c>
      <c r="AU216" s="21">
        <f>AU196-Baseline!AU196</f>
        <v>0.14103480263688972</v>
      </c>
      <c r="AV216" s="21">
        <f>AV196-Baseline!AV196</f>
        <v>0.14449339488814772</v>
      </c>
      <c r="AW216" s="21">
        <f>AW196-Baseline!AW196</f>
        <v>0.1480521610374641</v>
      </c>
      <c r="AX216" s="21">
        <f>AX196-Baseline!AX196</f>
        <v>0.15171422779370136</v>
      </c>
      <c r="AY216" s="21">
        <f>AY196-Baseline!AY196</f>
        <v>0.15548293308587269</v>
      </c>
      <c r="AZ216" s="21">
        <f>AZ196-Baseline!AZ196</f>
        <v>0.15936159140474615</v>
      </c>
      <c r="BA216" s="21">
        <f>BA196-Baseline!BA196</f>
        <v>0.16335367517868882</v>
      </c>
      <c r="BB216" s="21">
        <f>BB196-Baseline!BB196</f>
        <v>0.16744729772759293</v>
      </c>
    </row>
    <row r="217" spans="1:54" outlineLevel="2">
      <c r="A217" s="520"/>
      <c r="B217" s="150" t="s">
        <v>295</v>
      </c>
      <c r="C217" s="19"/>
      <c r="D217" s="135"/>
      <c r="E217" s="21">
        <f>E197-Baseline!E197</f>
        <v>0</v>
      </c>
      <c r="F217" s="21">
        <f>F197-Baseline!F197</f>
        <v>1.6110297733783625</v>
      </c>
      <c r="G217" s="21">
        <f>G197-Baseline!G197</f>
        <v>3.2547746870669698</v>
      </c>
      <c r="H217" s="21">
        <f>H197-Baseline!H197</f>
        <v>4.9311709824295207</v>
      </c>
      <c r="I217" s="21">
        <f>I197-Baseline!I197</f>
        <v>6.6401679254758292</v>
      </c>
      <c r="J217" s="21">
        <f>J197-Baseline!J197</f>
        <v>8.3817288889147221</v>
      </c>
      <c r="K217" s="21">
        <f>K197-Baseline!K197</f>
        <v>8.4798106046664401</v>
      </c>
      <c r="L217" s="21">
        <f>L197-Baseline!L197</f>
        <v>8.5777427761381233</v>
      </c>
      <c r="M217" s="21">
        <f>M197-Baseline!M197</f>
        <v>8.6755496153713878</v>
      </c>
      <c r="N217" s="21">
        <f>N197-Baseline!N197</f>
        <v>8.7732557126199211</v>
      </c>
      <c r="O217" s="21">
        <f>O197-Baseline!O197</f>
        <v>8.8708858532872483</v>
      </c>
      <c r="P217" s="21">
        <f>P197-Baseline!P197</f>
        <v>8.8344113293883382</v>
      </c>
      <c r="Q217" s="21">
        <f>Q197-Baseline!Q197</f>
        <v>8.7985943641158713</v>
      </c>
      <c r="R217" s="21">
        <f>R197-Baseline!R197</f>
        <v>8.763432650221354</v>
      </c>
      <c r="S217" s="21">
        <f>S197-Baseline!S197</f>
        <v>8.7289239740718543</v>
      </c>
      <c r="T217" s="21">
        <f>T197-Baseline!T197</f>
        <v>8.695066241661408</v>
      </c>
      <c r="U217" s="21">
        <f>U197-Baseline!U197</f>
        <v>8.6618575215418971</v>
      </c>
      <c r="V217" s="21">
        <f>V197-Baseline!V197</f>
        <v>8.6292960046738472</v>
      </c>
      <c r="W217" s="21">
        <f>W197-Baseline!W197</f>
        <v>8.5973799802604347</v>
      </c>
      <c r="X217" s="21">
        <f>X197-Baseline!X197</f>
        <v>8.5661078644892896</v>
      </c>
      <c r="Y217" s="21">
        <f>Y197-Baseline!Y197</f>
        <v>8.5354782174990973</v>
      </c>
      <c r="Z217" s="21">
        <f>Z197-Baseline!Z197</f>
        <v>8.5054897243796148</v>
      </c>
      <c r="AA217" s="21">
        <f>AA197-Baseline!AA197</f>
        <v>8.4761411569799563</v>
      </c>
      <c r="AB217" s="21">
        <f>AB197-Baseline!AB197</f>
        <v>8.4474315052175797</v>
      </c>
      <c r="AC217" s="21">
        <f>AC197-Baseline!AC197</f>
        <v>8.4193597433551233</v>
      </c>
      <c r="AD217" s="21">
        <f>AD197-Baseline!AD197</f>
        <v>8.3919250814781421</v>
      </c>
      <c r="AE217" s="21">
        <f>AE197-Baseline!AE197</f>
        <v>8.3651268145330206</v>
      </c>
      <c r="AF217" s="21">
        <f>AF197-Baseline!AF197</f>
        <v>8.3389643213480582</v>
      </c>
      <c r="AG217" s="21">
        <f>AG197-Baseline!AG197</f>
        <v>8.3134372081699297</v>
      </c>
      <c r="AH217" s="21">
        <f>AH197-Baseline!AH197</f>
        <v>8.2885450567222563</v>
      </c>
      <c r="AI217" s="21">
        <f>AI197-Baseline!AI197</f>
        <v>8.2642877091498264</v>
      </c>
      <c r="AJ217" s="21">
        <f>AJ197-Baseline!AJ197</f>
        <v>8.280668289883522</v>
      </c>
      <c r="AK217" s="21">
        <f>AK197-Baseline!AK197</f>
        <v>8.2976539947894707</v>
      </c>
      <c r="AL217" s="21">
        <f>AL197-Baseline!AL197</f>
        <v>8.3152537214384097</v>
      </c>
      <c r="AM217" s="21">
        <f>AM197-Baseline!AM197</f>
        <v>8.3334762913112996</v>
      </c>
      <c r="AN217" s="21">
        <f>AN197-Baseline!AN197</f>
        <v>8.3523309550379992</v>
      </c>
      <c r="AO217" s="21">
        <f>AO197-Baseline!AO197</f>
        <v>8.3718271208667332</v>
      </c>
      <c r="AP217" s="21">
        <f>AP197-Baseline!AP197</f>
        <v>8.3919743484362215</v>
      </c>
      <c r="AQ217" s="21">
        <f>AQ197-Baseline!AQ197</f>
        <v>8.4127825675050474</v>
      </c>
      <c r="AR217" s="21">
        <f>AR197-Baseline!AR197</f>
        <v>8.434261840795088</v>
      </c>
      <c r="AS217" s="21">
        <f>AS197-Baseline!AS197</f>
        <v>8.4564224942485211</v>
      </c>
      <c r="AT217" s="21">
        <f>AT197-Baseline!AT197</f>
        <v>8.4792750264457553</v>
      </c>
      <c r="AU217" s="21">
        <f>AU197-Baseline!AU197</f>
        <v>8.5028303297564349</v>
      </c>
      <c r="AV217" s="21">
        <f>AV197-Baseline!AV197</f>
        <v>8.527099348230017</v>
      </c>
      <c r="AW217" s="21">
        <f>AW197-Baseline!AW197</f>
        <v>8.5520934708489591</v>
      </c>
      <c r="AX217" s="21">
        <f>AX197-Baseline!AX197</f>
        <v>8.577824309726843</v>
      </c>
      <c r="AY217" s="21">
        <f>AY197-Baseline!AY197</f>
        <v>8.6043036360531531</v>
      </c>
      <c r="AZ217" s="21">
        <f>AZ197-Baseline!AZ197</f>
        <v>8.6315435095803963</v>
      </c>
      <c r="BA217" s="21">
        <f>BA197-Baseline!BA197</f>
        <v>8.6595564365341602</v>
      </c>
      <c r="BB217" s="21">
        <f>BB197-Baseline!BB197</f>
        <v>8.6876160082775939</v>
      </c>
    </row>
    <row r="218" spans="1:54" outlineLevel="2">
      <c r="A218" s="521"/>
      <c r="B218" s="150" t="s">
        <v>486</v>
      </c>
      <c r="C218" s="19"/>
      <c r="D218" s="135" t="s">
        <v>399</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519" t="s">
        <v>507</v>
      </c>
      <c r="B220" s="150" t="s">
        <v>508</v>
      </c>
      <c r="C220" s="19"/>
      <c r="D220" s="135" t="s">
        <v>399</v>
      </c>
      <c r="E220" s="21">
        <f>E200-Baseline!E200</f>
        <v>-0.69408339801904617</v>
      </c>
      <c r="F220" s="21">
        <f>F200-Baseline!F200</f>
        <v>-1.499950025747296</v>
      </c>
      <c r="G220" s="21">
        <f>G200-Baseline!G200</f>
        <v>-2.2122337480227259</v>
      </c>
      <c r="H220" s="21">
        <f>H200-Baseline!H200</f>
        <v>-2.8837709837851975</v>
      </c>
      <c r="I220" s="21">
        <f>I200-Baseline!I200</f>
        <v>-3.5093901679171182</v>
      </c>
      <c r="J220" s="21">
        <f>J200-Baseline!J200</f>
        <v>-3.2459507952779632</v>
      </c>
      <c r="K220" s="21">
        <f>K200-Baseline!K200</f>
        <v>-1.0455016198062594</v>
      </c>
      <c r="L220" s="21">
        <f>L200-Baseline!L200</f>
        <v>1.0382942687368342</v>
      </c>
      <c r="M220" s="21">
        <f>M200-Baseline!M200</f>
        <v>2.9861264886211245</v>
      </c>
      <c r="N220" s="21">
        <f>N200-Baseline!N200</f>
        <v>4.7786396162674833</v>
      </c>
      <c r="O220" s="21">
        <f>O200-Baseline!O200</f>
        <v>6.4779935384270431</v>
      </c>
      <c r="P220" s="21">
        <f>P200-Baseline!P200</f>
        <v>7.7811633063667216</v>
      </c>
      <c r="Q220" s="21">
        <f>Q200-Baseline!Q200</f>
        <v>8.9792561513086184</v>
      </c>
      <c r="R220" s="21">
        <f>R200-Baseline!R200</f>
        <v>10.10424550193261</v>
      </c>
      <c r="S220" s="21">
        <f>S200-Baseline!S200</f>
        <v>11.110565268508267</v>
      </c>
      <c r="T220" s="21">
        <f>T200-Baseline!T200</f>
        <v>12.030048992842183</v>
      </c>
      <c r="U220" s="21">
        <f>U200-Baseline!U200</f>
        <v>12.868138343723857</v>
      </c>
      <c r="V220" s="21">
        <f>V200-Baseline!V200</f>
        <v>13.653585358119003</v>
      </c>
      <c r="W220" s="21">
        <f>W200-Baseline!W200</f>
        <v>14.343598565082573</v>
      </c>
      <c r="X220" s="21">
        <f>X200-Baseline!X200</f>
        <v>14.989551922703043</v>
      </c>
      <c r="Y220" s="21">
        <f>Y200-Baseline!Y200</f>
        <v>15.549985168155942</v>
      </c>
      <c r="Z220" s="21">
        <f>Z200-Baseline!Z200</f>
        <v>16.073981339594638</v>
      </c>
      <c r="AA220" s="21">
        <f>AA200-Baseline!AA200</f>
        <v>16.542776674601384</v>
      </c>
      <c r="AB220" s="21">
        <f>AB200-Baseline!AB200</f>
        <v>16.960081752091128</v>
      </c>
      <c r="AC220" s="21">
        <f>AC200-Baseline!AC200</f>
        <v>17.32469389472331</v>
      </c>
      <c r="AD220" s="21">
        <f>AD200-Baseline!AD200</f>
        <v>17.250305469493682</v>
      </c>
      <c r="AE220" s="21">
        <f>AE200-Baseline!AE200</f>
        <v>17.178182842326265</v>
      </c>
      <c r="AF220" s="21">
        <f>AF200-Baseline!AF200</f>
        <v>17.105739860213816</v>
      </c>
      <c r="AG220" s="21">
        <f>AG200-Baseline!AG200</f>
        <v>17.03330600839152</v>
      </c>
      <c r="AH220" s="21">
        <f>AH200-Baseline!AH200</f>
        <v>16.961251688132137</v>
      </c>
      <c r="AI220" s="21">
        <f>AI200-Baseline!AI200</f>
        <v>16.89004569167291</v>
      </c>
      <c r="AJ220" s="21">
        <f>AJ200-Baseline!AJ200</f>
        <v>16.900831981139021</v>
      </c>
      <c r="AK220" s="21">
        <f>AK200-Baseline!AK200</f>
        <v>16.911854658377393</v>
      </c>
      <c r="AL220" s="21">
        <f>AL200-Baseline!AL200</f>
        <v>16.923292462937923</v>
      </c>
      <c r="AM220" s="21">
        <f>AM200-Baseline!AM200</f>
        <v>16.935249199249668</v>
      </c>
      <c r="AN220" s="21">
        <f>AN200-Baseline!AN200</f>
        <v>16.947774160788114</v>
      </c>
      <c r="AO220" s="21">
        <f>AO200-Baseline!AO200</f>
        <v>16.960892975744699</v>
      </c>
      <c r="AP220" s="21">
        <f>AP200-Baseline!AP200</f>
        <v>16.974671052115241</v>
      </c>
      <c r="AQ220" s="21">
        <f>AQ200-Baseline!AQ200</f>
        <v>16.989182242812873</v>
      </c>
      <c r="AR220" s="21">
        <f>AR200-Baseline!AR200</f>
        <v>17.004482542375143</v>
      </c>
      <c r="AS220" s="21">
        <f>AS200-Baseline!AS200</f>
        <v>17.020624894492983</v>
      </c>
      <c r="AT220" s="21">
        <f>AT200-Baseline!AT200</f>
        <v>17.03766547688997</v>
      </c>
      <c r="AU220" s="21">
        <f>AU200-Baseline!AU200</f>
        <v>17.055663361181374</v>
      </c>
      <c r="AV220" s="21">
        <f>AV200-Baseline!AV200</f>
        <v>17.074674824025081</v>
      </c>
      <c r="AW220" s="21">
        <f>AW200-Baseline!AW200</f>
        <v>17.094754922046803</v>
      </c>
      <c r="AX220" s="21">
        <f>AX200-Baseline!AX200</f>
        <v>17.115958547990516</v>
      </c>
      <c r="AY220" s="21">
        <f>AY200-Baseline!AY200</f>
        <v>17.138341030039172</v>
      </c>
      <c r="AZ220" s="21">
        <f>AZ200-Baseline!AZ200</f>
        <v>17.161957122354011</v>
      </c>
      <c r="BA220" s="21">
        <f>BA200-Baseline!BA200</f>
        <v>17.186861211196316</v>
      </c>
      <c r="BB220" s="21">
        <f>BB200-Baseline!BB200</f>
        <v>17.211032357849831</v>
      </c>
    </row>
    <row r="221" spans="1:54" outlineLevel="2">
      <c r="A221" s="520"/>
      <c r="B221" s="150" t="s">
        <v>509</v>
      </c>
      <c r="C221" s="19"/>
      <c r="D221" s="135" t="s">
        <v>399</v>
      </c>
      <c r="E221" s="21">
        <f>E201-Baseline!E201</f>
        <v>-0.69408339801904617</v>
      </c>
      <c r="F221" s="21">
        <f>F201-Baseline!F201</f>
        <v>-2.7377044253240825</v>
      </c>
      <c r="G221" s="21">
        <f>G201-Baseline!G201</f>
        <v>-4.6690397757650288</v>
      </c>
      <c r="H221" s="21">
        <f>H201-Baseline!H201</f>
        <v>-6.5404150723162644</v>
      </c>
      <c r="I221" s="21">
        <f>I201-Baseline!I201</f>
        <v>-8.3687980813551377</v>
      </c>
      <c r="J221" s="21">
        <f>J201-Baseline!J201</f>
        <v>-9.2981893051189104</v>
      </c>
      <c r="K221" s="21">
        <f>K201-Baseline!K201</f>
        <v>-7.1953803670458854</v>
      </c>
      <c r="L221" s="21">
        <f>L201-Baseline!L201</f>
        <v>-5.2342777969138155</v>
      </c>
      <c r="M221" s="21">
        <f>M201-Baseline!M201</f>
        <v>-3.4065777359692788</v>
      </c>
      <c r="N221" s="21">
        <f>N201-Baseline!N201</f>
        <v>-1.7044055171689934</v>
      </c>
      <c r="O221" s="21">
        <f>O201-Baseline!O201</f>
        <v>-0.12029478973231278</v>
      </c>
      <c r="P221" s="21">
        <f>P201-Baseline!P201</f>
        <v>1.2156074508253596</v>
      </c>
      <c r="Q221" s="21">
        <f>Q201-Baseline!Q201</f>
        <v>2.4477161134307437</v>
      </c>
      <c r="R221" s="21">
        <f>R201-Baseline!R201</f>
        <v>3.5823490565466045</v>
      </c>
      <c r="S221" s="21">
        <f>S201-Baseline!S201</f>
        <v>4.6249862646330797</v>
      </c>
      <c r="T221" s="21">
        <f>T201-Baseline!T201</f>
        <v>5.5817999704271557</v>
      </c>
      <c r="U221" s="21">
        <f>U201-Baseline!U201</f>
        <v>6.4581509332016367</v>
      </c>
      <c r="V221" s="21">
        <f>V201-Baseline!V201</f>
        <v>7.2591117170532584</v>
      </c>
      <c r="W221" s="21">
        <f>W201-Baseline!W201</f>
        <v>7.9894809013814267</v>
      </c>
      <c r="X221" s="21">
        <f>X201-Baseline!X201</f>
        <v>8.6537967623608836</v>
      </c>
      <c r="Y221" s="21">
        <f>Y201-Baseline!Y201</f>
        <v>9.2563499293481044</v>
      </c>
      <c r="Z221" s="21">
        <f>Z201-Baseline!Z201</f>
        <v>9.8011961522879858</v>
      </c>
      <c r="AA221" s="21">
        <f>AA201-Baseline!AA201</f>
        <v>10.292167569141327</v>
      </c>
      <c r="AB221" s="21">
        <f>AB201-Baseline!AB201</f>
        <v>10.732884358055983</v>
      </c>
      <c r="AC221" s="21">
        <f>AC201-Baseline!AC201</f>
        <v>11.12540251534746</v>
      </c>
      <c r="AD221" s="21">
        <f>AD201-Baseline!AD201</f>
        <v>11.078577660344621</v>
      </c>
      <c r="AE221" s="21">
        <f>AE201-Baseline!AE201</f>
        <v>11.032635993738154</v>
      </c>
      <c r="AF221" s="21">
        <f>AF201-Baseline!AF201</f>
        <v>10.987488223965165</v>
      </c>
      <c r="AG221" s="21">
        <f>AG201-Baseline!AG201</f>
        <v>10.94309284114405</v>
      </c>
      <c r="AH221" s="21">
        <f>AH201-Baseline!AH201</f>
        <v>10.899467289316824</v>
      </c>
      <c r="AI221" s="21">
        <f>AI201-Baseline!AI201</f>
        <v>10.856709433272485</v>
      </c>
      <c r="AJ221" s="21">
        <f>AJ201-Baseline!AJ201</f>
        <v>10.866991271481162</v>
      </c>
      <c r="AK221" s="21">
        <f>AK201-Baseline!AK201</f>
        <v>10.877952585594983</v>
      </c>
      <c r="AL221" s="21">
        <f>AL201-Baseline!AL201</f>
        <v>10.889619061803657</v>
      </c>
      <c r="AM221" s="21">
        <f>AM201-Baseline!AM201</f>
        <v>10.902019043355899</v>
      </c>
      <c r="AN221" s="21">
        <f>AN201-Baseline!AN201</f>
        <v>10.915175792714365</v>
      </c>
      <c r="AO221" s="21">
        <f>AO201-Baseline!AO201</f>
        <v>10.929105928591724</v>
      </c>
      <c r="AP221" s="21">
        <f>AP201-Baseline!AP201</f>
        <v>10.94383179068582</v>
      </c>
      <c r="AQ221" s="21">
        <f>AQ201-Baseline!AQ201</f>
        <v>10.959376713424163</v>
      </c>
      <c r="AR221" s="21">
        <f>AR201-Baseline!AR201</f>
        <v>10.975762763312666</v>
      </c>
      <c r="AS221" s="21">
        <f>AS201-Baseline!AS201</f>
        <v>10.993011553063155</v>
      </c>
      <c r="AT221" s="21">
        <f>AT201-Baseline!AT201</f>
        <v>11.011144958579401</v>
      </c>
      <c r="AU221" s="21">
        <f>AU201-Baseline!AU201</f>
        <v>11.03018565335622</v>
      </c>
      <c r="AV221" s="21">
        <f>AV201-Baseline!AV201</f>
        <v>11.050155949892797</v>
      </c>
      <c r="AW221" s="21">
        <f>AW201-Baseline!AW201</f>
        <v>11.071078536440545</v>
      </c>
      <c r="AX221" s="21">
        <f>AX201-Baseline!AX201</f>
        <v>11.092976109806301</v>
      </c>
      <c r="AY221" s="21">
        <f>AY201-Baseline!AY201</f>
        <v>11.11587166074105</v>
      </c>
      <c r="AZ221" s="21">
        <f>AZ201-Baseline!AZ201</f>
        <v>11.139788286945411</v>
      </c>
      <c r="BA221" s="21">
        <f>BA201-Baseline!BA201</f>
        <v>11.164749465419895</v>
      </c>
      <c r="BB221" s="21">
        <f>BB201-Baseline!BB201</f>
        <v>11.189680608318</v>
      </c>
    </row>
    <row r="222" spans="1:54" outlineLevel="2">
      <c r="A222" s="521"/>
      <c r="B222" s="150" t="s">
        <v>510</v>
      </c>
      <c r="C222" s="19"/>
      <c r="D222" s="135" t="s">
        <v>399</v>
      </c>
      <c r="E222" s="21">
        <f>E202-Baseline!E202</f>
        <v>-0.69408339801904617</v>
      </c>
      <c r="F222" s="21">
        <f>F202-Baseline!F202</f>
        <v>-1.7720903983796177</v>
      </c>
      <c r="G222" s="21">
        <f>G202-Baseline!G202</f>
        <v>-2.7500442938083154</v>
      </c>
      <c r="H222" s="21">
        <f>H202-Baseline!H202</f>
        <v>-3.6799785927471191</v>
      </c>
      <c r="I222" s="21">
        <f>I202-Baseline!I202</f>
        <v>-4.5785695205154582</v>
      </c>
      <c r="J222" s="21">
        <f>J202-Baseline!J202</f>
        <v>-4.589526516352862</v>
      </c>
      <c r="K222" s="21">
        <f>K202-Baseline!K202</f>
        <v>-2.5153554835491434</v>
      </c>
      <c r="L222" s="21">
        <f>L202-Baseline!L202</f>
        <v>-0.58240612839134087</v>
      </c>
      <c r="M222" s="21">
        <f>M202-Baseline!M202</f>
        <v>1.2176250741116235</v>
      </c>
      <c r="N222" s="21">
        <f>N202-Baseline!N202</f>
        <v>2.8926125747121034</v>
      </c>
      <c r="O222" s="21">
        <f>O202-Baseline!O202</f>
        <v>4.4500226591840146</v>
      </c>
      <c r="P222" s="21">
        <f>P202-Baseline!P202</f>
        <v>5.7597082722408288</v>
      </c>
      <c r="Q222" s="21">
        <f>Q202-Baseline!Q202</f>
        <v>6.9660844509886175</v>
      </c>
      <c r="R222" s="21">
        <f>R202-Baseline!R202</f>
        <v>8.0754692970601241</v>
      </c>
      <c r="S222" s="21">
        <f>S202-Baseline!S202</f>
        <v>9.0923375872020813</v>
      </c>
      <c r="T222" s="21">
        <f>T202-Baseline!T202</f>
        <v>10.02387857705483</v>
      </c>
      <c r="U222" s="21">
        <f>U202-Baseline!U202</f>
        <v>10.87545317692323</v>
      </c>
      <c r="V222" s="21">
        <f>V202-Baseline!V202</f>
        <v>11.652134223222404</v>
      </c>
      <c r="W222" s="21">
        <f>W202-Baseline!W202</f>
        <v>12.358720718842591</v>
      </c>
      <c r="X222" s="21">
        <f>X202-Baseline!X202</f>
        <v>12.999751458718364</v>
      </c>
      <c r="Y222" s="21">
        <f>Y202-Baseline!Y202</f>
        <v>13.579517590067894</v>
      </c>
      <c r="Z222" s="21">
        <f>Z202-Baseline!Z202</f>
        <v>14.102075671526393</v>
      </c>
      <c r="AA222" s="21">
        <f>AA202-Baseline!AA202</f>
        <v>14.571258710448049</v>
      </c>
      <c r="AB222" s="21">
        <f>AB202-Baseline!AB202</f>
        <v>14.990687821659407</v>
      </c>
      <c r="AC222" s="21">
        <f>AC202-Baseline!AC202</f>
        <v>15.359695451068305</v>
      </c>
      <c r="AD222" s="21">
        <f>AD202-Baseline!AD202</f>
        <v>15.289547600576313</v>
      </c>
      <c r="AE222" s="21">
        <f>AE202-Baseline!AE202</f>
        <v>15.220208266139778</v>
      </c>
      <c r="AF222" s="21">
        <f>AF202-Baseline!AF202</f>
        <v>15.151419120999094</v>
      </c>
      <c r="AG222" s="21">
        <f>AG202-Baseline!AG202</f>
        <v>15.083064194066395</v>
      </c>
      <c r="AH222" s="21">
        <f>AH202-Baseline!AH202</f>
        <v>15.015203971730358</v>
      </c>
      <c r="AI222" s="21">
        <f>AI202-Baseline!AI202</f>
        <v>14.948139646067261</v>
      </c>
      <c r="AJ222" s="21">
        <f>AJ202-Baseline!AJ202</f>
        <v>14.953733991242302</v>
      </c>
      <c r="AK222" s="21">
        <f>AK202-Baseline!AK202</f>
        <v>14.959749139874106</v>
      </c>
      <c r="AL222" s="21">
        <f>AL202-Baseline!AL202</f>
        <v>14.966244845018025</v>
      </c>
      <c r="AM222" s="21">
        <f>AM202-Baseline!AM202</f>
        <v>14.97328870512969</v>
      </c>
      <c r="AN222" s="21">
        <f>AN202-Baseline!AN202</f>
        <v>14.980932070538628</v>
      </c>
      <c r="AO222" s="21">
        <f>AO202-Baseline!AO202</f>
        <v>14.989205631176219</v>
      </c>
      <c r="AP222" s="21">
        <f>AP202-Baseline!AP202</f>
        <v>14.998156819606294</v>
      </c>
      <c r="AQ222" s="21">
        <f>AQ202-Baseline!AQ202</f>
        <v>15.007834814834439</v>
      </c>
      <c r="AR222" s="21">
        <f>AR202-Baseline!AR202</f>
        <v>15.018284895849845</v>
      </c>
      <c r="AS222" s="21">
        <f>AS202-Baseline!AS202</f>
        <v>15.0295499051429</v>
      </c>
      <c r="AT222" s="21">
        <f>AT202-Baseline!AT202</f>
        <v>15.041672866199846</v>
      </c>
      <c r="AU222" s="21">
        <f>AU202-Baseline!AU202</f>
        <v>15.054698130651076</v>
      </c>
      <c r="AV222" s="21">
        <f>AV202-Baseline!AV202</f>
        <v>15.068668793508834</v>
      </c>
      <c r="AW222" s="21">
        <f>AW202-Baseline!AW202</f>
        <v>15.083627649522839</v>
      </c>
      <c r="AX222" s="21">
        <f>AX202-Baseline!AX202</f>
        <v>15.099616971078561</v>
      </c>
      <c r="AY222" s="21">
        <f>AY202-Baseline!AY202</f>
        <v>15.116679080038395</v>
      </c>
      <c r="AZ222" s="21">
        <f>AZ202-Baseline!AZ202</f>
        <v>15.134856008279058</v>
      </c>
      <c r="BA222" s="21">
        <f>BA202-Baseline!BA202</f>
        <v>15.154189646369659</v>
      </c>
      <c r="BB222" s="21">
        <f>BB202-Baseline!BB202</f>
        <v>15.173037115889187</v>
      </c>
    </row>
    <row r="223" spans="1:54" outlineLevel="2">
      <c r="B223" s="19"/>
      <c r="C223" s="19"/>
      <c r="D223" s="19"/>
      <c r="E223" s="15"/>
    </row>
    <row r="224" spans="1:54" outlineLevel="2">
      <c r="A224" s="519" t="s">
        <v>511</v>
      </c>
      <c r="B224" s="150" t="s">
        <v>508</v>
      </c>
      <c r="C224" s="19"/>
      <c r="D224" s="135" t="s">
        <v>399</v>
      </c>
      <c r="E224" s="21">
        <f>E204-Baseline!E204</f>
        <v>-0.69408339801904617</v>
      </c>
      <c r="F224" s="21">
        <f>F204-Baseline!F204</f>
        <v>-2.1940334237663706</v>
      </c>
      <c r="G224" s="21">
        <f>G204-Baseline!G204</f>
        <v>-4.4062671717891249</v>
      </c>
      <c r="H224" s="21">
        <f>H204-Baseline!H204</f>
        <v>-7.2900381555742797</v>
      </c>
      <c r="I224" s="21">
        <f>I204-Baseline!I204</f>
        <v>-10.799428323491384</v>
      </c>
      <c r="J224" s="21">
        <f>J204-Baseline!J204</f>
        <v>-14.045379118769347</v>
      </c>
      <c r="K224" s="21">
        <f>K204-Baseline!K204</f>
        <v>-15.090880738575606</v>
      </c>
      <c r="L224" s="21">
        <f>L204-Baseline!L204</f>
        <v>-14.052586469838843</v>
      </c>
      <c r="M224" s="21">
        <f>M204-Baseline!M204</f>
        <v>-11.066459981217804</v>
      </c>
      <c r="N224" s="21">
        <f>N204-Baseline!N204</f>
        <v>-6.2878203649502211</v>
      </c>
      <c r="O224" s="21">
        <f>O204-Baseline!O204</f>
        <v>0.19017317347697826</v>
      </c>
      <c r="P224" s="21">
        <f>P204-Baseline!P204</f>
        <v>7.9713364798437851</v>
      </c>
      <c r="Q224" s="21">
        <f>Q204-Baseline!Q204</f>
        <v>16.950592631152404</v>
      </c>
      <c r="R224" s="21">
        <f>R204-Baseline!R204</f>
        <v>27.054838133085013</v>
      </c>
      <c r="S224" s="21">
        <f>S204-Baseline!S204</f>
        <v>38.165403401593267</v>
      </c>
      <c r="T224" s="21">
        <f>T204-Baseline!T204</f>
        <v>50.195452394435506</v>
      </c>
      <c r="U224" s="21">
        <f>U204-Baseline!U204</f>
        <v>63.063590738159292</v>
      </c>
      <c r="V224" s="21">
        <f>V204-Baseline!V204</f>
        <v>76.717176096278308</v>
      </c>
      <c r="W224" s="21">
        <f>W204-Baseline!W204</f>
        <v>91.060774661360711</v>
      </c>
      <c r="X224" s="21">
        <f>X204-Baseline!X204</f>
        <v>106.0503265840639</v>
      </c>
      <c r="Y224" s="21">
        <f>Y204-Baseline!Y204</f>
        <v>121.60031175221957</v>
      </c>
      <c r="Z224" s="21">
        <f>Z204-Baseline!Z204</f>
        <v>137.67429309181443</v>
      </c>
      <c r="AA224" s="21">
        <f>AA204-Baseline!AA204</f>
        <v>154.21706976641599</v>
      </c>
      <c r="AB224" s="21">
        <f>AB204-Baseline!AB204</f>
        <v>171.17715151850734</v>
      </c>
      <c r="AC224" s="21">
        <f>AC204-Baseline!AC204</f>
        <v>188.50184541323051</v>
      </c>
      <c r="AD224" s="21">
        <f>AD204-Baseline!AD204</f>
        <v>205.75215088272398</v>
      </c>
      <c r="AE224" s="21">
        <f>AE204-Baseline!AE204</f>
        <v>222.93033372505033</v>
      </c>
      <c r="AF224" s="21">
        <f>AF204-Baseline!AF204</f>
        <v>240.03607358526415</v>
      </c>
      <c r="AG224" s="21">
        <f>AG204-Baseline!AG204</f>
        <v>257.06937959365541</v>
      </c>
      <c r="AH224" s="21">
        <f>AH204-Baseline!AH204</f>
        <v>274.03063128178746</v>
      </c>
      <c r="AI224" s="21">
        <f>AI204-Baseline!AI204</f>
        <v>290.92067697346056</v>
      </c>
      <c r="AJ224" s="21">
        <f>AJ204-Baseline!AJ204</f>
        <v>307.82150895459972</v>
      </c>
      <c r="AK224" s="21">
        <f>AK204-Baseline!AK204</f>
        <v>324.73336361297697</v>
      </c>
      <c r="AL224" s="21">
        <f>AL204-Baseline!AL204</f>
        <v>341.65665607591473</v>
      </c>
      <c r="AM224" s="21">
        <f>AM204-Baseline!AM204</f>
        <v>358.59190527516421</v>
      </c>
      <c r="AN224" s="21">
        <f>AN204-Baseline!AN204</f>
        <v>375.53967943595217</v>
      </c>
      <c r="AO224" s="21">
        <f>AO204-Baseline!AO204</f>
        <v>392.50057241169679</v>
      </c>
      <c r="AP224" s="21">
        <f>AP204-Baseline!AP204</f>
        <v>409.47524346381215</v>
      </c>
      <c r="AQ224" s="21">
        <f>AQ204-Baseline!AQ204</f>
        <v>426.46442570662475</v>
      </c>
      <c r="AR224" s="21">
        <f>AR204-Baseline!AR204</f>
        <v>443.46890824899947</v>
      </c>
      <c r="AS224" s="21">
        <f>AS204-Baseline!AS204</f>
        <v>460.48953314349228</v>
      </c>
      <c r="AT224" s="21">
        <f>AT204-Baseline!AT204</f>
        <v>477.52719862038248</v>
      </c>
      <c r="AU224" s="21">
        <f>AU204-Baseline!AU204</f>
        <v>494.58286198156429</v>
      </c>
      <c r="AV224" s="21">
        <f>AV204-Baseline!AV204</f>
        <v>511.65753680558919</v>
      </c>
      <c r="AW224" s="21">
        <f>AW204-Baseline!AW204</f>
        <v>528.75229172763557</v>
      </c>
      <c r="AX224" s="21">
        <f>AX204-Baseline!AX204</f>
        <v>545.86825027562645</v>
      </c>
      <c r="AY224" s="21">
        <f>AY204-Baseline!AY204</f>
        <v>563.0065913056651</v>
      </c>
      <c r="AZ224" s="21">
        <f>AZ204-Baseline!AZ204</f>
        <v>580.16854842801968</v>
      </c>
      <c r="BA224" s="21">
        <f>BA204-Baseline!BA204</f>
        <v>597.3554096392154</v>
      </c>
      <c r="BB224" s="21">
        <f>BB204-Baseline!BB204</f>
        <v>614.56644199706443</v>
      </c>
    </row>
    <row r="225" spans="1:54" outlineLevel="2">
      <c r="A225" s="520"/>
      <c r="B225" s="150" t="s">
        <v>509</v>
      </c>
      <c r="C225" s="19"/>
      <c r="D225" s="135" t="s">
        <v>399</v>
      </c>
      <c r="E225" s="21">
        <f>E205-Baseline!E205</f>
        <v>-0.69408339801904617</v>
      </c>
      <c r="F225" s="21">
        <f>F205-Baseline!F205</f>
        <v>-3.4317878233431145</v>
      </c>
      <c r="G225" s="21">
        <f>G205-Baseline!G205</f>
        <v>-8.1008275991081291</v>
      </c>
      <c r="H225" s="21">
        <f>H205-Baseline!H205</f>
        <v>-14.641242671424436</v>
      </c>
      <c r="I225" s="21">
        <f>I205-Baseline!I205</f>
        <v>-23.01004075277956</v>
      </c>
      <c r="J225" s="21">
        <f>J205-Baseline!J205</f>
        <v>-32.308230057898527</v>
      </c>
      <c r="K225" s="21">
        <f>K205-Baseline!K205</f>
        <v>-39.503610424944441</v>
      </c>
      <c r="L225" s="21">
        <f>L205-Baseline!L205</f>
        <v>-44.73788822185827</v>
      </c>
      <c r="M225" s="21">
        <f>M205-Baseline!M205</f>
        <v>-48.144465957827606</v>
      </c>
      <c r="N225" s="21">
        <f>N205-Baseline!N205</f>
        <v>-49.848871474996599</v>
      </c>
      <c r="O225" s="21">
        <f>O205-Baseline!O205</f>
        <v>-49.969166264728983</v>
      </c>
      <c r="P225" s="21">
        <f>P205-Baseline!P205</f>
        <v>-48.753558813903737</v>
      </c>
      <c r="Q225" s="21">
        <f>Q205-Baseline!Q205</f>
        <v>-46.305842700473022</v>
      </c>
      <c r="R225" s="21">
        <f>R205-Baseline!R205</f>
        <v>-42.723493643926304</v>
      </c>
      <c r="S225" s="21">
        <f>S205-Baseline!S205</f>
        <v>-38.098507379293324</v>
      </c>
      <c r="T225" s="21">
        <f>T205-Baseline!T205</f>
        <v>-32.516707408866296</v>
      </c>
      <c r="U225" s="21">
        <f>U205-Baseline!U205</f>
        <v>-26.058556475664545</v>
      </c>
      <c r="V225" s="21">
        <f>V205-Baseline!V205</f>
        <v>-18.799444758611116</v>
      </c>
      <c r="W225" s="21">
        <f>W205-Baseline!W205</f>
        <v>-10.809963857229604</v>
      </c>
      <c r="X225" s="21">
        <f>X205-Baseline!X205</f>
        <v>-2.1561670948688061</v>
      </c>
      <c r="Y225" s="21">
        <f>Y205-Baseline!Y205</f>
        <v>7.1001828344792557</v>
      </c>
      <c r="Z225" s="21">
        <f>Z205-Baseline!Z205</f>
        <v>16.90137898676744</v>
      </c>
      <c r="AA225" s="21">
        <f>AA205-Baseline!AA205</f>
        <v>27.193546555908824</v>
      </c>
      <c r="AB225" s="21">
        <f>AB205-Baseline!AB205</f>
        <v>37.92643091396485</v>
      </c>
      <c r="AC225" s="21">
        <f>AC205-Baseline!AC205</f>
        <v>49.05183342931241</v>
      </c>
      <c r="AD225" s="21">
        <f>AD205-Baseline!AD205</f>
        <v>60.130411089656718</v>
      </c>
      <c r="AE225" s="21">
        <f>AE205-Baseline!AE205</f>
        <v>71.163047083394758</v>
      </c>
      <c r="AF225" s="21">
        <f>AF205-Baseline!AF205</f>
        <v>82.150535307360315</v>
      </c>
      <c r="AG225" s="21">
        <f>AG205-Baseline!AG205</f>
        <v>93.093628148504195</v>
      </c>
      <c r="AH225" s="21">
        <f>AH205-Baseline!AH205</f>
        <v>103.99309543782101</v>
      </c>
      <c r="AI225" s="21">
        <f>AI205-Baseline!AI205</f>
        <v>114.84980487109351</v>
      </c>
      <c r="AJ225" s="21">
        <f>AJ205-Baseline!AJ205</f>
        <v>125.71679614257437</v>
      </c>
      <c r="AK225" s="21">
        <f>AK205-Baseline!AK205</f>
        <v>136.59474872816918</v>
      </c>
      <c r="AL225" s="21">
        <f>AL205-Baseline!AL205</f>
        <v>147.48436778997257</v>
      </c>
      <c r="AM225" s="21">
        <f>AM205-Baseline!AM205</f>
        <v>158.38638683332829</v>
      </c>
      <c r="AN225" s="21">
        <f>AN205-Baseline!AN205</f>
        <v>169.3015626260426</v>
      </c>
      <c r="AO225" s="21">
        <f>AO205-Baseline!AO205</f>
        <v>180.23066855463458</v>
      </c>
      <c r="AP225" s="21">
        <f>AP205-Baseline!AP205</f>
        <v>191.17450034532067</v>
      </c>
      <c r="AQ225" s="21">
        <f>AQ205-Baseline!AQ205</f>
        <v>202.13387705874447</v>
      </c>
      <c r="AR225" s="21">
        <f>AR205-Baseline!AR205</f>
        <v>213.10963982205703</v>
      </c>
      <c r="AS225" s="21">
        <f>AS205-Baseline!AS205</f>
        <v>224.10265137511988</v>
      </c>
      <c r="AT225" s="21">
        <f>AT205-Baseline!AT205</f>
        <v>235.11379633369961</v>
      </c>
      <c r="AU225" s="21">
        <f>AU205-Baseline!AU205</f>
        <v>246.14398198705567</v>
      </c>
      <c r="AV225" s="21">
        <f>AV205-Baseline!AV205</f>
        <v>257.19413793694866</v>
      </c>
      <c r="AW225" s="21">
        <f>AW205-Baseline!AW205</f>
        <v>268.26521647338905</v>
      </c>
      <c r="AX225" s="21">
        <f>AX205-Baseline!AX205</f>
        <v>279.35819258319543</v>
      </c>
      <c r="AY225" s="21">
        <f>AY205-Baseline!AY205</f>
        <v>290.47406424393648</v>
      </c>
      <c r="AZ225" s="21">
        <f>AZ205-Baseline!AZ205</f>
        <v>301.61385253088156</v>
      </c>
      <c r="BA225" s="21">
        <f>BA205-Baseline!BA205</f>
        <v>312.7786019963014</v>
      </c>
      <c r="BB225" s="21">
        <f>BB205-Baseline!BB205</f>
        <v>323.96828260461962</v>
      </c>
    </row>
    <row r="226" spans="1:54" outlineLevel="2">
      <c r="A226" s="521"/>
      <c r="B226" s="150" t="s">
        <v>510</v>
      </c>
      <c r="C226" s="19"/>
      <c r="D226" s="135" t="s">
        <v>399</v>
      </c>
      <c r="E226" s="21">
        <f>E206-Baseline!E206</f>
        <v>-0.69408339801904617</v>
      </c>
      <c r="F226" s="21">
        <f>F206-Baseline!F206</f>
        <v>-2.4661737963986639</v>
      </c>
      <c r="G226" s="21">
        <f>G206-Baseline!G206</f>
        <v>-5.2162180902069508</v>
      </c>
      <c r="H226" s="21">
        <f>H206-Baseline!H206</f>
        <v>-8.8961966829540415</v>
      </c>
      <c r="I226" s="21">
        <f>I206-Baseline!I206</f>
        <v>-13.474766203469471</v>
      </c>
      <c r="J226" s="21">
        <f>J206-Baseline!J206</f>
        <v>-18.064292719822333</v>
      </c>
      <c r="K226" s="21">
        <f>K206-Baseline!K206</f>
        <v>-20.579648203371562</v>
      </c>
      <c r="L226" s="21">
        <f>L206-Baseline!L206</f>
        <v>-21.162054331762874</v>
      </c>
      <c r="M226" s="21">
        <f>M206-Baseline!M206</f>
        <v>-19.944429257651109</v>
      </c>
      <c r="N226" s="21">
        <f>N206-Baseline!N206</f>
        <v>-17.051816682939034</v>
      </c>
      <c r="O226" s="21">
        <f>O206-Baseline!O206</f>
        <v>-12.601794023755019</v>
      </c>
      <c r="P226" s="21">
        <f>P206-Baseline!P206</f>
        <v>-6.8420857515143325</v>
      </c>
      <c r="Q226" s="21">
        <f>Q206-Baseline!Q206</f>
        <v>0.12399869947421394</v>
      </c>
      <c r="R226" s="21">
        <f>R206-Baseline!R206</f>
        <v>8.1994679965343948</v>
      </c>
      <c r="S226" s="21">
        <f>S206-Baseline!S206</f>
        <v>17.291805583736732</v>
      </c>
      <c r="T226" s="21">
        <f>T206-Baseline!T206</f>
        <v>27.315684160791534</v>
      </c>
      <c r="U226" s="21">
        <f>U206-Baseline!U206</f>
        <v>38.191137337714736</v>
      </c>
      <c r="V226" s="21">
        <f>V206-Baseline!V206</f>
        <v>49.843271560936955</v>
      </c>
      <c r="W226" s="21">
        <f>W206-Baseline!W206</f>
        <v>62.201992279779461</v>
      </c>
      <c r="X226" s="21">
        <f>X206-Baseline!X206</f>
        <v>75.201743738497953</v>
      </c>
      <c r="Y226" s="21">
        <f>Y206-Baseline!Y206</f>
        <v>88.781261328565961</v>
      </c>
      <c r="Z226" s="21">
        <f>Z206-Baseline!Z206</f>
        <v>102.88333700009252</v>
      </c>
      <c r="AA226" s="21">
        <f>AA206-Baseline!AA206</f>
        <v>117.45459571054062</v>
      </c>
      <c r="AB226" s="21">
        <f>AB206-Baseline!AB206</f>
        <v>132.44528353219994</v>
      </c>
      <c r="AC226" s="21">
        <f>AC206-Baseline!AC206</f>
        <v>147.80497898326848</v>
      </c>
      <c r="AD226" s="21">
        <f>AD206-Baseline!AD206</f>
        <v>163.09452658384498</v>
      </c>
      <c r="AE226" s="21">
        <f>AE206-Baseline!AE206</f>
        <v>178.31473484998514</v>
      </c>
      <c r="AF226" s="21">
        <f>AF206-Baseline!AF206</f>
        <v>193.46615397098412</v>
      </c>
      <c r="AG226" s="21">
        <f>AG206-Baseline!AG206</f>
        <v>208.54921816505066</v>
      </c>
      <c r="AH226" s="21">
        <f>AH206-Baseline!AH206</f>
        <v>223.5644221367811</v>
      </c>
      <c r="AI226" s="21">
        <f>AI206-Baseline!AI206</f>
        <v>238.51256178284848</v>
      </c>
      <c r="AJ226" s="21">
        <f>AJ206-Baseline!AJ206</f>
        <v>253.46629577409067</v>
      </c>
      <c r="AK226" s="21">
        <f>AK206-Baseline!AK206</f>
        <v>268.42604491396469</v>
      </c>
      <c r="AL226" s="21">
        <f>AL206-Baseline!AL206</f>
        <v>283.39228975898277</v>
      </c>
      <c r="AM226" s="21">
        <f>AM206-Baseline!AM206</f>
        <v>298.36557846411233</v>
      </c>
      <c r="AN226" s="21">
        <f>AN206-Baseline!AN206</f>
        <v>313.34651053465041</v>
      </c>
      <c r="AO226" s="21">
        <f>AO206-Baseline!AO206</f>
        <v>328.33571616582685</v>
      </c>
      <c r="AP226" s="21">
        <f>AP206-Baseline!AP206</f>
        <v>343.33387298543312</v>
      </c>
      <c r="AQ226" s="21">
        <f>AQ206-Baseline!AQ206</f>
        <v>358.3417078002667</v>
      </c>
      <c r="AR226" s="21">
        <f>AR206-Baseline!AR206</f>
        <v>373.35999269611693</v>
      </c>
      <c r="AS226" s="21">
        <f>AS206-Baseline!AS206</f>
        <v>388.38954260125956</v>
      </c>
      <c r="AT226" s="21">
        <f>AT206-Baseline!AT206</f>
        <v>403.43121546745897</v>
      </c>
      <c r="AU226" s="21">
        <f>AU206-Baseline!AU206</f>
        <v>418.48591359811053</v>
      </c>
      <c r="AV226" s="21">
        <f>AV206-Baseline!AV206</f>
        <v>433.55458239161908</v>
      </c>
      <c r="AW226" s="21">
        <f>AW206-Baseline!AW206</f>
        <v>448.63821004114197</v>
      </c>
      <c r="AX226" s="21">
        <f>AX206-Baseline!AX206</f>
        <v>463.73782701222081</v>
      </c>
      <c r="AY226" s="21">
        <f>AY206-Baseline!AY206</f>
        <v>478.85450609225973</v>
      </c>
      <c r="AZ226" s="21">
        <f>AZ206-Baseline!AZ206</f>
        <v>493.98936210053853</v>
      </c>
      <c r="BA226" s="21">
        <f>BA206-Baseline!BA206</f>
        <v>509.14355174690809</v>
      </c>
      <c r="BB226" s="21">
        <f>BB206-Baseline!BB206</f>
        <v>524.31658886279638</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515</v>
      </c>
      <c r="C229" s="57"/>
      <c r="D229" s="56" t="s">
        <v>399</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A19:B19"/>
    <mergeCell ref="I2:U2"/>
    <mergeCell ref="I3:N4"/>
    <mergeCell ref="P3:U4"/>
    <mergeCell ref="I5:N18"/>
    <mergeCell ref="P5:U18"/>
    <mergeCell ref="I20:N20"/>
    <mergeCell ref="P20:U20"/>
    <mergeCell ref="I21:N45"/>
    <mergeCell ref="P21:U45"/>
    <mergeCell ref="B23:G23"/>
    <mergeCell ref="D30:G30"/>
    <mergeCell ref="A66:A71"/>
    <mergeCell ref="E51:I51"/>
    <mergeCell ref="J51:N51"/>
    <mergeCell ref="O51:S51"/>
    <mergeCell ref="T51:X51"/>
    <mergeCell ref="AI51:AM51"/>
    <mergeCell ref="AN51:AR51"/>
    <mergeCell ref="AS51:AW51"/>
    <mergeCell ref="AX51:BB51"/>
    <mergeCell ref="A54:A64"/>
    <mergeCell ref="Y51:AC51"/>
    <mergeCell ref="AD51:AH51"/>
    <mergeCell ref="A220:A222"/>
    <mergeCell ref="A224:A226"/>
    <mergeCell ref="A190:A198"/>
    <mergeCell ref="A200:A202"/>
    <mergeCell ref="A75:A77"/>
    <mergeCell ref="A143:A154"/>
    <mergeCell ref="A158:A169"/>
    <mergeCell ref="A172:A174"/>
    <mergeCell ref="A176:A178"/>
    <mergeCell ref="A186:A187"/>
    <mergeCell ref="A204:A206"/>
    <mergeCell ref="A210:A218"/>
    <mergeCell ref="A31:A40"/>
    <mergeCell ref="D31:G31"/>
    <mergeCell ref="D32:G32"/>
    <mergeCell ref="D33:G33"/>
    <mergeCell ref="D34:G34"/>
    <mergeCell ref="D35:G35"/>
    <mergeCell ref="D36:G36"/>
    <mergeCell ref="D37:G37"/>
    <mergeCell ref="D38:G38"/>
    <mergeCell ref="D39:G39"/>
    <mergeCell ref="D40:G40"/>
  </mergeCells>
  <dataValidations count="1">
    <dataValidation type="list" allowBlank="1" showInputMessage="1" showErrorMessage="1" sqref="B7" xr:uid="{7E663F58-A5F0-4F31-B417-A1E92FE689B9}">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89A14B27-A9B6-4BC9-8D2D-5B7E323F2391}">
          <x14:formula1>
            <xm:f>'Fixed Data'!$E$55:$E$58</xm:f>
          </x14:formula1>
          <xm:sqref>B143:B154 B158:B169</xm:sqref>
        </x14:dataValidation>
        <x14:dataValidation type="list" allowBlank="1" showInputMessage="1" showErrorMessage="1" xr:uid="{0E7A2772-621A-43E1-92E0-E821A4475567}">
          <x14:formula1>
            <xm:f>'Fixed Data'!$C$64:$C$65</xm:f>
          </x14:formula1>
          <xm:sqref>B66:B70</xm:sqref>
        </x14:dataValidation>
        <x14:dataValidation type="list" allowBlank="1" showInputMessage="1" showErrorMessage="1" xr:uid="{1D77B3B9-AA3C-4E84-B5E7-86B3D30A220D}">
          <x14:formula1>
            <xm:f>'Fixed Data'!$C$55:$C$61</xm:f>
          </x14:formula1>
          <xm:sqref>C60:C63</xm:sqref>
        </x14:dataValidation>
        <x14:dataValidation type="list" allowBlank="1" showInputMessage="1" showErrorMessage="1" xr:uid="{4450C4CF-1C4E-4CD2-9CD7-0DD9FDBAAE6A}">
          <x14:formula1>
            <xm:f>'Fixed Data'!$A$55:$A$78</xm:f>
          </x14:formula1>
          <xm:sqref>B60:B63</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51C370-32CC-4884-8D90-AA9934A83E00}">
  <sheetPr>
    <tabColor theme="9" tint="0.59999389629810485"/>
  </sheetPr>
  <dimension ref="A1:X66"/>
  <sheetViews>
    <sheetView zoomScale="85" zoomScaleNormal="85" workbookViewId="0">
      <selection activeCell="A49" sqref="A49"/>
    </sheetView>
  </sheetViews>
  <sheetFormatPr defaultRowHeight="13.5"/>
  <cols>
    <col min="1" max="1" width="22" customWidth="1"/>
  </cols>
  <sheetData>
    <row r="1" spans="1:22">
      <c r="A1" s="4" t="s">
        <v>516</v>
      </c>
    </row>
    <row r="2" spans="1:22">
      <c r="A2" s="514" t="s">
        <v>517</v>
      </c>
      <c r="B2" s="514"/>
      <c r="C2" s="514"/>
      <c r="D2" s="514"/>
      <c r="E2" s="514"/>
      <c r="F2" s="514"/>
      <c r="G2" s="514"/>
      <c r="H2" s="514"/>
      <c r="I2" s="514"/>
      <c r="J2" s="514"/>
      <c r="K2" s="514"/>
      <c r="L2" s="514"/>
      <c r="M2" s="514"/>
      <c r="N2" s="514"/>
      <c r="O2" s="514"/>
      <c r="P2" s="514"/>
      <c r="Q2" s="514"/>
      <c r="R2" s="514"/>
      <c r="S2" s="514"/>
    </row>
    <row r="3" spans="1:22">
      <c r="A3" s="514"/>
      <c r="B3" s="514"/>
      <c r="C3" s="514"/>
      <c r="D3" s="514"/>
      <c r="E3" s="514"/>
      <c r="F3" s="514"/>
      <c r="G3" s="514"/>
      <c r="H3" s="514"/>
      <c r="I3" s="514"/>
      <c r="J3" s="514"/>
      <c r="K3" s="514"/>
      <c r="L3" s="514"/>
      <c r="M3" s="514"/>
      <c r="N3" s="514"/>
      <c r="O3" s="514"/>
      <c r="P3" s="514"/>
      <c r="Q3" s="514"/>
      <c r="R3" s="514"/>
      <c r="S3" s="514"/>
    </row>
    <row r="4" spans="1:22">
      <c r="A4" s="514"/>
      <c r="B4" s="514"/>
      <c r="C4" s="514"/>
      <c r="D4" s="514"/>
      <c r="E4" s="514"/>
      <c r="F4" s="514"/>
      <c r="G4" s="514"/>
      <c r="H4" s="514"/>
      <c r="I4" s="514"/>
      <c r="J4" s="514"/>
      <c r="K4" s="514"/>
      <c r="L4" s="514"/>
      <c r="M4" s="514"/>
      <c r="N4" s="514"/>
      <c r="O4" s="514"/>
      <c r="P4" s="514"/>
      <c r="Q4" s="514"/>
      <c r="R4" s="514"/>
      <c r="S4" s="514"/>
    </row>
    <row r="5" spans="1:22" ht="14" thickBot="1"/>
    <row r="6" spans="1:22" ht="16" thickBot="1">
      <c r="D6" s="317">
        <v>2027</v>
      </c>
      <c r="E6" s="318">
        <v>2028</v>
      </c>
      <c r="F6" s="318">
        <v>2029</v>
      </c>
      <c r="G6" s="318">
        <v>2030</v>
      </c>
      <c r="H6" s="319">
        <v>2031</v>
      </c>
      <c r="I6" s="320" t="s">
        <v>577</v>
      </c>
      <c r="Q6" s="4" t="s">
        <v>602</v>
      </c>
      <c r="R6" s="527" t="s">
        <v>589</v>
      </c>
      <c r="S6" s="527"/>
      <c r="T6" s="527"/>
      <c r="U6" s="527"/>
      <c r="V6" s="527"/>
    </row>
    <row r="7" spans="1:22" ht="14.5">
      <c r="A7" s="348" t="s">
        <v>578</v>
      </c>
      <c r="B7" s="348" t="s">
        <v>579</v>
      </c>
      <c r="C7" s="348" t="s">
        <v>580</v>
      </c>
      <c r="D7" s="349">
        <v>10.081588200937594</v>
      </c>
      <c r="E7" s="350">
        <v>10.865754292287573</v>
      </c>
      <c r="F7" s="350">
        <v>11.769153275554228</v>
      </c>
      <c r="G7" s="350">
        <v>12.688319366904203</v>
      </c>
      <c r="H7" s="351">
        <v>13.494667725980324</v>
      </c>
      <c r="I7" s="352">
        <f>SUM(D7:H7)</f>
        <v>58.899482861663927</v>
      </c>
      <c r="R7" s="337">
        <v>2027</v>
      </c>
      <c r="S7" s="338">
        <v>2028</v>
      </c>
      <c r="T7" s="338">
        <v>2029</v>
      </c>
      <c r="U7" s="338">
        <v>2030</v>
      </c>
      <c r="V7" s="339">
        <v>2031</v>
      </c>
    </row>
    <row r="8" spans="1:22" ht="14.5">
      <c r="A8" s="348" t="s">
        <v>308</v>
      </c>
      <c r="B8" s="348" t="s">
        <v>579</v>
      </c>
      <c r="C8" s="348" t="s">
        <v>580</v>
      </c>
      <c r="D8" s="353">
        <v>0.45170480080322017</v>
      </c>
      <c r="E8" s="354">
        <v>0.49967346792709283</v>
      </c>
      <c r="F8" s="354">
        <v>0.55324653489572473</v>
      </c>
      <c r="G8" s="354">
        <v>0.6069534775023474</v>
      </c>
      <c r="H8" s="355">
        <v>0.65757370015280536</v>
      </c>
      <c r="I8" s="352">
        <f t="shared" ref="I8:I18" si="0">SUM(D8:H8)</f>
        <v>2.7691519812811904</v>
      </c>
      <c r="M8" s="340" t="s">
        <v>578</v>
      </c>
      <c r="N8" s="340" t="s">
        <v>590</v>
      </c>
      <c r="O8" s="340" t="s">
        <v>591</v>
      </c>
      <c r="P8" s="340" t="s">
        <v>592</v>
      </c>
      <c r="Q8" s="340" t="s">
        <v>399</v>
      </c>
      <c r="R8" s="343">
        <v>10.081588200937594</v>
      </c>
      <c r="S8" s="343">
        <v>10.865754292287573</v>
      </c>
      <c r="T8" s="343">
        <v>11.769153275554226</v>
      </c>
      <c r="U8" s="343">
        <v>12.688319366904203</v>
      </c>
      <c r="V8" s="343">
        <v>13.494667725980324</v>
      </c>
    </row>
    <row r="9" spans="1:22" ht="14.5">
      <c r="A9" s="348" t="s">
        <v>578</v>
      </c>
      <c r="B9" s="348" t="s">
        <v>583</v>
      </c>
      <c r="C9" s="348" t="s">
        <v>580</v>
      </c>
      <c r="D9" s="353">
        <v>9.607569918337191</v>
      </c>
      <c r="E9" s="354">
        <v>10.128289462466707</v>
      </c>
      <c r="F9" s="354">
        <v>10.728497601207346</v>
      </c>
      <c r="G9" s="354">
        <v>11.339217145336862</v>
      </c>
      <c r="H9" s="355">
        <v>11.874724867950476</v>
      </c>
      <c r="I9" s="352">
        <f t="shared" si="0"/>
        <v>53.678298995298583</v>
      </c>
      <c r="M9" s="340" t="s">
        <v>308</v>
      </c>
      <c r="N9" s="340" t="s">
        <v>590</v>
      </c>
      <c r="O9" s="340" t="s">
        <v>591</v>
      </c>
      <c r="P9" s="340" t="s">
        <v>592</v>
      </c>
      <c r="Q9" s="340" t="s">
        <v>399</v>
      </c>
      <c r="R9" s="343">
        <v>0.45170480080322017</v>
      </c>
      <c r="S9" s="343">
        <v>0.49967346792709288</v>
      </c>
      <c r="T9" s="343">
        <v>0.55324653489572473</v>
      </c>
      <c r="U9" s="343">
        <v>0.6069534775023474</v>
      </c>
      <c r="V9" s="343">
        <v>0.65757370015280536</v>
      </c>
    </row>
    <row r="10" spans="1:22" ht="14.5">
      <c r="A10" s="348" t="s">
        <v>308</v>
      </c>
      <c r="B10" s="348" t="s">
        <v>583</v>
      </c>
      <c r="C10" s="348" t="s">
        <v>580</v>
      </c>
      <c r="D10" s="353">
        <v>1.9944298632769777E-2</v>
      </c>
      <c r="E10" s="354">
        <v>2.2062277942339285E-2</v>
      </c>
      <c r="F10" s="354">
        <v>2.4427710508908893E-2</v>
      </c>
      <c r="G10" s="354">
        <v>2.6799054138852172E-2</v>
      </c>
      <c r="H10" s="355">
        <v>2.9034108616030153E-2</v>
      </c>
      <c r="I10" s="352">
        <f t="shared" si="0"/>
        <v>0.12226744983890028</v>
      </c>
      <c r="M10" s="340" t="s">
        <v>578</v>
      </c>
      <c r="N10" s="340" t="s">
        <v>590</v>
      </c>
      <c r="O10" s="340" t="s">
        <v>593</v>
      </c>
      <c r="P10" s="340"/>
      <c r="Q10" s="340" t="s">
        <v>594</v>
      </c>
      <c r="R10" s="344">
        <v>21.800000000000011</v>
      </c>
      <c r="S10" s="344">
        <v>21.800000000000015</v>
      </c>
      <c r="T10" s="344">
        <v>21.800000000000015</v>
      </c>
      <c r="U10" s="344">
        <v>21.800000000000015</v>
      </c>
      <c r="V10" s="344">
        <v>21.800000000000015</v>
      </c>
    </row>
    <row r="11" spans="1:22" ht="14.5">
      <c r="A11" s="348" t="s">
        <v>578</v>
      </c>
      <c r="B11" s="348" t="s">
        <v>584</v>
      </c>
      <c r="C11" s="348" t="s">
        <v>580</v>
      </c>
      <c r="D11" s="353">
        <v>7.0648080714430241</v>
      </c>
      <c r="E11" s="354">
        <v>7.4682257211738978</v>
      </c>
      <c r="F11" s="354">
        <v>7.9298661016839249</v>
      </c>
      <c r="G11" s="354">
        <v>8.3992057342572366</v>
      </c>
      <c r="H11" s="355">
        <v>8.8134552289692181</v>
      </c>
      <c r="I11" s="352">
        <f t="shared" si="0"/>
        <v>39.675560857527302</v>
      </c>
      <c r="M11" s="340" t="s">
        <v>308</v>
      </c>
      <c r="N11" s="340" t="s">
        <v>590</v>
      </c>
      <c r="O11" s="340" t="s">
        <v>593</v>
      </c>
      <c r="P11" s="340"/>
      <c r="Q11" s="340" t="s">
        <v>594</v>
      </c>
      <c r="R11" s="344">
        <v>945.75197067029535</v>
      </c>
      <c r="S11" s="344">
        <v>945.75197067029637</v>
      </c>
      <c r="T11" s="344">
        <v>945.7519706702958</v>
      </c>
      <c r="U11" s="344">
        <v>945.75197067029558</v>
      </c>
      <c r="V11" s="344">
        <v>945.75197067029626</v>
      </c>
    </row>
    <row r="12" spans="1:22" ht="15" thickBot="1">
      <c r="A12" s="348" t="s">
        <v>308</v>
      </c>
      <c r="B12" s="348" t="s">
        <v>584</v>
      </c>
      <c r="C12" s="348" t="s">
        <v>580</v>
      </c>
      <c r="D12" s="353">
        <v>0.69812729934012863</v>
      </c>
      <c r="E12" s="354">
        <v>0.77226473594161138</v>
      </c>
      <c r="F12" s="354">
        <v>0.85506398999796218</v>
      </c>
      <c r="G12" s="354">
        <v>0.93807015404825478</v>
      </c>
      <c r="H12" s="355">
        <v>1.0163056726172841</v>
      </c>
      <c r="I12" s="352">
        <f t="shared" si="0"/>
        <v>4.2798318519452412</v>
      </c>
    </row>
    <row r="13" spans="1:22" ht="16" thickBot="1">
      <c r="A13" s="336" t="s">
        <v>578</v>
      </c>
      <c r="B13" t="s">
        <v>585</v>
      </c>
      <c r="C13" s="336" t="s">
        <v>580</v>
      </c>
      <c r="D13" s="330">
        <v>2.7018766667800058</v>
      </c>
      <c r="E13" s="331">
        <v>2.8183646587983544</v>
      </c>
      <c r="F13" s="331">
        <v>2.9429446435490232</v>
      </c>
      <c r="G13" s="331">
        <v>3.0707482609702996</v>
      </c>
      <c r="H13" s="332">
        <v>3.1957099154525128</v>
      </c>
      <c r="I13" s="321">
        <f t="shared" si="0"/>
        <v>14.729644145550196</v>
      </c>
      <c r="Q13" s="4" t="s">
        <v>602</v>
      </c>
      <c r="R13" s="527" t="s">
        <v>589</v>
      </c>
      <c r="S13" s="527"/>
      <c r="T13" s="527"/>
      <c r="U13" s="527"/>
      <c r="V13" s="527"/>
    </row>
    <row r="14" spans="1:22" ht="14.5">
      <c r="A14" s="336" t="s">
        <v>308</v>
      </c>
      <c r="B14" t="s">
        <v>585</v>
      </c>
      <c r="C14" s="336" t="s">
        <v>580</v>
      </c>
      <c r="D14" s="330">
        <v>0</v>
      </c>
      <c r="E14" s="331">
        <v>0</v>
      </c>
      <c r="F14" s="331">
        <v>0</v>
      </c>
      <c r="G14" s="331">
        <v>0</v>
      </c>
      <c r="H14" s="332">
        <v>0</v>
      </c>
      <c r="I14" s="321">
        <f t="shared" si="0"/>
        <v>0</v>
      </c>
      <c r="R14" s="337">
        <v>2027</v>
      </c>
      <c r="S14" s="338">
        <v>2028</v>
      </c>
      <c r="T14" s="338">
        <v>2029</v>
      </c>
      <c r="U14" s="338">
        <v>2030</v>
      </c>
      <c r="V14" s="339">
        <v>2031</v>
      </c>
    </row>
    <row r="15" spans="1:22" ht="14.5">
      <c r="A15" s="336" t="s">
        <v>578</v>
      </c>
      <c r="B15" s="336" t="s">
        <v>586</v>
      </c>
      <c r="C15" s="336" t="s">
        <v>580</v>
      </c>
      <c r="D15" s="330">
        <v>1.5010795161213277</v>
      </c>
      <c r="E15" s="331">
        <v>1.5657966591511159</v>
      </c>
      <c r="F15" s="331">
        <v>1.6350094642828907</v>
      </c>
      <c r="G15" s="331">
        <v>1.7060132205076033</v>
      </c>
      <c r="H15" s="332">
        <v>1.7754380695949705</v>
      </c>
      <c r="I15" s="321">
        <f t="shared" si="0"/>
        <v>8.1833369296579086</v>
      </c>
      <c r="M15" s="340" t="s">
        <v>578</v>
      </c>
      <c r="N15" s="340" t="s">
        <v>595</v>
      </c>
      <c r="O15" s="340" t="s">
        <v>591</v>
      </c>
      <c r="P15" s="340" t="s">
        <v>592</v>
      </c>
      <c r="Q15" s="340" t="s">
        <v>399</v>
      </c>
      <c r="R15" s="343">
        <v>12.908987178477073</v>
      </c>
      <c r="S15" s="343">
        <v>13.608639845684907</v>
      </c>
      <c r="T15" s="343">
        <v>14.415095508592174</v>
      </c>
      <c r="U15" s="343">
        <v>15.235674576121641</v>
      </c>
      <c r="V15" s="343">
        <v>15.955197034344977</v>
      </c>
    </row>
    <row r="16" spans="1:22" ht="14.5">
      <c r="A16" s="336" t="s">
        <v>308</v>
      </c>
      <c r="B16" s="336" t="s">
        <v>586</v>
      </c>
      <c r="C16" s="336" t="s">
        <v>580</v>
      </c>
      <c r="D16" s="330">
        <v>1.8626963281757718E-2</v>
      </c>
      <c r="E16" s="331">
        <v>2.0605048525931313E-2</v>
      </c>
      <c r="F16" s="331">
        <v>2.2814242560489702E-2</v>
      </c>
      <c r="G16" s="331">
        <v>2.5028957228410267E-2</v>
      </c>
      <c r="H16" s="332">
        <v>2.7116384740687775E-2</v>
      </c>
      <c r="I16" s="321">
        <f t="shared" si="0"/>
        <v>0.11419159633727677</v>
      </c>
      <c r="M16" s="340" t="s">
        <v>308</v>
      </c>
      <c r="N16" s="340" t="s">
        <v>595</v>
      </c>
      <c r="O16" s="340" t="s">
        <v>591</v>
      </c>
      <c r="P16" s="340" t="s">
        <v>592</v>
      </c>
      <c r="Q16" s="340" t="s">
        <v>399</v>
      </c>
      <c r="R16" s="343">
        <v>2.6841931703455984E-2</v>
      </c>
      <c r="S16" s="343">
        <v>2.9692403260444603E-2</v>
      </c>
      <c r="T16" s="343">
        <v>3.2875908510244127E-2</v>
      </c>
      <c r="U16" s="343">
        <v>3.6067369134273261E-2</v>
      </c>
      <c r="V16" s="343">
        <v>3.9075405703247509E-2</v>
      </c>
    </row>
    <row r="17" spans="1:22" ht="14.5">
      <c r="A17" s="336" t="s">
        <v>578</v>
      </c>
      <c r="B17" s="336" t="s">
        <v>383</v>
      </c>
      <c r="C17" s="336" t="s">
        <v>580</v>
      </c>
      <c r="D17" s="330">
        <v>1.7379541926639046</v>
      </c>
      <c r="E17" s="331">
        <v>2.1760012037716323</v>
      </c>
      <c r="F17" s="331">
        <v>2.8502176563062549</v>
      </c>
      <c r="G17" s="331">
        <v>3.771665534962688</v>
      </c>
      <c r="H17" s="332">
        <v>4.9193060250748122</v>
      </c>
      <c r="I17" s="321">
        <f t="shared" si="0"/>
        <v>15.455144612779291</v>
      </c>
      <c r="M17" s="340" t="s">
        <v>578</v>
      </c>
      <c r="N17" s="340" t="s">
        <v>595</v>
      </c>
      <c r="O17" s="340" t="s">
        <v>593</v>
      </c>
      <c r="P17" s="340"/>
      <c r="Q17" s="340" t="s">
        <v>594</v>
      </c>
      <c r="R17" s="344">
        <v>7.8202700000000034</v>
      </c>
      <c r="S17" s="344">
        <v>7.8202700000000034</v>
      </c>
      <c r="T17" s="344">
        <v>7.8202700000000034</v>
      </c>
      <c r="U17" s="344">
        <v>7.8202700000000034</v>
      </c>
      <c r="V17" s="344">
        <v>7.8202700000000034</v>
      </c>
    </row>
    <row r="18" spans="1:22" ht="15" thickBot="1">
      <c r="A18" s="336" t="s">
        <v>308</v>
      </c>
      <c r="B18" s="336" t="s">
        <v>383</v>
      </c>
      <c r="C18" s="336" t="s">
        <v>580</v>
      </c>
      <c r="D18" s="333">
        <v>0.16589141657770548</v>
      </c>
      <c r="E18" s="334">
        <v>0.18350820994889255</v>
      </c>
      <c r="F18" s="334">
        <v>0.20318325425666897</v>
      </c>
      <c r="G18" s="334">
        <v>0.22290746523079916</v>
      </c>
      <c r="H18" s="335">
        <v>0.24149805897262108</v>
      </c>
      <c r="I18" s="321">
        <f t="shared" si="0"/>
        <v>1.0169884049866873</v>
      </c>
      <c r="M18" s="340" t="s">
        <v>308</v>
      </c>
      <c r="N18" s="340" t="s">
        <v>595</v>
      </c>
      <c r="O18" s="340" t="s">
        <v>593</v>
      </c>
      <c r="P18" s="340"/>
      <c r="Q18" s="340" t="s">
        <v>594</v>
      </c>
      <c r="R18" s="344">
        <v>56.2</v>
      </c>
      <c r="S18" s="344">
        <v>56.2</v>
      </c>
      <c r="T18" s="344">
        <v>56.2</v>
      </c>
      <c r="U18" s="344">
        <v>56.2</v>
      </c>
      <c r="V18" s="344">
        <v>56.2</v>
      </c>
    </row>
    <row r="19" spans="1:22" ht="15" thickBot="1">
      <c r="A19" s="336"/>
      <c r="B19" s="323"/>
      <c r="C19" s="336"/>
      <c r="D19" s="324">
        <f t="shared" ref="D19:I19" si="1">SUM(D7:D18)</f>
        <v>34.049171344918634</v>
      </c>
      <c r="E19" s="324">
        <f t="shared" si="1"/>
        <v>36.520545737935144</v>
      </c>
      <c r="F19" s="324">
        <f t="shared" si="1"/>
        <v>39.514424474803427</v>
      </c>
      <c r="G19" s="324">
        <f t="shared" si="1"/>
        <v>42.794928371087543</v>
      </c>
      <c r="H19" s="324">
        <f t="shared" si="1"/>
        <v>46.044829758121743</v>
      </c>
      <c r="I19" s="324">
        <f t="shared" si="1"/>
        <v>198.92389968686646</v>
      </c>
    </row>
    <row r="20" spans="1:22" ht="16" thickBot="1">
      <c r="Q20" s="4" t="s">
        <v>602</v>
      </c>
      <c r="R20" s="527" t="s">
        <v>589</v>
      </c>
      <c r="S20" s="527"/>
      <c r="T20" s="527"/>
      <c r="U20" s="527"/>
      <c r="V20" s="527"/>
    </row>
    <row r="21" spans="1:22" ht="15" thickBot="1">
      <c r="R21" s="337">
        <v>2027</v>
      </c>
      <c r="S21" s="338">
        <v>2028</v>
      </c>
      <c r="T21" s="338">
        <v>2029</v>
      </c>
      <c r="U21" s="338">
        <v>2030</v>
      </c>
      <c r="V21" s="339">
        <v>2031</v>
      </c>
    </row>
    <row r="22" spans="1:22" ht="15" thickBot="1">
      <c r="D22" s="317">
        <v>2027</v>
      </c>
      <c r="E22" s="318">
        <v>2028</v>
      </c>
      <c r="F22" s="318">
        <v>2029</v>
      </c>
      <c r="G22" s="318">
        <v>2030</v>
      </c>
      <c r="H22" s="319">
        <v>2031</v>
      </c>
      <c r="I22" s="320" t="s">
        <v>577</v>
      </c>
      <c r="M22" s="340" t="s">
        <v>578</v>
      </c>
      <c r="N22" s="340" t="s">
        <v>584</v>
      </c>
      <c r="O22" s="340" t="s">
        <v>591</v>
      </c>
      <c r="P22" s="340" t="s">
        <v>592</v>
      </c>
      <c r="Q22" s="340" t="s">
        <v>399</v>
      </c>
      <c r="R22" s="343">
        <v>6.558006918541798</v>
      </c>
      <c r="S22" s="343">
        <v>6.9324849951212473</v>
      </c>
      <c r="T22" s="343">
        <v>7.3610091359964072</v>
      </c>
      <c r="U22" s="343">
        <v>7.7966802153004702</v>
      </c>
      <c r="V22" s="343">
        <v>8.1812131035051365</v>
      </c>
    </row>
    <row r="23" spans="1:22" ht="14.5">
      <c r="A23" s="348" t="s">
        <v>578</v>
      </c>
      <c r="B23" s="348" t="s">
        <v>579</v>
      </c>
      <c r="C23" s="348" t="s">
        <v>596</v>
      </c>
      <c r="D23" s="349">
        <v>21.800000000000011</v>
      </c>
      <c r="E23" s="350">
        <v>21.800000000000015</v>
      </c>
      <c r="F23" s="350">
        <v>21.800000000000015</v>
      </c>
      <c r="G23" s="350">
        <v>21.800000000000015</v>
      </c>
      <c r="H23" s="351">
        <v>21.800000000000015</v>
      </c>
      <c r="I23" s="352">
        <f>SUM(D23:H23)</f>
        <v>109.00000000000006</v>
      </c>
      <c r="M23" s="340" t="s">
        <v>308</v>
      </c>
      <c r="N23" s="340" t="s">
        <v>584</v>
      </c>
      <c r="O23" s="340" t="s">
        <v>591</v>
      </c>
      <c r="P23" s="340" t="s">
        <v>592</v>
      </c>
      <c r="Q23" s="340" t="s">
        <v>399</v>
      </c>
      <c r="R23" s="343">
        <v>0.64802727642791957</v>
      </c>
      <c r="S23" s="343">
        <v>0.71684435487137421</v>
      </c>
      <c r="T23" s="343">
        <v>0.79370164887365158</v>
      </c>
      <c r="U23" s="343">
        <v>0.87075100429505226</v>
      </c>
      <c r="V23" s="343">
        <v>0.94337207220936314</v>
      </c>
    </row>
    <row r="24" spans="1:22" ht="14.5">
      <c r="A24" s="348" t="s">
        <v>308</v>
      </c>
      <c r="B24" s="348" t="s">
        <v>579</v>
      </c>
      <c r="C24" s="348" t="s">
        <v>596</v>
      </c>
      <c r="D24" s="353">
        <v>945.75197067029535</v>
      </c>
      <c r="E24" s="354">
        <v>945.75197067029637</v>
      </c>
      <c r="F24" s="354">
        <v>945.7519706702958</v>
      </c>
      <c r="G24" s="354">
        <v>945.75197067029558</v>
      </c>
      <c r="H24" s="355">
        <v>945.75197067029626</v>
      </c>
      <c r="I24" s="352">
        <f t="shared" ref="I24:I34" si="2">SUM(D24:H24)</f>
        <v>4728.7598533514793</v>
      </c>
      <c r="M24" s="340" t="s">
        <v>578</v>
      </c>
      <c r="N24" s="340" t="s">
        <v>584</v>
      </c>
      <c r="O24" s="340" t="s">
        <v>593</v>
      </c>
      <c r="P24" s="340"/>
      <c r="Q24" s="340" t="s">
        <v>594</v>
      </c>
      <c r="R24" s="344">
        <v>25.879999999999978</v>
      </c>
      <c r="S24" s="344">
        <v>25.879999999999978</v>
      </c>
      <c r="T24" s="344">
        <v>25.879999999999978</v>
      </c>
      <c r="U24" s="344">
        <v>25.879999999999978</v>
      </c>
      <c r="V24" s="344">
        <v>25.879999999999978</v>
      </c>
    </row>
    <row r="25" spans="1:22" ht="14.5">
      <c r="A25" s="348" t="s">
        <v>578</v>
      </c>
      <c r="B25" s="348" t="s">
        <v>583</v>
      </c>
      <c r="C25" s="348" t="s">
        <v>596</v>
      </c>
      <c r="D25" s="353">
        <v>5.8202700000000052</v>
      </c>
      <c r="E25" s="354">
        <v>5.8202700000000043</v>
      </c>
      <c r="F25" s="354">
        <v>5.8202700000000025</v>
      </c>
      <c r="G25" s="354">
        <v>5.8202700000000025</v>
      </c>
      <c r="H25" s="355">
        <v>5.8202700000000043</v>
      </c>
      <c r="I25" s="352">
        <f t="shared" si="2"/>
        <v>29.101350000000014</v>
      </c>
      <c r="M25" s="340" t="s">
        <v>308</v>
      </c>
      <c r="N25" s="340" t="s">
        <v>584</v>
      </c>
      <c r="O25" s="340" t="s">
        <v>593</v>
      </c>
      <c r="P25" s="340"/>
      <c r="Q25" s="340" t="s">
        <v>594</v>
      </c>
      <c r="R25" s="344">
        <v>1356.8</v>
      </c>
      <c r="S25" s="344">
        <v>1356.8</v>
      </c>
      <c r="T25" s="344">
        <v>1356.8</v>
      </c>
      <c r="U25" s="344">
        <v>1356.8</v>
      </c>
      <c r="V25" s="344">
        <v>1356.8</v>
      </c>
    </row>
    <row r="26" spans="1:22" ht="14.5">
      <c r="A26" s="348" t="s">
        <v>308</v>
      </c>
      <c r="B26" s="348" t="s">
        <v>583</v>
      </c>
      <c r="C26" s="348" t="s">
        <v>596</v>
      </c>
      <c r="D26" s="353">
        <v>41.758156437651095</v>
      </c>
      <c r="E26" s="354">
        <v>41.758156437651117</v>
      </c>
      <c r="F26" s="354">
        <v>41.758156437651117</v>
      </c>
      <c r="G26" s="354">
        <v>41.758156437651117</v>
      </c>
      <c r="H26" s="355">
        <v>41.758156437651131</v>
      </c>
      <c r="I26" s="352">
        <f t="shared" si="2"/>
        <v>208.79078218825558</v>
      </c>
    </row>
    <row r="27" spans="1:22" ht="14.5">
      <c r="A27" s="348" t="s">
        <v>578</v>
      </c>
      <c r="B27" s="348" t="s">
        <v>584</v>
      </c>
      <c r="C27" s="348" t="s">
        <v>596</v>
      </c>
      <c r="D27" s="353">
        <v>27.879999999999995</v>
      </c>
      <c r="E27" s="354">
        <v>27.879999999999992</v>
      </c>
      <c r="F27" s="354">
        <v>27.879999999999995</v>
      </c>
      <c r="G27" s="354">
        <v>27.879999999999995</v>
      </c>
      <c r="H27" s="355">
        <v>27.879999999999995</v>
      </c>
      <c r="I27" s="352">
        <f t="shared" si="2"/>
        <v>139.39999999999998</v>
      </c>
    </row>
    <row r="28" spans="1:22" ht="14.5">
      <c r="A28" s="348" t="s">
        <v>308</v>
      </c>
      <c r="B28" s="348" t="s">
        <v>584</v>
      </c>
      <c r="C28" s="348" t="s">
        <v>596</v>
      </c>
      <c r="D28" s="353">
        <v>1461.6963732853708</v>
      </c>
      <c r="E28" s="354">
        <v>1461.6963732853696</v>
      </c>
      <c r="F28" s="354">
        <v>1461.6963732853706</v>
      </c>
      <c r="G28" s="354">
        <v>1461.6963732853706</v>
      </c>
      <c r="H28" s="355">
        <v>1461.6963732853708</v>
      </c>
      <c r="I28" s="352">
        <f t="shared" si="2"/>
        <v>7308.4818664268532</v>
      </c>
    </row>
    <row r="29" spans="1:22" ht="14.5">
      <c r="A29" s="336" t="s">
        <v>578</v>
      </c>
      <c r="B29" t="s">
        <v>585</v>
      </c>
      <c r="C29" s="336" t="s">
        <v>596</v>
      </c>
      <c r="D29" s="330">
        <v>6.9999999999999991</v>
      </c>
      <c r="E29" s="331">
        <v>6.9999999999999991</v>
      </c>
      <c r="F29" s="331">
        <v>6.9999999999999991</v>
      </c>
      <c r="G29" s="331">
        <v>6.9999999999999991</v>
      </c>
      <c r="H29" s="332">
        <v>6.9999999999999991</v>
      </c>
      <c r="I29" s="321">
        <f t="shared" si="2"/>
        <v>34.999999999999993</v>
      </c>
    </row>
    <row r="30" spans="1:22" ht="14.5">
      <c r="A30" s="336" t="s">
        <v>308</v>
      </c>
      <c r="B30" t="s">
        <v>585</v>
      </c>
      <c r="C30" s="336" t="s">
        <v>596</v>
      </c>
      <c r="D30" s="330">
        <v>0</v>
      </c>
      <c r="E30" s="331">
        <v>0</v>
      </c>
      <c r="F30" s="331">
        <v>0</v>
      </c>
      <c r="G30" s="331">
        <v>0</v>
      </c>
      <c r="H30" s="332">
        <v>0</v>
      </c>
      <c r="I30" s="321">
        <f t="shared" si="2"/>
        <v>0</v>
      </c>
    </row>
    <row r="31" spans="1:22" ht="14.5">
      <c r="A31" s="336" t="s">
        <v>578</v>
      </c>
      <c r="B31" s="336" t="s">
        <v>586</v>
      </c>
      <c r="C31" s="336" t="s">
        <v>596</v>
      </c>
      <c r="D31" s="330">
        <v>3.2</v>
      </c>
      <c r="E31" s="331">
        <v>3.2</v>
      </c>
      <c r="F31" s="331">
        <v>3.2</v>
      </c>
      <c r="G31" s="331">
        <v>3.2</v>
      </c>
      <c r="H31" s="332">
        <v>3.2</v>
      </c>
      <c r="I31" s="321">
        <f t="shared" si="2"/>
        <v>16</v>
      </c>
    </row>
    <row r="32" spans="1:22" ht="14.5">
      <c r="A32" s="336" t="s">
        <v>308</v>
      </c>
      <c r="B32" s="336" t="s">
        <v>586</v>
      </c>
      <c r="C32" s="336" t="s">
        <v>596</v>
      </c>
      <c r="D32" s="330">
        <v>39.000000000000014</v>
      </c>
      <c r="E32" s="331">
        <v>39.000000000000014</v>
      </c>
      <c r="F32" s="331">
        <v>39.000000000000014</v>
      </c>
      <c r="G32" s="331">
        <v>39.000000000000014</v>
      </c>
      <c r="H32" s="332">
        <v>39.000000000000014</v>
      </c>
      <c r="I32" s="321">
        <f t="shared" si="2"/>
        <v>195.00000000000006</v>
      </c>
    </row>
    <row r="33" spans="1:24" ht="15" thickBot="1">
      <c r="A33" s="336" t="s">
        <v>578</v>
      </c>
      <c r="B33" s="336" t="s">
        <v>383</v>
      </c>
      <c r="C33" s="336" t="s">
        <v>596</v>
      </c>
      <c r="D33" s="330">
        <v>13.290000000000001</v>
      </c>
      <c r="E33" s="331">
        <v>13.290000000000001</v>
      </c>
      <c r="F33" s="331">
        <v>13.290000000000001</v>
      </c>
      <c r="G33" s="331">
        <v>13.290000000000001</v>
      </c>
      <c r="H33" s="332">
        <v>13.290000000000001</v>
      </c>
      <c r="I33" s="321">
        <f t="shared" si="2"/>
        <v>66.45</v>
      </c>
    </row>
    <row r="34" spans="1:24" ht="16" thickBot="1">
      <c r="A34" s="336" t="s">
        <v>308</v>
      </c>
      <c r="B34" s="336" t="s">
        <v>383</v>
      </c>
      <c r="C34" s="336" t="s">
        <v>596</v>
      </c>
      <c r="D34" s="330">
        <v>347.33333333333343</v>
      </c>
      <c r="E34" s="331">
        <v>347.33333333333343</v>
      </c>
      <c r="F34" s="331">
        <v>347.33333333333343</v>
      </c>
      <c r="G34" s="331">
        <v>347.33333333333343</v>
      </c>
      <c r="H34" s="332">
        <v>347.33333333333343</v>
      </c>
      <c r="I34" s="321">
        <f t="shared" si="2"/>
        <v>1736.6666666666672</v>
      </c>
      <c r="Q34" s="4" t="s">
        <v>602</v>
      </c>
      <c r="R34" s="527" t="s">
        <v>589</v>
      </c>
      <c r="S34" s="527"/>
      <c r="T34" s="527"/>
      <c r="U34" s="527"/>
      <c r="V34" s="527"/>
    </row>
    <row r="35" spans="1:24" ht="15" thickBot="1">
      <c r="A35" s="336"/>
      <c r="B35" s="323"/>
      <c r="C35" s="336"/>
      <c r="D35" s="324">
        <f t="shared" ref="D35:I35" si="3">SUM(D23:D34)</f>
        <v>2914.5301037266504</v>
      </c>
      <c r="E35" s="324">
        <f t="shared" si="3"/>
        <v>2914.5301037266504</v>
      </c>
      <c r="F35" s="324">
        <f t="shared" si="3"/>
        <v>2914.5301037266509</v>
      </c>
      <c r="G35" s="324">
        <f t="shared" si="3"/>
        <v>2914.5301037266504</v>
      </c>
      <c r="H35" s="324">
        <f t="shared" si="3"/>
        <v>2914.5301037266513</v>
      </c>
      <c r="I35" s="324">
        <f t="shared" si="3"/>
        <v>14572.650518633256</v>
      </c>
      <c r="R35" s="337">
        <v>2027</v>
      </c>
      <c r="S35" s="338">
        <v>2028</v>
      </c>
      <c r="T35" s="338">
        <v>2029</v>
      </c>
      <c r="U35" s="338">
        <v>2030</v>
      </c>
      <c r="V35" s="339">
        <v>2031</v>
      </c>
      <c r="W35" s="339" t="s">
        <v>598</v>
      </c>
      <c r="X35" t="s">
        <v>599</v>
      </c>
    </row>
    <row r="36" spans="1:24">
      <c r="A36" s="315"/>
      <c r="B36" s="315"/>
      <c r="C36" s="315"/>
      <c r="D36" s="315"/>
      <c r="E36" s="315"/>
      <c r="F36" s="315"/>
      <c r="G36" s="315"/>
      <c r="H36" s="315"/>
      <c r="I36" s="315"/>
      <c r="J36" s="315"/>
      <c r="K36" s="315"/>
      <c r="L36" s="315"/>
      <c r="M36" s="340" t="s">
        <v>578</v>
      </c>
      <c r="N36" s="340" t="s">
        <v>598</v>
      </c>
      <c r="O36" s="340" t="s">
        <v>591</v>
      </c>
      <c r="P36" s="340" t="s">
        <v>592</v>
      </c>
      <c r="Q36" s="340" t="s">
        <v>399</v>
      </c>
      <c r="R36" s="357">
        <f t="shared" ref="R36:V37" si="4">R8+D15+D17+R15+R22+D13</f>
        <v>35.48949267352171</v>
      </c>
      <c r="S36" s="357">
        <f t="shared" si="4"/>
        <v>37.967041654814828</v>
      </c>
      <c r="T36" s="357">
        <f t="shared" si="4"/>
        <v>40.97342968428098</v>
      </c>
      <c r="U36" s="357">
        <f t="shared" si="4"/>
        <v>44.269101174766902</v>
      </c>
      <c r="V36" s="357">
        <f t="shared" si="4"/>
        <v>47.521531873952732</v>
      </c>
      <c r="W36" s="525">
        <f>SUM(R36:V37)</f>
        <v>214.25817841893135</v>
      </c>
      <c r="X36" s="359">
        <f>W36+(SUM(Option_4!E64:I64))</f>
        <v>0</v>
      </c>
    </row>
    <row r="37" spans="1:24">
      <c r="M37" s="340" t="s">
        <v>308</v>
      </c>
      <c r="N37" s="340" t="s">
        <v>598</v>
      </c>
      <c r="O37" s="340" t="s">
        <v>591</v>
      </c>
      <c r="P37" s="340" t="s">
        <v>592</v>
      </c>
      <c r="Q37" s="340" t="s">
        <v>399</v>
      </c>
      <c r="R37" s="357">
        <f t="shared" si="4"/>
        <v>1.3110923887940589</v>
      </c>
      <c r="S37" s="357">
        <f t="shared" si="4"/>
        <v>1.4503234845337354</v>
      </c>
      <c r="T37" s="357">
        <f t="shared" si="4"/>
        <v>1.6058215890967791</v>
      </c>
      <c r="U37" s="357">
        <f t="shared" si="4"/>
        <v>1.7617082733908824</v>
      </c>
      <c r="V37" s="357">
        <f t="shared" si="4"/>
        <v>1.9086356217787248</v>
      </c>
      <c r="W37" s="526"/>
    </row>
    <row r="38" spans="1:24">
      <c r="M38" s="340" t="s">
        <v>578</v>
      </c>
      <c r="N38" s="340" t="s">
        <v>598</v>
      </c>
      <c r="O38" s="340" t="s">
        <v>593</v>
      </c>
      <c r="P38" s="340"/>
      <c r="Q38" s="340" t="s">
        <v>594</v>
      </c>
      <c r="R38" s="358">
        <f t="shared" ref="R38:V39" si="5">R10+R17+R24+D31+D33+D29</f>
        <v>78.990269999999995</v>
      </c>
      <c r="S38" s="358">
        <f t="shared" si="5"/>
        <v>78.99027000000001</v>
      </c>
      <c r="T38" s="358">
        <f t="shared" si="5"/>
        <v>78.99027000000001</v>
      </c>
      <c r="U38" s="358">
        <f t="shared" si="5"/>
        <v>78.99027000000001</v>
      </c>
      <c r="V38" s="358">
        <f t="shared" si="5"/>
        <v>78.99027000000001</v>
      </c>
      <c r="W38" s="358">
        <f>SUM(R38:V38)</f>
        <v>394.95135000000005</v>
      </c>
    </row>
    <row r="39" spans="1:24">
      <c r="M39" s="340" t="s">
        <v>308</v>
      </c>
      <c r="N39" s="340" t="s">
        <v>598</v>
      </c>
      <c r="O39" s="340" t="s">
        <v>593</v>
      </c>
      <c r="P39" s="340"/>
      <c r="Q39" s="340" t="s">
        <v>594</v>
      </c>
      <c r="R39" s="358">
        <f t="shared" si="5"/>
        <v>2745.0853040036286</v>
      </c>
      <c r="S39" s="358">
        <f t="shared" si="5"/>
        <v>2745.08530400363</v>
      </c>
      <c r="T39" s="358">
        <f t="shared" si="5"/>
        <v>2745.0853040036295</v>
      </c>
      <c r="U39" s="358">
        <f t="shared" si="5"/>
        <v>2745.0853040036291</v>
      </c>
      <c r="V39" s="358">
        <f t="shared" si="5"/>
        <v>2745.0853040036295</v>
      </c>
      <c r="W39" s="358">
        <f>SUM(R39:V39)</f>
        <v>13725.426520018145</v>
      </c>
    </row>
    <row r="49" spans="1:19">
      <c r="A49" s="4" t="s">
        <v>518</v>
      </c>
    </row>
    <row r="51" spans="1:19">
      <c r="A51" s="4" t="s">
        <v>519</v>
      </c>
    </row>
    <row r="52" spans="1:19">
      <c r="A52" s="514" t="s">
        <v>520</v>
      </c>
      <c r="B52" s="514"/>
      <c r="C52" s="514"/>
      <c r="D52" s="514"/>
      <c r="E52" s="514"/>
      <c r="F52" s="514"/>
      <c r="G52" s="514"/>
      <c r="H52" s="514"/>
      <c r="I52" s="514"/>
      <c r="J52" s="514"/>
      <c r="K52" s="514"/>
      <c r="L52" s="514"/>
      <c r="M52" s="514"/>
      <c r="N52" s="514"/>
      <c r="O52" s="514"/>
      <c r="P52" s="514"/>
      <c r="Q52" s="514"/>
      <c r="R52" s="514"/>
      <c r="S52" s="514"/>
    </row>
    <row r="53" spans="1:19" ht="25.5" customHeight="1">
      <c r="A53" s="514"/>
      <c r="B53" s="514"/>
      <c r="C53" s="514"/>
      <c r="D53" s="514"/>
      <c r="E53" s="514"/>
      <c r="F53" s="514"/>
      <c r="G53" s="514"/>
      <c r="H53" s="514"/>
      <c r="I53" s="514"/>
      <c r="J53" s="514"/>
      <c r="K53" s="514"/>
      <c r="L53" s="514"/>
      <c r="M53" s="514"/>
      <c r="N53" s="514"/>
      <c r="O53" s="514"/>
      <c r="P53" s="514"/>
      <c r="Q53" s="514"/>
      <c r="R53" s="514"/>
      <c r="S53" s="514"/>
    </row>
    <row r="55" spans="1:19">
      <c r="A55" s="158" t="s">
        <v>502</v>
      </c>
      <c r="B55" s="515" t="s">
        <v>521</v>
      </c>
      <c r="C55" s="515"/>
      <c r="D55" s="515"/>
      <c r="E55" s="515"/>
      <c r="F55" s="515"/>
      <c r="G55" s="515"/>
      <c r="H55" s="515"/>
      <c r="I55" s="515"/>
      <c r="J55" s="515"/>
      <c r="K55" s="515"/>
      <c r="L55" s="515"/>
      <c r="M55" s="515"/>
      <c r="N55" s="515"/>
      <c r="O55" s="515"/>
      <c r="P55" s="515"/>
      <c r="Q55" s="515"/>
      <c r="R55" s="515"/>
      <c r="S55" s="515"/>
    </row>
    <row r="56" spans="1:19">
      <c r="A56" s="158" t="s">
        <v>503</v>
      </c>
      <c r="B56" s="515" t="s">
        <v>522</v>
      </c>
      <c r="C56" s="515"/>
      <c r="D56" s="515"/>
      <c r="E56" s="515"/>
      <c r="F56" s="515"/>
      <c r="G56" s="515"/>
      <c r="H56" s="515"/>
      <c r="I56" s="515"/>
      <c r="J56" s="515"/>
      <c r="K56" s="515"/>
      <c r="L56" s="515"/>
      <c r="M56" s="515"/>
      <c r="N56" s="515"/>
      <c r="O56" s="515"/>
      <c r="P56" s="515"/>
      <c r="Q56" s="515"/>
      <c r="R56" s="515"/>
      <c r="S56" s="515"/>
    </row>
    <row r="57" spans="1:19">
      <c r="A57" s="159" t="s">
        <v>405</v>
      </c>
      <c r="B57" s="515" t="s">
        <v>523</v>
      </c>
      <c r="C57" s="515"/>
      <c r="D57" s="515"/>
      <c r="E57" s="515"/>
      <c r="F57" s="515"/>
      <c r="G57" s="515"/>
      <c r="H57" s="515"/>
      <c r="I57" s="515"/>
      <c r="J57" s="515"/>
      <c r="K57" s="515"/>
      <c r="L57" s="515"/>
      <c r="M57" s="515"/>
      <c r="N57" s="515"/>
      <c r="O57" s="515"/>
      <c r="P57" s="515"/>
      <c r="Q57" s="515"/>
      <c r="R57" s="515"/>
      <c r="S57" s="515"/>
    </row>
    <row r="58" spans="1:19">
      <c r="A58" s="159" t="s">
        <v>481</v>
      </c>
      <c r="B58" s="515" t="s">
        <v>523</v>
      </c>
      <c r="C58" s="515"/>
      <c r="D58" s="515"/>
      <c r="E58" s="515"/>
      <c r="F58" s="515"/>
      <c r="G58" s="515"/>
      <c r="H58" s="515"/>
      <c r="I58" s="515"/>
      <c r="J58" s="515"/>
      <c r="K58" s="515"/>
      <c r="L58" s="515"/>
      <c r="M58" s="515"/>
      <c r="N58" s="515"/>
      <c r="O58" s="515"/>
      <c r="P58" s="515"/>
      <c r="Q58" s="515"/>
      <c r="R58" s="515"/>
      <c r="S58" s="515"/>
    </row>
    <row r="59" spans="1:19">
      <c r="A59" s="159" t="s">
        <v>482</v>
      </c>
      <c r="B59" s="515" t="s">
        <v>523</v>
      </c>
      <c r="C59" s="515"/>
      <c r="D59" s="515"/>
      <c r="E59" s="515"/>
      <c r="F59" s="515"/>
      <c r="G59" s="515"/>
      <c r="H59" s="515"/>
      <c r="I59" s="515"/>
      <c r="J59" s="515"/>
      <c r="K59" s="515"/>
      <c r="L59" s="515"/>
      <c r="M59" s="515"/>
      <c r="N59" s="515"/>
      <c r="O59" s="515"/>
      <c r="P59" s="515"/>
      <c r="Q59" s="515"/>
      <c r="R59" s="515"/>
      <c r="S59" s="515"/>
    </row>
    <row r="63" spans="1:19">
      <c r="A63" s="4" t="s">
        <v>524</v>
      </c>
    </row>
    <row r="64" spans="1:19">
      <c r="A64" t="s">
        <v>525</v>
      </c>
    </row>
    <row r="66" spans="1:1">
      <c r="A66" s="4" t="s">
        <v>526</v>
      </c>
    </row>
  </sheetData>
  <mergeCells count="12">
    <mergeCell ref="A2:S4"/>
    <mergeCell ref="R6:V6"/>
    <mergeCell ref="W36:W37"/>
    <mergeCell ref="B59:S59"/>
    <mergeCell ref="R13:V13"/>
    <mergeCell ref="R20:V20"/>
    <mergeCell ref="R34:V34"/>
    <mergeCell ref="A52:S53"/>
    <mergeCell ref="B55:S55"/>
    <mergeCell ref="B56:S56"/>
    <mergeCell ref="B57:S57"/>
    <mergeCell ref="B58:S58"/>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1">
    <tabColor rgb="FF92D050"/>
    <pageSetUpPr autoPageBreaks="0"/>
  </sheetPr>
  <dimension ref="A1:BB358"/>
  <sheetViews>
    <sheetView zoomScale="70" zoomScaleNormal="70" workbookViewId="0">
      <selection activeCell="B5" sqref="B5:B6"/>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479" t="s">
        <v>344</v>
      </c>
      <c r="J2" s="480"/>
      <c r="K2" s="480"/>
      <c r="L2" s="480"/>
      <c r="M2" s="480"/>
      <c r="N2" s="480"/>
      <c r="O2" s="480"/>
      <c r="P2" s="480"/>
      <c r="Q2" s="480"/>
      <c r="R2" s="480"/>
      <c r="S2" s="480"/>
      <c r="T2" s="480"/>
      <c r="U2" s="481"/>
    </row>
    <row r="3" spans="1:21" ht="13.5" customHeight="1" outlineLevel="1" thickBot="1">
      <c r="A3" s="3"/>
      <c r="B3" s="7"/>
      <c r="F3" s="24"/>
      <c r="G3" s="10"/>
      <c r="I3" s="482" t="s">
        <v>345</v>
      </c>
      <c r="J3" s="483"/>
      <c r="K3" s="483"/>
      <c r="L3" s="483"/>
      <c r="M3" s="483"/>
      <c r="N3" s="484"/>
      <c r="O3" s="1"/>
      <c r="P3" s="488" t="s">
        <v>346</v>
      </c>
      <c r="Q3" s="489"/>
      <c r="R3" s="489"/>
      <c r="S3" s="489"/>
      <c r="T3" s="489"/>
      <c r="U3" s="490"/>
    </row>
    <row r="4" spans="1:21" ht="56.25" customHeight="1" outlineLevel="1">
      <c r="A4" s="31" t="s">
        <v>163</v>
      </c>
      <c r="B4" s="326" t="s">
        <v>182</v>
      </c>
      <c r="E4" s="53" t="s">
        <v>347</v>
      </c>
      <c r="F4" s="91">
        <v>45632</v>
      </c>
      <c r="G4" s="28"/>
      <c r="H4" s="10"/>
      <c r="I4" s="485"/>
      <c r="J4" s="486"/>
      <c r="K4" s="486"/>
      <c r="L4" s="486"/>
      <c r="M4" s="486"/>
      <c r="N4" s="487"/>
      <c r="P4" s="491"/>
      <c r="Q4" s="492"/>
      <c r="R4" s="492"/>
      <c r="S4" s="492"/>
      <c r="T4" s="492"/>
      <c r="U4" s="493"/>
    </row>
    <row r="5" spans="1:21" outlineLevel="1">
      <c r="A5" s="13" t="s">
        <v>348</v>
      </c>
      <c r="B5" s="88" t="s">
        <v>349</v>
      </c>
      <c r="E5" s="14"/>
      <c r="H5" s="10"/>
      <c r="I5" s="528" t="s">
        <v>183</v>
      </c>
      <c r="J5" s="506"/>
      <c r="K5" s="506"/>
      <c r="L5" s="506"/>
      <c r="M5" s="506"/>
      <c r="N5" s="507"/>
      <c r="P5" s="494" t="s">
        <v>350</v>
      </c>
      <c r="Q5" s="506"/>
      <c r="R5" s="506"/>
      <c r="S5" s="506"/>
      <c r="T5" s="506"/>
      <c r="U5" s="507"/>
    </row>
    <row r="6" spans="1:21" outlineLevel="1">
      <c r="A6" s="13" t="s">
        <v>351</v>
      </c>
      <c r="B6" s="88" t="s">
        <v>352</v>
      </c>
      <c r="E6" s="53" t="s">
        <v>353</v>
      </c>
      <c r="F6" s="90" t="s">
        <v>354</v>
      </c>
      <c r="H6" s="10"/>
      <c r="I6" s="508"/>
      <c r="J6" s="509"/>
      <c r="K6" s="509"/>
      <c r="L6" s="509"/>
      <c r="M6" s="509"/>
      <c r="N6" s="510"/>
      <c r="P6" s="508"/>
      <c r="Q6" s="509"/>
      <c r="R6" s="509"/>
      <c r="S6" s="509"/>
      <c r="T6" s="509"/>
      <c r="U6" s="510"/>
    </row>
    <row r="7" spans="1:21" outlineLevel="1">
      <c r="A7" s="13" t="s">
        <v>355</v>
      </c>
      <c r="B7" s="88" t="s">
        <v>356</v>
      </c>
      <c r="E7" s="14"/>
      <c r="H7" s="10"/>
      <c r="I7" s="508"/>
      <c r="J7" s="509"/>
      <c r="K7" s="509"/>
      <c r="L7" s="509"/>
      <c r="M7" s="509"/>
      <c r="N7" s="510"/>
      <c r="P7" s="508"/>
      <c r="Q7" s="509"/>
      <c r="R7" s="509"/>
      <c r="S7" s="509"/>
      <c r="T7" s="509"/>
      <c r="U7" s="510"/>
    </row>
    <row r="8" spans="1:21" ht="41" outlineLevel="1" thickBot="1">
      <c r="A8" s="34" t="s">
        <v>357</v>
      </c>
      <c r="B8" s="89" t="s">
        <v>358</v>
      </c>
      <c r="E8" s="14"/>
      <c r="H8" s="10"/>
      <c r="I8" s="508"/>
      <c r="J8" s="509"/>
      <c r="K8" s="509"/>
      <c r="L8" s="509"/>
      <c r="M8" s="509"/>
      <c r="N8" s="510"/>
      <c r="P8" s="508"/>
      <c r="Q8" s="509"/>
      <c r="R8" s="509"/>
      <c r="S8" s="509"/>
      <c r="T8" s="509"/>
      <c r="U8" s="510"/>
    </row>
    <row r="9" spans="1:21" outlineLevel="1">
      <c r="E9" s="14"/>
      <c r="H9" s="10"/>
      <c r="I9" s="508"/>
      <c r="J9" s="509"/>
      <c r="K9" s="509"/>
      <c r="L9" s="509"/>
      <c r="M9" s="509"/>
      <c r="N9" s="510"/>
      <c r="P9" s="508"/>
      <c r="Q9" s="509"/>
      <c r="R9" s="509"/>
      <c r="S9" s="509"/>
      <c r="T9" s="509"/>
      <c r="U9" s="510"/>
    </row>
    <row r="10" spans="1:21" ht="14" outlineLevel="1" thickBot="1">
      <c r="A10" s="32" t="s">
        <v>359</v>
      </c>
      <c r="B10" s="35"/>
      <c r="E10" s="14"/>
      <c r="H10" s="10"/>
      <c r="I10" s="508"/>
      <c r="J10" s="509"/>
      <c r="K10" s="509"/>
      <c r="L10" s="509"/>
      <c r="M10" s="509"/>
      <c r="N10" s="510"/>
      <c r="P10" s="508"/>
      <c r="Q10" s="509"/>
      <c r="R10" s="509"/>
      <c r="S10" s="509"/>
      <c r="T10" s="509"/>
      <c r="U10" s="510"/>
    </row>
    <row r="11" spans="1:21" outlineLevel="1">
      <c r="A11" s="16"/>
      <c r="H11" s="10"/>
      <c r="I11" s="508"/>
      <c r="J11" s="509"/>
      <c r="K11" s="509"/>
      <c r="L11" s="509"/>
      <c r="M11" s="509"/>
      <c r="N11" s="510"/>
      <c r="P11" s="508"/>
      <c r="Q11" s="509"/>
      <c r="R11" s="509"/>
      <c r="S11" s="509"/>
      <c r="T11" s="509"/>
      <c r="U11" s="510"/>
    </row>
    <row r="12" spans="1:21" ht="40.5" outlineLevel="1">
      <c r="A12" s="26" t="s">
        <v>360</v>
      </c>
      <c r="B12" s="26" t="s">
        <v>361</v>
      </c>
      <c r="C12" s="26" t="s">
        <v>362</v>
      </c>
      <c r="D12" s="26" t="s">
        <v>363</v>
      </c>
      <c r="E12" s="26" t="s">
        <v>364</v>
      </c>
      <c r="F12" s="26" t="s">
        <v>365</v>
      </c>
      <c r="G12" s="26" t="s">
        <v>366</v>
      </c>
      <c r="I12" s="508"/>
      <c r="J12" s="509"/>
      <c r="K12" s="509"/>
      <c r="L12" s="509"/>
      <c r="M12" s="509"/>
      <c r="N12" s="510"/>
      <c r="P12" s="508"/>
      <c r="Q12" s="509"/>
      <c r="R12" s="509"/>
      <c r="S12" s="509"/>
      <c r="T12" s="509"/>
      <c r="U12" s="510"/>
    </row>
    <row r="13" spans="1:21" outlineLevel="1">
      <c r="A13" s="58">
        <v>2035</v>
      </c>
      <c r="B13" s="21">
        <f t="shared" ref="B13:B18" si="0">INDEX($E$204:$AW$204,1,MATCH($A13,$E$53:$BB$53,0))</f>
        <v>-1062.5271217284708</v>
      </c>
      <c r="C13" s="21">
        <f>B13-Baseline!B13</f>
        <v>-18.747259323589105</v>
      </c>
      <c r="D13" s="21">
        <f t="shared" ref="D13:D18" si="1">INDEX($E$205:$AW$205,1,MATCH($A13,$E$53:$BB$53,0))</f>
        <v>-836.28445071330759</v>
      </c>
      <c r="E13" s="21">
        <f>D13-Baseline!D13</f>
        <v>-26.019131806846872</v>
      </c>
      <c r="F13" s="21">
        <f t="shared" ref="F13:F18" si="2">INDEX($E$206:$AW$206,1,MATCH($A13,$E$53:$BB$53,0))</f>
        <v>-1297.3696462842017</v>
      </c>
      <c r="G13" s="21">
        <f>F13-Baseline!F13</f>
        <v>-20.078811450187004</v>
      </c>
      <c r="I13" s="508"/>
      <c r="J13" s="509"/>
      <c r="K13" s="509"/>
      <c r="L13" s="509"/>
      <c r="M13" s="509"/>
      <c r="N13" s="510"/>
      <c r="P13" s="508"/>
      <c r="Q13" s="509"/>
      <c r="R13" s="509"/>
      <c r="S13" s="509"/>
      <c r="T13" s="509"/>
      <c r="U13" s="510"/>
    </row>
    <row r="14" spans="1:21" outlineLevel="1">
      <c r="A14" s="58">
        <v>2040</v>
      </c>
      <c r="B14" s="21">
        <f t="shared" si="0"/>
        <v>-1619.252373963687</v>
      </c>
      <c r="C14" s="21">
        <f>B14-Baseline!B14</f>
        <v>-30.323451439527844</v>
      </c>
      <c r="D14" s="21">
        <f t="shared" si="1"/>
        <v>-1298.0596100740727</v>
      </c>
      <c r="E14" s="21">
        <f>D14-Baseline!D14</f>
        <v>-66.057470071374837</v>
      </c>
      <c r="F14" s="21">
        <f t="shared" si="2"/>
        <v>-1983.0702994103888</v>
      </c>
      <c r="G14" s="21">
        <f>F14-Baseline!F14</f>
        <v>-36.871915370284796</v>
      </c>
      <c r="I14" s="508"/>
      <c r="J14" s="509"/>
      <c r="K14" s="509"/>
      <c r="L14" s="509"/>
      <c r="M14" s="509"/>
      <c r="N14" s="510"/>
      <c r="P14" s="508"/>
      <c r="Q14" s="509"/>
      <c r="R14" s="509"/>
      <c r="S14" s="509"/>
      <c r="T14" s="509"/>
      <c r="U14" s="510"/>
    </row>
    <row r="15" spans="1:21" outlineLevel="1">
      <c r="A15" s="58">
        <v>2045</v>
      </c>
      <c r="B15" s="21">
        <f t="shared" si="0"/>
        <v>-2108.3497974004113</v>
      </c>
      <c r="C15" s="21">
        <f>B15-Baseline!B15</f>
        <v>4.8377892828993936</v>
      </c>
      <c r="D15" s="21">
        <f t="shared" si="1"/>
        <v>-1696.509950649131</v>
      </c>
      <c r="E15" s="21">
        <f>D15-Baseline!D15</f>
        <v>-59.852952604153415</v>
      </c>
      <c r="F15" s="21">
        <f t="shared" si="2"/>
        <v>-2597.0132675129021</v>
      </c>
      <c r="G15" s="21">
        <f>F15-Baseline!F15</f>
        <v>-7.1212890852757482</v>
      </c>
      <c r="I15" s="508"/>
      <c r="J15" s="509"/>
      <c r="K15" s="509"/>
      <c r="L15" s="509"/>
      <c r="M15" s="509"/>
      <c r="N15" s="510"/>
      <c r="P15" s="508"/>
      <c r="Q15" s="509"/>
      <c r="R15" s="509"/>
      <c r="S15" s="509"/>
      <c r="T15" s="509"/>
      <c r="U15" s="510"/>
    </row>
    <row r="16" spans="1:21" outlineLevel="1">
      <c r="A16" s="58">
        <v>2050</v>
      </c>
      <c r="B16" s="21">
        <f t="shared" si="0"/>
        <v>-2547.6544541768108</v>
      </c>
      <c r="C16" s="21">
        <f>B16-Baseline!B16</f>
        <v>71.270905942580612</v>
      </c>
      <c r="D16" s="21">
        <f t="shared" si="1"/>
        <v>-2048.2425837592332</v>
      </c>
      <c r="E16" s="21">
        <f>D16-Baseline!D16</f>
        <v>-21.708903449724858</v>
      </c>
      <c r="F16" s="21">
        <f t="shared" si="2"/>
        <v>-3157.2653363212698</v>
      </c>
      <c r="G16" s="21">
        <f>F16-Baseline!F16</f>
        <v>53.944865205914084</v>
      </c>
      <c r="I16" s="508"/>
      <c r="J16" s="509"/>
      <c r="K16" s="509"/>
      <c r="L16" s="509"/>
      <c r="M16" s="509"/>
      <c r="N16" s="510"/>
      <c r="P16" s="508"/>
      <c r="Q16" s="509"/>
      <c r="R16" s="509"/>
      <c r="S16" s="509"/>
      <c r="T16" s="509"/>
      <c r="U16" s="510"/>
    </row>
    <row r="17" spans="1:21" outlineLevel="1">
      <c r="A17" s="58">
        <v>2060</v>
      </c>
      <c r="B17" s="21">
        <f t="shared" si="0"/>
        <v>-3358.1670270601476</v>
      </c>
      <c r="C17" s="21">
        <f>B17-Baseline!B17</f>
        <v>227.22292014625145</v>
      </c>
      <c r="D17" s="21">
        <f t="shared" si="1"/>
        <v>-2691.92702089866</v>
      </c>
      <c r="E17" s="21">
        <f>D17-Baseline!D17</f>
        <v>79.399323311113221</v>
      </c>
      <c r="F17" s="21">
        <f t="shared" si="2"/>
        <v>-4198.1344091825367</v>
      </c>
      <c r="G17" s="21">
        <f>F17-Baseline!F17</f>
        <v>199.15532908277146</v>
      </c>
      <c r="I17" s="508"/>
      <c r="J17" s="509"/>
      <c r="K17" s="509"/>
      <c r="L17" s="509"/>
      <c r="M17" s="509"/>
      <c r="N17" s="510"/>
      <c r="P17" s="508"/>
      <c r="Q17" s="509"/>
      <c r="R17" s="509"/>
      <c r="S17" s="509"/>
      <c r="T17" s="509"/>
      <c r="U17" s="510"/>
    </row>
    <row r="18" spans="1:21" outlineLevel="1">
      <c r="A18" s="58">
        <v>2070</v>
      </c>
      <c r="B18" s="21">
        <f t="shared" si="0"/>
        <v>-4149.3398850016438</v>
      </c>
      <c r="C18" s="21">
        <f>B18-Baseline!B18</f>
        <v>382.37399106457633</v>
      </c>
      <c r="D18" s="21">
        <f t="shared" si="1"/>
        <v>-3322.7803422727884</v>
      </c>
      <c r="E18" s="21">
        <f>D18-Baseline!D18</f>
        <v>180.39540582067593</v>
      </c>
      <c r="F18" s="21">
        <f t="shared" si="2"/>
        <v>-5211.1641272570732</v>
      </c>
      <c r="G18" s="21">
        <f>F18-Baseline!F18</f>
        <v>343.24167071141255</v>
      </c>
      <c r="I18" s="511"/>
      <c r="J18" s="512"/>
      <c r="K18" s="512"/>
      <c r="L18" s="512"/>
      <c r="M18" s="512"/>
      <c r="N18" s="513"/>
      <c r="P18" s="511"/>
      <c r="Q18" s="512"/>
      <c r="R18" s="512"/>
      <c r="S18" s="512"/>
      <c r="T18" s="512"/>
      <c r="U18" s="513"/>
    </row>
    <row r="19" spans="1:21" ht="14" outlineLevel="1" thickBot="1">
      <c r="A19" s="469"/>
      <c r="B19" s="469"/>
      <c r="I19" s="250"/>
      <c r="J19" s="251"/>
      <c r="K19" s="251"/>
      <c r="L19" s="251"/>
      <c r="M19" s="251"/>
      <c r="N19" s="251"/>
      <c r="P19" s="249"/>
      <c r="Q19" s="249"/>
      <c r="R19" s="249"/>
      <c r="S19" s="249"/>
      <c r="T19" s="249"/>
      <c r="U19" s="232"/>
    </row>
    <row r="20" spans="1:21" ht="26.25" customHeight="1" outlineLevel="1">
      <c r="A20" s="54" t="s">
        <v>367</v>
      </c>
      <c r="B20" s="55">
        <f>Baseline!B20</f>
        <v>1</v>
      </c>
      <c r="E20" s="154"/>
      <c r="I20" s="503" t="s">
        <v>368</v>
      </c>
      <c r="J20" s="504"/>
      <c r="K20" s="504"/>
      <c r="L20" s="504"/>
      <c r="M20" s="504"/>
      <c r="N20" s="505"/>
      <c r="P20" s="503" t="s">
        <v>369</v>
      </c>
      <c r="Q20" s="504"/>
      <c r="R20" s="504"/>
      <c r="S20" s="504"/>
      <c r="T20" s="504"/>
      <c r="U20" s="505"/>
    </row>
    <row r="21" spans="1:21" ht="12.75" customHeight="1" outlineLevel="1">
      <c r="A21" s="154"/>
      <c r="B21" s="155"/>
      <c r="I21" s="494" t="s">
        <v>370</v>
      </c>
      <c r="J21" s="506"/>
      <c r="K21" s="506"/>
      <c r="L21" s="506"/>
      <c r="M21" s="506"/>
      <c r="N21" s="507"/>
      <c r="P21" s="494" t="s">
        <v>184</v>
      </c>
      <c r="Q21" s="495"/>
      <c r="R21" s="495"/>
      <c r="S21" s="495"/>
      <c r="T21" s="495"/>
      <c r="U21" s="496"/>
    </row>
    <row r="22" spans="1:21" ht="12.75" customHeight="1" outlineLevel="1">
      <c r="A22" s="154"/>
      <c r="B22" s="155"/>
      <c r="I22" s="508"/>
      <c r="J22" s="509"/>
      <c r="K22" s="509"/>
      <c r="L22" s="509"/>
      <c r="M22" s="509"/>
      <c r="N22" s="510"/>
      <c r="P22" s="497"/>
      <c r="Q22" s="498"/>
      <c r="R22" s="498"/>
      <c r="S22" s="498"/>
      <c r="T22" s="498"/>
      <c r="U22" s="499"/>
    </row>
    <row r="23" spans="1:21" outlineLevel="1">
      <c r="A23" s="154"/>
      <c r="B23" s="451" t="s">
        <v>371</v>
      </c>
      <c r="C23" s="452"/>
      <c r="D23" s="452"/>
      <c r="E23" s="452"/>
      <c r="F23" s="452"/>
      <c r="G23" s="453"/>
      <c r="I23" s="508"/>
      <c r="J23" s="509"/>
      <c r="K23" s="509"/>
      <c r="L23" s="509"/>
      <c r="M23" s="509"/>
      <c r="N23" s="510"/>
      <c r="P23" s="497"/>
      <c r="Q23" s="498"/>
      <c r="R23" s="498"/>
      <c r="S23" s="498"/>
      <c r="T23" s="498"/>
      <c r="U23" s="499"/>
    </row>
    <row r="24" spans="1:21" outlineLevel="1">
      <c r="B24" s="17">
        <v>2027</v>
      </c>
      <c r="C24" s="17">
        <v>2028</v>
      </c>
      <c r="D24" s="17">
        <v>2029</v>
      </c>
      <c r="E24" s="17">
        <v>2030</v>
      </c>
      <c r="F24" s="17">
        <v>2031</v>
      </c>
      <c r="G24" s="17" t="s">
        <v>372</v>
      </c>
      <c r="I24" s="508"/>
      <c r="J24" s="509"/>
      <c r="K24" s="509"/>
      <c r="L24" s="509"/>
      <c r="M24" s="509"/>
      <c r="N24" s="510"/>
      <c r="P24" s="497"/>
      <c r="Q24" s="498"/>
      <c r="R24" s="498"/>
      <c r="S24" s="498"/>
      <c r="T24" s="498"/>
      <c r="U24" s="499"/>
    </row>
    <row r="25" spans="1:21" ht="14" outlineLevel="1" thickBot="1">
      <c r="B25" s="30" t="s">
        <v>373</v>
      </c>
      <c r="C25" s="30" t="s">
        <v>373</v>
      </c>
      <c r="D25" s="30" t="s">
        <v>373</v>
      </c>
      <c r="E25" s="30" t="s">
        <v>373</v>
      </c>
      <c r="F25" s="30" t="s">
        <v>373</v>
      </c>
      <c r="G25" s="30" t="s">
        <v>373</v>
      </c>
      <c r="I25" s="508"/>
      <c r="J25" s="509"/>
      <c r="K25" s="509"/>
      <c r="L25" s="509"/>
      <c r="M25" s="509"/>
      <c r="N25" s="510"/>
      <c r="P25" s="497"/>
      <c r="Q25" s="498"/>
      <c r="R25" s="498"/>
      <c r="S25" s="498"/>
      <c r="T25" s="498"/>
      <c r="U25" s="499"/>
    </row>
    <row r="26" spans="1:21" outlineLevel="1">
      <c r="A26" s="54" t="s">
        <v>374</v>
      </c>
      <c r="B26" s="21">
        <f>E64</f>
        <v>-1.9038456092416101</v>
      </c>
      <c r="C26" s="21">
        <f>F64</f>
        <v>-2.359509413720525</v>
      </c>
      <c r="D26" s="21">
        <f>G64</f>
        <v>-3.0534009105629241</v>
      </c>
      <c r="E26" s="21">
        <f>H64</f>
        <v>-3.9945730001934869</v>
      </c>
      <c r="F26" s="21">
        <f>I64</f>
        <v>-5.1608040840474336</v>
      </c>
      <c r="G26" s="21">
        <f>SUM(J64:BB64)</f>
        <v>-220.90403181681631</v>
      </c>
      <c r="I26" s="508"/>
      <c r="J26" s="509"/>
      <c r="K26" s="509"/>
      <c r="L26" s="509"/>
      <c r="M26" s="509"/>
      <c r="N26" s="510"/>
      <c r="P26" s="497"/>
      <c r="Q26" s="498"/>
      <c r="R26" s="498"/>
      <c r="S26" s="498"/>
      <c r="T26" s="498"/>
      <c r="U26" s="499"/>
    </row>
    <row r="27" spans="1:21" outlineLevel="1">
      <c r="A27" s="54" t="s">
        <v>375</v>
      </c>
      <c r="B27" s="21">
        <f>E71+E77</f>
        <v>-8.9392157298035499</v>
      </c>
      <c r="C27" s="21">
        <f>F71+F77</f>
        <v>-9.0474951358003857</v>
      </c>
      <c r="D27" s="21">
        <f>G71+G77</f>
        <v>-9.1575110648765392</v>
      </c>
      <c r="E27" s="21">
        <f>H71+H77</f>
        <v>-9.2693043566001574</v>
      </c>
      <c r="F27" s="21">
        <f>I71+I77</f>
        <v>-9.3829171502533715</v>
      </c>
      <c r="G27" s="21">
        <f>SUM(J71:BB71)+SUM(J77:BB77)</f>
        <v>-525.66096885936702</v>
      </c>
      <c r="I27" s="508"/>
      <c r="J27" s="509"/>
      <c r="K27" s="509"/>
      <c r="L27" s="509"/>
      <c r="M27" s="509"/>
      <c r="N27" s="510"/>
      <c r="P27" s="497"/>
      <c r="Q27" s="498"/>
      <c r="R27" s="498"/>
      <c r="S27" s="498"/>
      <c r="T27" s="498"/>
      <c r="U27" s="499"/>
    </row>
    <row r="28" spans="1:21" outlineLevel="1">
      <c r="A28" s="154"/>
      <c r="B28" s="248"/>
      <c r="C28" s="248"/>
      <c r="D28" s="248"/>
      <c r="E28" s="248"/>
      <c r="F28" s="248"/>
      <c r="G28" s="248"/>
      <c r="I28" s="508"/>
      <c r="J28" s="509"/>
      <c r="K28" s="509"/>
      <c r="L28" s="509"/>
      <c r="M28" s="509"/>
      <c r="N28" s="510"/>
      <c r="P28" s="497"/>
      <c r="Q28" s="498"/>
      <c r="R28" s="498"/>
      <c r="S28" s="498"/>
      <c r="T28" s="498"/>
      <c r="U28" s="499"/>
    </row>
    <row r="29" spans="1:21" ht="14" outlineLevel="1" thickBot="1">
      <c r="A29" s="154"/>
      <c r="B29" s="248"/>
      <c r="C29" s="248"/>
      <c r="D29" s="248"/>
      <c r="E29" s="248"/>
      <c r="F29" s="248"/>
      <c r="G29" s="248"/>
      <c r="I29" s="508"/>
      <c r="J29" s="509"/>
      <c r="K29" s="509"/>
      <c r="L29" s="509"/>
      <c r="M29" s="509"/>
      <c r="N29" s="510"/>
      <c r="P29" s="497"/>
      <c r="Q29" s="498"/>
      <c r="R29" s="498"/>
      <c r="S29" s="498"/>
      <c r="T29" s="498"/>
      <c r="U29" s="499"/>
    </row>
    <row r="30" spans="1:21" ht="14" outlineLevel="1" thickBot="1">
      <c r="A30" s="308"/>
      <c r="B30" s="309" t="s">
        <v>376</v>
      </c>
      <c r="C30" s="310" t="s">
        <v>377</v>
      </c>
      <c r="D30" s="455" t="s">
        <v>330</v>
      </c>
      <c r="E30" s="456"/>
      <c r="F30" s="456"/>
      <c r="G30" s="457"/>
      <c r="I30" s="508"/>
      <c r="J30" s="509"/>
      <c r="K30" s="509"/>
      <c r="L30" s="509"/>
      <c r="M30" s="509"/>
      <c r="N30" s="510"/>
      <c r="P30" s="497"/>
      <c r="Q30" s="498"/>
      <c r="R30" s="498"/>
      <c r="S30" s="498"/>
      <c r="T30" s="498"/>
      <c r="U30" s="499"/>
    </row>
    <row r="31" spans="1:21" outlineLevel="1">
      <c r="A31" s="475" t="s">
        <v>378</v>
      </c>
      <c r="B31" s="368" t="s">
        <v>379</v>
      </c>
      <c r="C31" s="307">
        <v>0</v>
      </c>
      <c r="D31" s="517" t="s">
        <v>384</v>
      </c>
      <c r="E31" s="517"/>
      <c r="F31" s="517"/>
      <c r="G31" s="518"/>
      <c r="I31" s="508"/>
      <c r="J31" s="509"/>
      <c r="K31" s="509"/>
      <c r="L31" s="509"/>
      <c r="M31" s="509"/>
      <c r="N31" s="510"/>
      <c r="P31" s="497"/>
      <c r="Q31" s="498"/>
      <c r="R31" s="498"/>
      <c r="S31" s="498"/>
      <c r="T31" s="498"/>
      <c r="U31" s="499"/>
    </row>
    <row r="32" spans="1:21" outlineLevel="1">
      <c r="A32" s="475"/>
      <c r="B32" s="368" t="s">
        <v>381</v>
      </c>
      <c r="C32" s="307">
        <v>0</v>
      </c>
      <c r="D32" s="460" t="s">
        <v>384</v>
      </c>
      <c r="E32" s="460"/>
      <c r="F32" s="460"/>
      <c r="G32" s="461"/>
      <c r="I32" s="508"/>
      <c r="J32" s="509"/>
      <c r="K32" s="509"/>
      <c r="L32" s="509"/>
      <c r="M32" s="509"/>
      <c r="N32" s="510"/>
      <c r="P32" s="497"/>
      <c r="Q32" s="498"/>
      <c r="R32" s="498"/>
      <c r="S32" s="498"/>
      <c r="T32" s="498"/>
      <c r="U32" s="499"/>
    </row>
    <row r="33" spans="1:21" outlineLevel="1">
      <c r="A33" s="475"/>
      <c r="B33" s="368" t="s">
        <v>382</v>
      </c>
      <c r="C33" s="307">
        <v>0</v>
      </c>
      <c r="D33" s="460" t="s">
        <v>384</v>
      </c>
      <c r="E33" s="460"/>
      <c r="F33" s="460"/>
      <c r="G33" s="461"/>
      <c r="I33" s="508"/>
      <c r="J33" s="509"/>
      <c r="K33" s="509"/>
      <c r="L33" s="509"/>
      <c r="M33" s="509"/>
      <c r="N33" s="510"/>
      <c r="P33" s="497"/>
      <c r="Q33" s="498"/>
      <c r="R33" s="498"/>
      <c r="S33" s="498"/>
      <c r="T33" s="498"/>
      <c r="U33" s="499"/>
    </row>
    <row r="34" spans="1:21" outlineLevel="1">
      <c r="A34" s="475"/>
      <c r="B34" s="368" t="s">
        <v>383</v>
      </c>
      <c r="C34" s="307">
        <f>13.3*5</f>
        <v>66.5</v>
      </c>
      <c r="D34" s="460" t="s">
        <v>384</v>
      </c>
      <c r="E34" s="460"/>
      <c r="F34" s="460"/>
      <c r="G34" s="461"/>
      <c r="I34" s="508"/>
      <c r="J34" s="509"/>
      <c r="K34" s="509"/>
      <c r="L34" s="509"/>
      <c r="M34" s="509"/>
      <c r="N34" s="510"/>
      <c r="P34" s="497"/>
      <c r="Q34" s="498"/>
      <c r="R34" s="498"/>
      <c r="S34" s="498"/>
      <c r="T34" s="498"/>
      <c r="U34" s="499"/>
    </row>
    <row r="35" spans="1:21" outlineLevel="1">
      <c r="A35" s="475"/>
      <c r="B35" s="368" t="s">
        <v>385</v>
      </c>
      <c r="C35" s="307">
        <v>0</v>
      </c>
      <c r="D35" s="460" t="s">
        <v>384</v>
      </c>
      <c r="E35" s="460"/>
      <c r="F35" s="460"/>
      <c r="G35" s="461"/>
      <c r="I35" s="508"/>
      <c r="J35" s="509"/>
      <c r="K35" s="509"/>
      <c r="L35" s="509"/>
      <c r="M35" s="509"/>
      <c r="N35" s="510"/>
      <c r="P35" s="497"/>
      <c r="Q35" s="498"/>
      <c r="R35" s="498"/>
      <c r="S35" s="498"/>
      <c r="T35" s="498"/>
      <c r="U35" s="499"/>
    </row>
    <row r="36" spans="1:21" outlineLevel="1">
      <c r="A36" s="475"/>
      <c r="B36" s="368" t="s">
        <v>386</v>
      </c>
      <c r="C36" s="307">
        <v>0</v>
      </c>
      <c r="D36" s="460" t="s">
        <v>384</v>
      </c>
      <c r="E36" s="460"/>
      <c r="F36" s="460"/>
      <c r="G36" s="461"/>
      <c r="I36" s="508"/>
      <c r="J36" s="509"/>
      <c r="K36" s="509"/>
      <c r="L36" s="509"/>
      <c r="M36" s="509"/>
      <c r="N36" s="510"/>
      <c r="P36" s="497"/>
      <c r="Q36" s="498"/>
      <c r="R36" s="498"/>
      <c r="S36" s="498"/>
      <c r="T36" s="498"/>
      <c r="U36" s="499"/>
    </row>
    <row r="37" spans="1:21" outlineLevel="1">
      <c r="A37" s="475"/>
      <c r="B37" s="368" t="s">
        <v>308</v>
      </c>
      <c r="C37" s="252">
        <f>347*5</f>
        <v>1735</v>
      </c>
      <c r="D37" s="460" t="s">
        <v>388</v>
      </c>
      <c r="E37" s="460"/>
      <c r="F37" s="460"/>
      <c r="G37" s="461"/>
      <c r="I37" s="508"/>
      <c r="J37" s="509"/>
      <c r="K37" s="509"/>
      <c r="L37" s="509"/>
      <c r="M37" s="509"/>
      <c r="N37" s="510"/>
      <c r="P37" s="497"/>
      <c r="Q37" s="498"/>
      <c r="R37" s="498"/>
      <c r="S37" s="498"/>
      <c r="T37" s="498"/>
      <c r="U37" s="499"/>
    </row>
    <row r="38" spans="1:21" outlineLevel="1">
      <c r="A38" s="475"/>
      <c r="B38" s="312"/>
      <c r="C38" s="252"/>
      <c r="D38" s="460"/>
      <c r="E38" s="460"/>
      <c r="F38" s="460"/>
      <c r="G38" s="461"/>
      <c r="I38" s="508"/>
      <c r="J38" s="509"/>
      <c r="K38" s="509"/>
      <c r="L38" s="509"/>
      <c r="M38" s="509"/>
      <c r="N38" s="510"/>
      <c r="P38" s="497"/>
      <c r="Q38" s="498"/>
      <c r="R38" s="498"/>
      <c r="S38" s="498"/>
      <c r="T38" s="498"/>
      <c r="U38" s="499"/>
    </row>
    <row r="39" spans="1:21" outlineLevel="1">
      <c r="A39" s="475"/>
      <c r="B39" s="312"/>
      <c r="C39" s="252"/>
      <c r="D39" s="460"/>
      <c r="E39" s="460"/>
      <c r="F39" s="460"/>
      <c r="G39" s="461"/>
      <c r="I39" s="508"/>
      <c r="J39" s="509"/>
      <c r="K39" s="509"/>
      <c r="L39" s="509"/>
      <c r="M39" s="509"/>
      <c r="N39" s="510"/>
      <c r="P39" s="497"/>
      <c r="Q39" s="498"/>
      <c r="R39" s="498"/>
      <c r="S39" s="498"/>
      <c r="T39" s="498"/>
      <c r="U39" s="499"/>
    </row>
    <row r="40" spans="1:21" ht="14" outlineLevel="1" thickBot="1">
      <c r="A40" s="476"/>
      <c r="B40" s="313"/>
      <c r="C40" s="314"/>
      <c r="D40" s="458"/>
      <c r="E40" s="458"/>
      <c r="F40" s="458"/>
      <c r="G40" s="459"/>
      <c r="I40" s="508"/>
      <c r="J40" s="509"/>
      <c r="K40" s="509"/>
      <c r="L40" s="509"/>
      <c r="M40" s="509"/>
      <c r="N40" s="510"/>
      <c r="P40" s="497"/>
      <c r="Q40" s="498"/>
      <c r="R40" s="498"/>
      <c r="S40" s="498"/>
      <c r="T40" s="498"/>
      <c r="U40" s="499"/>
    </row>
    <row r="41" spans="1:21" outlineLevel="1">
      <c r="A41" s="154"/>
      <c r="B41" s="248"/>
      <c r="C41" s="248"/>
      <c r="D41" s="248"/>
      <c r="E41" s="248"/>
      <c r="F41" s="248"/>
      <c r="G41" s="248"/>
      <c r="I41" s="508"/>
      <c r="J41" s="509"/>
      <c r="K41" s="509"/>
      <c r="L41" s="509"/>
      <c r="M41" s="509"/>
      <c r="N41" s="510"/>
      <c r="P41" s="497"/>
      <c r="Q41" s="498"/>
      <c r="R41" s="498"/>
      <c r="S41" s="498"/>
      <c r="T41" s="498"/>
      <c r="U41" s="499"/>
    </row>
    <row r="42" spans="1:21" outlineLevel="1">
      <c r="A42" s="154"/>
      <c r="B42" s="248"/>
      <c r="C42" s="248"/>
      <c r="D42" s="248"/>
      <c r="E42" s="248"/>
      <c r="F42" s="248"/>
      <c r="G42" s="248"/>
      <c r="I42" s="508"/>
      <c r="J42" s="509"/>
      <c r="K42" s="509"/>
      <c r="L42" s="509"/>
      <c r="M42" s="509"/>
      <c r="N42" s="510"/>
      <c r="P42" s="497"/>
      <c r="Q42" s="498"/>
      <c r="R42" s="498"/>
      <c r="S42" s="498"/>
      <c r="T42" s="498"/>
      <c r="U42" s="499"/>
    </row>
    <row r="43" spans="1:21" outlineLevel="1">
      <c r="A43" s="154"/>
      <c r="B43" s="248"/>
      <c r="C43" s="248"/>
      <c r="D43" s="248"/>
      <c r="E43" s="248"/>
      <c r="F43" s="248"/>
      <c r="G43" s="248"/>
      <c r="I43" s="508"/>
      <c r="J43" s="509"/>
      <c r="K43" s="509"/>
      <c r="L43" s="509"/>
      <c r="M43" s="509"/>
      <c r="N43" s="510"/>
      <c r="P43" s="497"/>
      <c r="Q43" s="498"/>
      <c r="R43" s="498"/>
      <c r="S43" s="498"/>
      <c r="T43" s="498"/>
      <c r="U43" s="499"/>
    </row>
    <row r="44" spans="1:21" outlineLevel="1">
      <c r="A44" s="154"/>
      <c r="B44" s="248"/>
      <c r="C44" s="248"/>
      <c r="D44" s="248"/>
      <c r="E44" s="248"/>
      <c r="F44" s="248"/>
      <c r="G44" s="248"/>
      <c r="I44" s="508"/>
      <c r="J44" s="509"/>
      <c r="K44" s="509"/>
      <c r="L44" s="509"/>
      <c r="M44" s="509"/>
      <c r="N44" s="510"/>
      <c r="P44" s="497"/>
      <c r="Q44" s="498"/>
      <c r="R44" s="498"/>
      <c r="S44" s="498"/>
      <c r="T44" s="498"/>
      <c r="U44" s="499"/>
    </row>
    <row r="45" spans="1:21" outlineLevel="1">
      <c r="A45" s="154"/>
      <c r="B45" s="248"/>
      <c r="C45" s="248"/>
      <c r="D45" s="248"/>
      <c r="E45" s="248"/>
      <c r="F45" s="248"/>
      <c r="G45" s="248"/>
      <c r="I45" s="511"/>
      <c r="J45" s="512"/>
      <c r="K45" s="512"/>
      <c r="L45" s="512"/>
      <c r="M45" s="512"/>
      <c r="N45" s="513"/>
      <c r="P45" s="500"/>
      <c r="Q45" s="501"/>
      <c r="R45" s="501"/>
      <c r="S45" s="501"/>
      <c r="T45" s="501"/>
      <c r="U45" s="502"/>
    </row>
    <row r="46" spans="1:21" outlineLevel="1">
      <c r="A46" s="154"/>
      <c r="B46" s="248"/>
      <c r="C46" s="248"/>
      <c r="D46" s="248"/>
      <c r="E46" s="248"/>
      <c r="F46" s="248"/>
      <c r="G46" s="248"/>
    </row>
    <row r="47" spans="1:21">
      <c r="A47" s="154"/>
      <c r="B47" s="155"/>
    </row>
    <row r="48" spans="1:21" ht="15">
      <c r="A48" s="12" t="s">
        <v>389</v>
      </c>
    </row>
    <row r="49" spans="1:54" ht="15" outlineLevel="1">
      <c r="A49" s="12"/>
    </row>
    <row r="50" spans="1:54" ht="14" outlineLevel="1" thickBot="1">
      <c r="A50" s="4" t="s">
        <v>390</v>
      </c>
    </row>
    <row r="51" spans="1:54" outlineLevel="2">
      <c r="B51" s="19"/>
      <c r="C51" s="19"/>
      <c r="D51" s="19"/>
      <c r="E51" s="462" t="s">
        <v>277</v>
      </c>
      <c r="F51" s="450"/>
      <c r="G51" s="450"/>
      <c r="H51" s="450"/>
      <c r="I51" s="450"/>
      <c r="J51" s="450" t="s">
        <v>278</v>
      </c>
      <c r="K51" s="450"/>
      <c r="L51" s="450"/>
      <c r="M51" s="450"/>
      <c r="N51" s="450"/>
      <c r="O51" s="450" t="s">
        <v>279</v>
      </c>
      <c r="P51" s="450"/>
      <c r="Q51" s="450"/>
      <c r="R51" s="450"/>
      <c r="S51" s="450"/>
      <c r="T51" s="450" t="s">
        <v>280</v>
      </c>
      <c r="U51" s="450"/>
      <c r="V51" s="450"/>
      <c r="W51" s="450"/>
      <c r="X51" s="450"/>
      <c r="Y51" s="450" t="s">
        <v>391</v>
      </c>
      <c r="Z51" s="450"/>
      <c r="AA51" s="450"/>
      <c r="AB51" s="450"/>
      <c r="AC51" s="450"/>
      <c r="AD51" s="450" t="s">
        <v>392</v>
      </c>
      <c r="AE51" s="450"/>
      <c r="AF51" s="450"/>
      <c r="AG51" s="450"/>
      <c r="AH51" s="450"/>
      <c r="AI51" s="450" t="s">
        <v>393</v>
      </c>
      <c r="AJ51" s="450"/>
      <c r="AK51" s="450"/>
      <c r="AL51" s="450"/>
      <c r="AM51" s="450"/>
      <c r="AN51" s="450" t="s">
        <v>394</v>
      </c>
      <c r="AO51" s="450"/>
      <c r="AP51" s="450"/>
      <c r="AQ51" s="450"/>
      <c r="AR51" s="450"/>
      <c r="AS51" s="450" t="s">
        <v>395</v>
      </c>
      <c r="AT51" s="450"/>
      <c r="AU51" s="450"/>
      <c r="AV51" s="450"/>
      <c r="AW51" s="450"/>
      <c r="AX51" s="450" t="s">
        <v>396</v>
      </c>
      <c r="AY51" s="450"/>
      <c r="AZ51" s="450"/>
      <c r="BA51" s="450"/>
      <c r="BB51" s="454"/>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376</v>
      </c>
      <c r="C53" s="19" t="s">
        <v>397</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70" t="s">
        <v>398</v>
      </c>
      <c r="B54" s="127" t="s">
        <v>290</v>
      </c>
      <c r="C54" s="127" t="s">
        <v>288</v>
      </c>
      <c r="D54" s="124" t="s">
        <v>399</v>
      </c>
      <c r="E54" s="242">
        <v>0</v>
      </c>
      <c r="F54" s="242">
        <v>0</v>
      </c>
      <c r="G54" s="242">
        <v>0</v>
      </c>
      <c r="H54" s="242">
        <v>0</v>
      </c>
      <c r="I54" s="242">
        <v>0</v>
      </c>
      <c r="J54" s="242">
        <f>'Option_5 Workings'!X8*-1</f>
        <v>-13.60697783460693</v>
      </c>
      <c r="K54" s="242">
        <f>'Option_5 Workings'!Y8*-1</f>
        <v>-13.96529690323654</v>
      </c>
      <c r="L54" s="242">
        <f>'Option_5 Workings'!Z8*-1</f>
        <v>-14.357257478517822</v>
      </c>
      <c r="M54" s="242">
        <f>'Option_5 Workings'!AA8*-1</f>
        <v>-14.735100237971663</v>
      </c>
      <c r="N54" s="242">
        <f>'Option_5 Workings'!AB8*-1</f>
        <v>-15.051691909320127</v>
      </c>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71"/>
      <c r="B55" s="36" t="s">
        <v>293</v>
      </c>
      <c r="C55" s="121" t="s">
        <v>288</v>
      </c>
      <c r="D55" s="2" t="s">
        <v>399</v>
      </c>
      <c r="E55" s="241">
        <v>0</v>
      </c>
      <c r="F55" s="241">
        <v>0</v>
      </c>
      <c r="G55" s="241">
        <v>0</v>
      </c>
      <c r="H55" s="241">
        <v>0</v>
      </c>
      <c r="I55" s="241">
        <v>0</v>
      </c>
      <c r="J55" s="241">
        <f>'Option_5 Workings'!X15*-1</f>
        <v>-11.908165283878263</v>
      </c>
      <c r="K55" s="241">
        <f>'Option_5 Workings'!Y15*-1</f>
        <v>-12.123729256932073</v>
      </c>
      <c r="L55" s="241">
        <f>'Option_5 Workings'!Z15*-1</f>
        <v>-12.363636832641262</v>
      </c>
      <c r="M55" s="241">
        <f>'Option_5 Workings'!AA15*-1</f>
        <v>-12.5986126760179</v>
      </c>
      <c r="N55" s="241">
        <f>'Option_5 Workings'!AB15*-1</f>
        <v>-12.797298913100851</v>
      </c>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71"/>
      <c r="B56" s="36" t="s">
        <v>299</v>
      </c>
      <c r="C56" s="121" t="s">
        <v>288</v>
      </c>
      <c r="D56" s="2" t="s">
        <v>399</v>
      </c>
      <c r="E56" s="241">
        <v>0</v>
      </c>
      <c r="F56" s="241">
        <v>0</v>
      </c>
      <c r="G56" s="241">
        <v>0</v>
      </c>
      <c r="H56" s="241">
        <v>0</v>
      </c>
      <c r="I56" s="241">
        <v>0</v>
      </c>
      <c r="J56" s="241">
        <f>'Option_5 Workings'!X22*-1</f>
        <v>-9.898151140850965</v>
      </c>
      <c r="K56" s="241">
        <f>'Option_5 Workings'!Y22*-1</f>
        <v>-10.10112043003635</v>
      </c>
      <c r="L56" s="241">
        <f>'Option_5 Workings'!Z22*-1</f>
        <v>-10.323576862059813</v>
      </c>
      <c r="M56" s="241">
        <f>'Option_5 Workings'!AA22*-1</f>
        <v>-10.539939209335961</v>
      </c>
      <c r="N56" s="241">
        <f>'Option_5 Workings'!AB22*-1</f>
        <v>-10.725245293736588</v>
      </c>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71"/>
      <c r="B57" s="36" t="s">
        <v>306</v>
      </c>
      <c r="C57" s="121" t="s">
        <v>288</v>
      </c>
      <c r="D57" s="2" t="s">
        <v>399</v>
      </c>
      <c r="E57" s="241">
        <f>'Option_5 Workings'!D17*-1</f>
        <v>-1.7379541926639046</v>
      </c>
      <c r="F57" s="241">
        <f>'Option_5 Workings'!E17*-1</f>
        <v>-2.1760012037716323</v>
      </c>
      <c r="G57" s="241">
        <f>'Option_5 Workings'!F17*-1</f>
        <v>-2.8502176563062549</v>
      </c>
      <c r="H57" s="241">
        <f>'Option_5 Workings'!G17*-1</f>
        <v>-3.771665534962688</v>
      </c>
      <c r="I57" s="241">
        <f>'Option_5 Workings'!H17*-1</f>
        <v>-4.9193060250748122</v>
      </c>
      <c r="J57" s="241">
        <v>0</v>
      </c>
      <c r="K57" s="241">
        <v>0</v>
      </c>
      <c r="L57" s="241">
        <v>0</v>
      </c>
      <c r="M57" s="241">
        <v>0</v>
      </c>
      <c r="N57" s="241">
        <v>0</v>
      </c>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71"/>
      <c r="B58" s="36" t="s">
        <v>306</v>
      </c>
      <c r="C58" s="121" t="s">
        <v>288</v>
      </c>
      <c r="D58" s="2" t="s">
        <v>399</v>
      </c>
      <c r="E58" s="241">
        <v>0</v>
      </c>
      <c r="F58" s="241">
        <v>0</v>
      </c>
      <c r="G58" s="241">
        <v>0</v>
      </c>
      <c r="H58" s="241">
        <v>0</v>
      </c>
      <c r="I58" s="241">
        <v>0</v>
      </c>
      <c r="J58" s="241">
        <f>'Option_5 Workings'!X29*-1</f>
        <v>-3.2771701584380777</v>
      </c>
      <c r="K58" s="241">
        <f>'Option_5 Workings'!Y29*-1</f>
        <v>-3.3242671726421422</v>
      </c>
      <c r="L58" s="241">
        <f>'Option_5 Workings'!Z29*-1</f>
        <v>-3.3732479592343547</v>
      </c>
      <c r="M58" s="241">
        <f>'Option_5 Workings'!AA29*-1</f>
        <v>-3.4220781099695032</v>
      </c>
      <c r="N58" s="241">
        <f>'Option_5 Workings'!AB29*-1</f>
        <v>-3.4684976909149015</v>
      </c>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71"/>
      <c r="B59" s="36" t="s">
        <v>305</v>
      </c>
      <c r="C59" s="121" t="s">
        <v>288</v>
      </c>
      <c r="D59" s="2" t="s">
        <v>399</v>
      </c>
      <c r="E59" s="241">
        <v>0</v>
      </c>
      <c r="F59" s="241">
        <v>0</v>
      </c>
      <c r="G59" s="241">
        <v>0</v>
      </c>
      <c r="H59" s="241">
        <v>0</v>
      </c>
      <c r="I59" s="241">
        <v>0</v>
      </c>
      <c r="J59" s="241">
        <f>'Option_5 Workings'!X36*-1</f>
        <v>-1.7883136610458374</v>
      </c>
      <c r="K59" s="241">
        <f>'Option_5 Workings'!Y36*-1</f>
        <v>-1.8144748506056672</v>
      </c>
      <c r="L59" s="241">
        <f>'Option_5 Workings'!Z36*-1</f>
        <v>-1.8417049064484279</v>
      </c>
      <c r="M59" s="241">
        <f>'Option_5 Workings'!AA36*-1</f>
        <v>-1.8688181265350945</v>
      </c>
      <c r="N59" s="241">
        <f>'Option_5 Workings'!AB36*-1</f>
        <v>-1.8945528044645863</v>
      </c>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71"/>
      <c r="B60" s="36" t="s">
        <v>308</v>
      </c>
      <c r="C60" s="121" t="s">
        <v>288</v>
      </c>
      <c r="D60" s="2" t="s">
        <v>399</v>
      </c>
      <c r="E60" s="241">
        <f>'Option_5 Workings'!D18*-1</f>
        <v>-0.16589141657770548</v>
      </c>
      <c r="F60" s="241">
        <f>'Option_5 Workings'!E18*-1</f>
        <v>-0.18350820994889255</v>
      </c>
      <c r="G60" s="241">
        <f>'Option_5 Workings'!F18*-1</f>
        <v>-0.20318325425666897</v>
      </c>
      <c r="H60" s="241">
        <f>'Option_5 Workings'!G18*-1</f>
        <v>-0.22290746523079916</v>
      </c>
      <c r="I60" s="241">
        <f>'Option_5 Workings'!H18*-1</f>
        <v>-0.24149805897262108</v>
      </c>
      <c r="J60" s="241">
        <f>('Option_5 Workings'!X9+'Option_5 Workings'!X16+'Option_5 Workings'!X23+'Option_5 Workings'!X30+'Option_5 Workings'!X37)*-1</f>
        <v>-1.8608604758378426</v>
      </c>
      <c r="K60" s="241">
        <f>('Option_5 Workings'!Y9+'Option_5 Workings'!Y16+'Option_5 Workings'!Y23+'Option_5 Workings'!Y30+'Option_5 Workings'!Y37)*-1</f>
        <v>-1.9026524081358398</v>
      </c>
      <c r="L60" s="241">
        <f>('Option_5 Workings'!Z9+'Option_5 Workings'!Z16+'Option_5 Workings'!Z23+'Option_5 Workings'!Z30+'Option_5 Workings'!Z37)*-1</f>
        <v>-1.9484066036272851</v>
      </c>
      <c r="M60" s="241">
        <f>('Option_5 Workings'!AA9+'Option_5 Workings'!AA16+'Option_5 Workings'!AA23+'Option_5 Workings'!AA30+'Option_5 Workings'!AA37)*-1</f>
        <v>-1.9927562907140244</v>
      </c>
      <c r="N60" s="241">
        <f>('Option_5 Workings'!AB9+'Option_5 Workings'!AB16+'Option_5 Workings'!AB23+'Option_5 Workings'!AB30+'Option_5 Workings'!AB37)*-1</f>
        <v>-2.0304303359596201</v>
      </c>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71"/>
      <c r="B61" s="36"/>
      <c r="C61" s="121"/>
      <c r="D61" s="2" t="s">
        <v>399</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71"/>
      <c r="B62" s="36"/>
      <c r="C62" s="121"/>
      <c r="D62" s="2" t="s">
        <v>399</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71"/>
      <c r="B63" s="36"/>
      <c r="C63" s="121"/>
      <c r="D63" s="2" t="s">
        <v>399</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72"/>
      <c r="B64" s="122" t="s">
        <v>400</v>
      </c>
      <c r="C64" s="296" t="s">
        <v>401</v>
      </c>
      <c r="D64" s="123" t="s">
        <v>399</v>
      </c>
      <c r="E64" s="23">
        <f>SUM(E54:E63)</f>
        <v>-1.9038456092416101</v>
      </c>
      <c r="F64" s="23">
        <f t="shared" ref="F64:BB64" si="3">SUM(F54:F63)</f>
        <v>-2.359509413720525</v>
      </c>
      <c r="G64" s="23">
        <f t="shared" si="3"/>
        <v>-3.0534009105629241</v>
      </c>
      <c r="H64" s="23">
        <f t="shared" si="3"/>
        <v>-3.9945730001934869</v>
      </c>
      <c r="I64" s="23">
        <f t="shared" si="3"/>
        <v>-5.1608040840474336</v>
      </c>
      <c r="J64" s="23">
        <f t="shared" si="3"/>
        <v>-42.33963855465791</v>
      </c>
      <c r="K64" s="23">
        <f t="shared" si="3"/>
        <v>-43.231541021588619</v>
      </c>
      <c r="L64" s="23">
        <f t="shared" si="3"/>
        <v>-44.207830642528961</v>
      </c>
      <c r="M64" s="23">
        <f t="shared" si="3"/>
        <v>-45.157304650544155</v>
      </c>
      <c r="N64" s="23">
        <f t="shared" si="3"/>
        <v>-45.967716947496676</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63" t="s">
        <v>402</v>
      </c>
      <c r="B66" s="266"/>
      <c r="C66" s="267"/>
      <c r="D66" s="268" t="s">
        <v>399</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64"/>
      <c r="B67" s="252"/>
      <c r="C67" s="267"/>
      <c r="D67" s="269" t="s">
        <v>399</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64"/>
      <c r="B68" s="252"/>
      <c r="C68" s="267"/>
      <c r="D68" s="269" t="s">
        <v>399</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64"/>
      <c r="B69" s="252"/>
      <c r="C69" s="267"/>
      <c r="D69" s="269" t="s">
        <v>399</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64"/>
      <c r="B70" s="252"/>
      <c r="C70" s="267"/>
      <c r="D70" s="269" t="s">
        <v>399</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65"/>
      <c r="B71" s="122" t="s">
        <v>403</v>
      </c>
      <c r="C71" s="123"/>
      <c r="D71" s="270" t="s">
        <v>399</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63" t="s">
        <v>404</v>
      </c>
      <c r="B75" s="127" t="s">
        <v>405</v>
      </c>
      <c r="C75" s="274"/>
      <c r="D75" s="124" t="s">
        <v>399</v>
      </c>
      <c r="E75" s="275">
        <f>-E158*'Fixed Data'!$B$27/10^2</f>
        <v>-8.9392157298035499</v>
      </c>
      <c r="F75" s="275">
        <f>-F158*'Fixed Data'!$B$27/10^2</f>
        <v>-9.0474951358003857</v>
      </c>
      <c r="G75" s="275">
        <f>-G158*'Fixed Data'!$B$27/10^2</f>
        <v>-9.1575110648765392</v>
      </c>
      <c r="H75" s="275">
        <f>-H158*'Fixed Data'!$B$27/10^2</f>
        <v>-9.2693043566001574</v>
      </c>
      <c r="I75" s="275">
        <f>-I158*'Fixed Data'!$B$27/10^2</f>
        <v>-9.3829171502533715</v>
      </c>
      <c r="J75" s="275">
        <f>-J158*'Fixed Data'!$B$27/10^2</f>
        <v>-9.4983929449347038</v>
      </c>
      <c r="K75" s="275">
        <f>-K158*'Fixed Data'!$B$27/10^2</f>
        <v>-9.4281530272841554</v>
      </c>
      <c r="L75" s="275">
        <f>-L158*'Fixed Data'!$B$27/10^2</f>
        <v>-9.3548718239571347</v>
      </c>
      <c r="M75" s="275">
        <f>-M158*'Fixed Data'!$B$27/10^2</f>
        <v>-9.2784581671538984</v>
      </c>
      <c r="N75" s="275">
        <f>-N158*'Fixed Data'!$B$27/10^2</f>
        <v>-9.1988174857773615</v>
      </c>
      <c r="O75" s="275">
        <f>-O158*'Fixed Data'!$B$27/10^2</f>
        <v>-9.1158516702027317</v>
      </c>
      <c r="P75" s="275">
        <f>-P158*'Fixed Data'!$B$27/10^2</f>
        <v>-9.2300475696471977</v>
      </c>
      <c r="Q75" s="275">
        <f>-Q158*'Fixed Data'!$B$27/10^2</f>
        <v>-9.3461956320025443</v>
      </c>
      <c r="R75" s="275">
        <f>-R158*'Fixed Data'!$B$27/10^2</f>
        <v>-9.4643451412214876</v>
      </c>
      <c r="S75" s="275">
        <f>-S158*'Fixed Data'!$B$27/10^2</f>
        <v>-9.5845470490978375</v>
      </c>
      <c r="T75" s="275">
        <f>-T158*'Fixed Data'!$B$27/10^2</f>
        <v>-9.7068540203432718</v>
      </c>
      <c r="U75" s="275">
        <f>-U158*'Fixed Data'!$B$27/10^2</f>
        <v>-9.8313205302537021</v>
      </c>
      <c r="V75" s="275">
        <f>-V158*'Fixed Data'!$B$27/10^2</f>
        <v>-9.9580029172988613</v>
      </c>
      <c r="W75" s="275">
        <f>-W158*'Fixed Data'!$B$27/10^2</f>
        <v>-10.0869594281991</v>
      </c>
      <c r="X75" s="275">
        <f>-X158*'Fixed Data'!$B$27/10^2</f>
        <v>-10.218250368181323</v>
      </c>
      <c r="Y75" s="275">
        <f>-Y158*'Fixed Data'!$B$27/10^2</f>
        <v>-10.351938100978998</v>
      </c>
      <c r="Z75" s="275">
        <f>-Z158*'Fixed Data'!$B$27/10^2</f>
        <v>-10.488087191575312</v>
      </c>
      <c r="AA75" s="275">
        <f>-AA158*'Fixed Data'!$B$27/10^2</f>
        <v>-10.626764458792755</v>
      </c>
      <c r="AB75" s="275">
        <f>-AB158*'Fixed Data'!$B$27/10^2</f>
        <v>-10.768039087985079</v>
      </c>
      <c r="AC75" s="275">
        <f>-AC158*'Fixed Data'!$B$27/10^2</f>
        <v>-10.911982713678077</v>
      </c>
      <c r="AD75" s="275">
        <f>-AD158*'Fixed Data'!$B$27/10^2</f>
        <v>-11.058669517235957</v>
      </c>
      <c r="AE75" s="275">
        <f>-AE158*'Fixed Data'!$B$27/10^2</f>
        <v>-11.208176347066104</v>
      </c>
      <c r="AF75" s="275">
        <f>-AF158*'Fixed Data'!$B$27/10^2</f>
        <v>-11.360582793747033</v>
      </c>
      <c r="AG75" s="275">
        <f>-AG158*'Fixed Data'!$B$27/10^2</f>
        <v>-11.515971347797187</v>
      </c>
      <c r="AH75" s="275">
        <f>-AH158*'Fixed Data'!$B$27/10^2</f>
        <v>-11.67442748982846</v>
      </c>
      <c r="AI75" s="275">
        <f>-AI158*'Fixed Data'!$B$27/10^2</f>
        <v>-11.836039788212604</v>
      </c>
      <c r="AJ75" s="275">
        <f>-AJ158*'Fixed Data'!$B$27/10^2</f>
        <v>-12.000900101926742</v>
      </c>
      <c r="AK75" s="275">
        <f>-AK158*'Fixed Data'!$B$27/10^2</f>
        <v>-12.169103633142965</v>
      </c>
      <c r="AL75" s="275">
        <f>-AL158*'Fixed Data'!$B$27/10^2</f>
        <v>-12.340749107535469</v>
      </c>
      <c r="AM75" s="275">
        <f>-AM158*'Fixed Data'!$B$27/10^2</f>
        <v>-12.515938939562112</v>
      </c>
      <c r="AN75" s="275">
        <f>-AN158*'Fixed Data'!$B$27/10^2</f>
        <v>-12.694779330130768</v>
      </c>
      <c r="AO75" s="275">
        <f>-AO158*'Fixed Data'!$B$27/10^2</f>
        <v>-12.877380469444885</v>
      </c>
      <c r="AP75" s="275">
        <f>-AP158*'Fixed Data'!$B$27/10^2</f>
        <v>-13.063856702285017</v>
      </c>
      <c r="AQ75" s="275">
        <f>-AQ158*'Fixed Data'!$B$27/10^2</f>
        <v>-13.254326655726395</v>
      </c>
      <c r="AR75" s="275">
        <f>-AR158*'Fixed Data'!$B$27/10^2</f>
        <v>-13.448913494574038</v>
      </c>
      <c r="AS75" s="275">
        <f>-AS158*'Fixed Data'!$B$27/10^2</f>
        <v>-13.647745034054729</v>
      </c>
      <c r="AT75" s="275">
        <f>-AT158*'Fixed Data'!$B$27/10^2</f>
        <v>-13.850954002764921</v>
      </c>
      <c r="AU75" s="275">
        <f>-AU158*'Fixed Data'!$B$27/10^2</f>
        <v>-14.058678207952305</v>
      </c>
      <c r="AV75" s="275">
        <f>-AV158*'Fixed Data'!$B$27/10^2</f>
        <v>-14.271060753386912</v>
      </c>
      <c r="AW75" s="275">
        <f>-AW158*'Fixed Data'!$B$27/10^2</f>
        <v>-14.488250294796273</v>
      </c>
      <c r="AX75" s="275">
        <f>-AX158*'Fixed Data'!$B$27/10^2</f>
        <v>-14.710401250223715</v>
      </c>
      <c r="AY75" s="275">
        <f>-AY158*'Fixed Data'!$B$27/10^2</f>
        <v>-14.937674047950711</v>
      </c>
      <c r="AZ75" s="275">
        <f>-AZ158*'Fixed Data'!$B$27/10^2</f>
        <v>-15.170235389444787</v>
      </c>
      <c r="BA75" s="275">
        <f>-BA158*'Fixed Data'!$B$27/10^2</f>
        <v>-15.408258534845839</v>
      </c>
      <c r="BB75" s="275">
        <f>-BB158*'Fixed Data'!$B$27/10^2</f>
        <v>-15.650016297165626</v>
      </c>
    </row>
    <row r="76" spans="1:54" ht="19.5" customHeight="1" outlineLevel="2">
      <c r="A76" s="464"/>
      <c r="B76" s="121"/>
      <c r="C76" s="272"/>
      <c r="D76" s="2" t="s">
        <v>399</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65"/>
      <c r="B77" s="273" t="s">
        <v>406</v>
      </c>
      <c r="C77" s="271"/>
      <c r="D77" s="123" t="s">
        <v>399</v>
      </c>
      <c r="E77" s="23">
        <f t="shared" ref="E77:AJ77" si="5">SUM(E75:E76)</f>
        <v>-8.9392157298035499</v>
      </c>
      <c r="F77" s="23">
        <f t="shared" si="5"/>
        <v>-9.0474951358003857</v>
      </c>
      <c r="G77" s="23">
        <f t="shared" si="5"/>
        <v>-9.1575110648765392</v>
      </c>
      <c r="H77" s="23">
        <f t="shared" si="5"/>
        <v>-9.2693043566001574</v>
      </c>
      <c r="I77" s="23">
        <f t="shared" si="5"/>
        <v>-9.3829171502533715</v>
      </c>
      <c r="J77" s="23">
        <f t="shared" si="5"/>
        <v>-9.4983929449347038</v>
      </c>
      <c r="K77" s="23">
        <f t="shared" si="5"/>
        <v>-9.4281530272841554</v>
      </c>
      <c r="L77" s="23">
        <f t="shared" si="5"/>
        <v>-9.3548718239571347</v>
      </c>
      <c r="M77" s="23">
        <f t="shared" si="5"/>
        <v>-9.2784581671538984</v>
      </c>
      <c r="N77" s="23">
        <f t="shared" si="5"/>
        <v>-9.1988174857773615</v>
      </c>
      <c r="O77" s="23">
        <f t="shared" si="5"/>
        <v>-9.1158516702027317</v>
      </c>
      <c r="P77" s="23">
        <f t="shared" si="5"/>
        <v>-9.2300475696471977</v>
      </c>
      <c r="Q77" s="23">
        <f t="shared" si="5"/>
        <v>-9.3461956320025443</v>
      </c>
      <c r="R77" s="23">
        <f t="shared" si="5"/>
        <v>-9.4643451412214876</v>
      </c>
      <c r="S77" s="23">
        <f t="shared" si="5"/>
        <v>-9.5845470490978375</v>
      </c>
      <c r="T77" s="23">
        <f t="shared" si="5"/>
        <v>-9.7068540203432718</v>
      </c>
      <c r="U77" s="23">
        <f t="shared" si="5"/>
        <v>-9.8313205302537021</v>
      </c>
      <c r="V77" s="23">
        <f t="shared" si="5"/>
        <v>-9.9580029172988613</v>
      </c>
      <c r="W77" s="23">
        <f t="shared" si="5"/>
        <v>-10.0869594281991</v>
      </c>
      <c r="X77" s="23">
        <f t="shared" si="5"/>
        <v>-10.218250368181323</v>
      </c>
      <c r="Y77" s="23">
        <f t="shared" si="5"/>
        <v>-10.351938100978998</v>
      </c>
      <c r="Z77" s="23">
        <f t="shared" si="5"/>
        <v>-10.488087191575312</v>
      </c>
      <c r="AA77" s="23">
        <f t="shared" si="5"/>
        <v>-10.626764458792755</v>
      </c>
      <c r="AB77" s="23">
        <f t="shared" si="5"/>
        <v>-10.768039087985079</v>
      </c>
      <c r="AC77" s="23">
        <f t="shared" si="5"/>
        <v>-10.911982713678077</v>
      </c>
      <c r="AD77" s="23">
        <f t="shared" si="5"/>
        <v>-11.058669517235957</v>
      </c>
      <c r="AE77" s="23">
        <f t="shared" si="5"/>
        <v>-11.208176347066104</v>
      </c>
      <c r="AF77" s="23">
        <f t="shared" si="5"/>
        <v>-11.360582793747033</v>
      </c>
      <c r="AG77" s="23">
        <f t="shared" si="5"/>
        <v>-11.515971347797187</v>
      </c>
      <c r="AH77" s="23">
        <f t="shared" si="5"/>
        <v>-11.67442748982846</v>
      </c>
      <c r="AI77" s="23">
        <f t="shared" si="5"/>
        <v>-11.836039788212604</v>
      </c>
      <c r="AJ77" s="23">
        <f t="shared" si="5"/>
        <v>-12.000900101926742</v>
      </c>
      <c r="AK77" s="23">
        <f t="shared" ref="AK77:BB77" si="6">SUM(AK75:AK76)</f>
        <v>-12.169103633142965</v>
      </c>
      <c r="AL77" s="23">
        <f t="shared" si="6"/>
        <v>-12.340749107535469</v>
      </c>
      <c r="AM77" s="23">
        <f t="shared" si="6"/>
        <v>-12.515938939562112</v>
      </c>
      <c r="AN77" s="23">
        <f t="shared" si="6"/>
        <v>-12.694779330130768</v>
      </c>
      <c r="AO77" s="23">
        <f t="shared" si="6"/>
        <v>-12.877380469444885</v>
      </c>
      <c r="AP77" s="23">
        <f t="shared" si="6"/>
        <v>-13.063856702285017</v>
      </c>
      <c r="AQ77" s="23">
        <f t="shared" si="6"/>
        <v>-13.254326655726395</v>
      </c>
      <c r="AR77" s="23">
        <f t="shared" si="6"/>
        <v>-13.448913494574038</v>
      </c>
      <c r="AS77" s="23">
        <f t="shared" si="6"/>
        <v>-13.647745034054729</v>
      </c>
      <c r="AT77" s="23">
        <f t="shared" si="6"/>
        <v>-13.850954002764921</v>
      </c>
      <c r="AU77" s="23">
        <f t="shared" si="6"/>
        <v>-14.058678207952305</v>
      </c>
      <c r="AV77" s="23">
        <f t="shared" si="6"/>
        <v>-14.271060753386912</v>
      </c>
      <c r="AW77" s="23">
        <f t="shared" si="6"/>
        <v>-14.488250294796273</v>
      </c>
      <c r="AX77" s="23">
        <f t="shared" si="6"/>
        <v>-14.710401250223715</v>
      </c>
      <c r="AY77" s="23">
        <f t="shared" si="6"/>
        <v>-14.937674047950711</v>
      </c>
      <c r="AZ77" s="23">
        <f t="shared" si="6"/>
        <v>-15.170235389444787</v>
      </c>
      <c r="BA77" s="23">
        <f t="shared" si="6"/>
        <v>-15.408258534845839</v>
      </c>
      <c r="BB77" s="255">
        <f t="shared" si="6"/>
        <v>-15.650016297165626</v>
      </c>
    </row>
    <row r="78" spans="1:54" outlineLevel="2">
      <c r="B78" s="19"/>
      <c r="C78" s="19"/>
      <c r="D78" s="19"/>
      <c r="E78" s="15"/>
    </row>
    <row r="79" spans="1:54" s="7" customFormat="1" ht="14" outlineLevel="1" thickBot="1">
      <c r="B79" s="125"/>
      <c r="C79" s="125"/>
      <c r="D79" s="125"/>
      <c r="E79" s="247"/>
    </row>
    <row r="80" spans="1:54" outlineLevel="1">
      <c r="A80" s="4" t="s">
        <v>407</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408</v>
      </c>
      <c r="C81" s="6" t="s">
        <v>409</v>
      </c>
      <c r="D81" t="s">
        <v>410</v>
      </c>
      <c r="E81" s="129">
        <f>$B$20</f>
        <v>1</v>
      </c>
      <c r="F81" s="129">
        <f t="shared" ref="F81:AA81" si="7">$B$20</f>
        <v>1</v>
      </c>
      <c r="G81" s="129">
        <f t="shared" si="7"/>
        <v>1</v>
      </c>
      <c r="H81" s="129">
        <f t="shared" si="7"/>
        <v>1</v>
      </c>
      <c r="I81" s="129">
        <f t="shared" si="7"/>
        <v>1</v>
      </c>
      <c r="J81" s="129">
        <f t="shared" si="7"/>
        <v>1</v>
      </c>
      <c r="K81" s="129">
        <f t="shared" si="7"/>
        <v>1</v>
      </c>
      <c r="L81" s="129">
        <f t="shared" si="7"/>
        <v>1</v>
      </c>
      <c r="M81" s="129">
        <f t="shared" si="7"/>
        <v>1</v>
      </c>
      <c r="N81" s="129">
        <f t="shared" si="7"/>
        <v>1</v>
      </c>
      <c r="O81" s="129">
        <f t="shared" si="7"/>
        <v>1</v>
      </c>
      <c r="P81" s="129">
        <f t="shared" si="7"/>
        <v>1</v>
      </c>
      <c r="Q81" s="129">
        <f t="shared" si="7"/>
        <v>1</v>
      </c>
      <c r="R81" s="129">
        <f t="shared" si="7"/>
        <v>1</v>
      </c>
      <c r="S81" s="129">
        <f t="shared" si="7"/>
        <v>1</v>
      </c>
      <c r="T81" s="129">
        <f t="shared" si="7"/>
        <v>1</v>
      </c>
      <c r="U81" s="129">
        <f t="shared" si="7"/>
        <v>1</v>
      </c>
      <c r="V81" s="129">
        <f t="shared" si="7"/>
        <v>1</v>
      </c>
      <c r="W81" s="129">
        <f t="shared" si="7"/>
        <v>1</v>
      </c>
      <c r="X81" s="129">
        <f t="shared" si="7"/>
        <v>1</v>
      </c>
      <c r="Y81" s="129">
        <f t="shared" si="7"/>
        <v>1</v>
      </c>
      <c r="Z81" s="129">
        <f t="shared" si="7"/>
        <v>1</v>
      </c>
      <c r="AA81" s="129">
        <f t="shared" si="7"/>
        <v>1</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411</v>
      </c>
      <c r="C82" t="s">
        <v>412</v>
      </c>
      <c r="D82" t="s">
        <v>399</v>
      </c>
      <c r="E82" s="21">
        <f t="shared" ref="E82:BB82" si="8">E64*E81</f>
        <v>-1.9038456092416101</v>
      </c>
      <c r="F82" s="21">
        <f t="shared" si="8"/>
        <v>-2.359509413720525</v>
      </c>
      <c r="G82" s="21">
        <f t="shared" si="8"/>
        <v>-3.0534009105629241</v>
      </c>
      <c r="H82" s="21">
        <f t="shared" si="8"/>
        <v>-3.9945730001934869</v>
      </c>
      <c r="I82" s="21">
        <f t="shared" si="8"/>
        <v>-5.1608040840474336</v>
      </c>
      <c r="J82" s="21">
        <f t="shared" si="8"/>
        <v>-42.33963855465791</v>
      </c>
      <c r="K82" s="21">
        <f t="shared" si="8"/>
        <v>-43.231541021588619</v>
      </c>
      <c r="L82" s="21">
        <f t="shared" si="8"/>
        <v>-44.207830642528961</v>
      </c>
      <c r="M82" s="21">
        <f t="shared" si="8"/>
        <v>-45.157304650544155</v>
      </c>
      <c r="N82" s="21">
        <f t="shared" si="8"/>
        <v>-45.967716947496676</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413</v>
      </c>
      <c r="C83" t="s">
        <v>414</v>
      </c>
      <c r="D83" t="s">
        <v>399</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415</v>
      </c>
      <c r="C84" t="s">
        <v>416</v>
      </c>
      <c r="D84" t="s">
        <v>399</v>
      </c>
      <c r="E84" s="21"/>
      <c r="F84" s="21">
        <f>IF($E$82&lt;0,(IF(2050-E$80&lt;=0,0,(2/(2050-E$80+1))*(1-(SUM($E84:E84)/$E$82))*$E$82*'Fixed Data'!C$52)),0)</f>
        <v>-0.15865380077013416</v>
      </c>
      <c r="G84" s="21">
        <f>IF($E$82&lt;0,(IF(2050-F$80&lt;=0,0,(2/(2050-F$80+1))*(1-(SUM($E84:F84)/$E$82))*$E$82*'Fixed Data'!D$52)),0)</f>
        <v>-0.15175580943230224</v>
      </c>
      <c r="H84" s="21">
        <f>IF($E$82&lt;0,(IF(2050-G$80&lt;=0,0,(2/(2050-G$80+1))*(1-(SUM($E84:G84)/$E$82))*$E$82*'Fixed Data'!E$52)),0)</f>
        <v>-0.14485781809447032</v>
      </c>
      <c r="I84" s="21">
        <f>IF($E$82&lt;0,(IF(2050-H$80&lt;=0,0,(2/(2050-H$80+1))*(1-(SUM($E84:H84)/$E$82))*$E$82*'Fixed Data'!F$52)),0)</f>
        <v>-0.13795982675663843</v>
      </c>
      <c r="J84" s="21">
        <f>IF($E$82&lt;0,(IF(2050-I$80&lt;=0,0,(2/(2050-I$80+1))*(1-(SUM($E84:I84)/$E$82))*$E$82*'Fixed Data'!G$52)),0)</f>
        <v>-0.13106183541880648</v>
      </c>
      <c r="K84" s="21">
        <f>IF($E$82&lt;0,(IF(2050-J$80&lt;=0,0,(2/(2050-J$80+1))*(1-(SUM($E84:J84)/$E$82))*$E$82*'Fixed Data'!H$52)),0)</f>
        <v>-0.1241638440809746</v>
      </c>
      <c r="L84" s="21">
        <f>IF($E$82&lt;0,(IF(2050-K$80&lt;=0,0,(2/(2050-K$80+1))*(1-(SUM($E84:K84)/$E$82))*$E$82*'Fixed Data'!I$52)),0)</f>
        <v>-0.11726585274314263</v>
      </c>
      <c r="M84" s="21">
        <f>IF($E$82&lt;0,(IF(2050-L$80&lt;=0,0,(2/(2050-L$80+1))*(1-(SUM($E84:L84)/$E$82))*$E$82*'Fixed Data'!J$52)),0)</f>
        <v>-0.11036786140531074</v>
      </c>
      <c r="N84" s="21">
        <f>IF($E$82&lt;0,(IF(2050-M$80&lt;=0,0,(2/(2050-M$80+1))*(1-(SUM($E84:M84)/$E$82))*$E$82*'Fixed Data'!K$52)),0)</f>
        <v>-0.10346987006747882</v>
      </c>
      <c r="O84" s="21">
        <f>IF($E$82&lt;0,(IF(2050-N$80&lt;=0,0,(2/(2050-N$80+1))*(1-(SUM($E84:N84)/$E$82))*$E$82*'Fixed Data'!L$52)),0)</f>
        <v>-9.6571878729646898E-2</v>
      </c>
      <c r="P84" s="21">
        <f>IF($E$82&lt;0,(IF(2050-O$80&lt;=0,0,(2/(2050-O$80+1))*(1-(SUM($E84:O84)/$E$82))*$E$82*'Fixed Data'!M$52)),0)</f>
        <v>-8.9673887391814963E-2</v>
      </c>
      <c r="Q84" s="21">
        <f>IF($E$82&lt;0,(IF(2050-P$80&lt;=0,0,(2/(2050-P$80+1))*(1-(SUM($E84:P84)/$E$82))*$E$82*'Fixed Data'!N$52)),0)</f>
        <v>-8.2775896053983028E-2</v>
      </c>
      <c r="R84" s="21">
        <f>IF($E$82&lt;0,(IF(2050-Q$80&lt;=0,0,(2/(2050-Q$80+1))*(1-(SUM($E84:Q84)/$E$82))*$E$82*'Fixed Data'!O$52)),0)</f>
        <v>-7.5877904716151107E-2</v>
      </c>
      <c r="S84" s="21">
        <f>IF($E$82&lt;0,(IF(2050-R$80&lt;=0,0,(2/(2050-R$80+1))*(1-(SUM($E84:R84)/$E$82))*$E$82*'Fixed Data'!P$52)),0)</f>
        <v>-6.8979913378319213E-2</v>
      </c>
      <c r="T84" s="21">
        <f>IF($E$82&lt;0,(IF(2050-S$80&lt;=0,0,(2/(2050-S$80+1))*(1-(SUM($E84:S84)/$E$82))*$E$82*'Fixed Data'!Q$52)),0)</f>
        <v>-6.2081922040487313E-2</v>
      </c>
      <c r="U84" s="21">
        <f>IF($E$82&lt;0,(IF(2050-T$80&lt;=0,0,(2/(2050-T$80+1))*(1-(SUM($E84:T84)/$E$82))*$E$82*'Fixed Data'!R$52)),0)</f>
        <v>-5.518393070265537E-2</v>
      </c>
      <c r="V84" s="21">
        <f>IF($E$82&lt;0,(IF(2050-U$80&lt;=0,0,(2/(2050-U$80+1))*(1-(SUM($E84:U84)/$E$82))*$E$82*'Fixed Data'!S$52)),0)</f>
        <v>-4.8285939364823449E-2</v>
      </c>
      <c r="W84" s="21">
        <f>IF($E$82&lt;0,(IF(2050-V$80&lt;=0,0,(2/(2050-V$80+1))*(1-(SUM($E84:V84)/$E$82))*$E$82*'Fixed Data'!T$52)),0)</f>
        <v>-4.1387948026991521E-2</v>
      </c>
      <c r="X84" s="21">
        <f>IF($E$82&lt;0,(IF(2050-W$80&lt;=0,0,(2/(2050-W$80+1))*(1-(SUM($E84:W84)/$E$82))*$E$82*'Fixed Data'!U$52)),0)</f>
        <v>-3.4489956689159683E-2</v>
      </c>
      <c r="Y84" s="21">
        <f>IF($E$82&lt;0,(IF(2050-X$80&lt;=0,0,(2/(2050-X$80+1))*(1-(SUM($E84:X84)/$E$82))*$E$82*'Fixed Data'!V$52)),0)</f>
        <v>-2.7591965351327723E-2</v>
      </c>
      <c r="Z84" s="21">
        <f>IF($E$82&lt;0,(IF(2050-Y$80&lt;=0,0,(2/(2050-Y$80+1))*(1-(SUM($E84:Y84)/$E$82))*$E$82*'Fixed Data'!W$52)),0)</f>
        <v>-2.0693974013495854E-2</v>
      </c>
      <c r="AA84" s="21">
        <f>IF($E$82&lt;0,(IF(2050-Z$80&lt;=0,0,(2/(2050-Z$80+1))*(1-(SUM($E84:Z84)/$E$82))*$E$82*'Fixed Data'!X$52)),0)</f>
        <v>-1.3795982675663761E-2</v>
      </c>
      <c r="AB84" s="21">
        <f>IF($E$82&lt;0,(IF(2050-AA$80&lt;=0,0,(2/(2050-AA$80+1))*(1-(SUM($E84:AA84)/$E$82))*$E$82*'Fixed Data'!Y$52)),0)</f>
        <v>-6.8979913378319508E-3</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417</v>
      </c>
      <c r="C85" t="s">
        <v>418</v>
      </c>
      <c r="D85" t="s">
        <v>399</v>
      </c>
      <c r="E85" s="18"/>
      <c r="F85" s="18"/>
      <c r="G85" s="21">
        <f>IF($F$82&lt;0,(IF(2050-F$80&lt;=0,0,(2/(2050-F$80+1))*(1-(SUM($E85:F85)/$F$82))*$F$82*'Fixed Data'!D$52)),0)</f>
        <v>-0.20517473162787173</v>
      </c>
      <c r="H85" s="21">
        <f>IF($F$82&lt;0,(IF(2050-G$80&lt;=0,0,(2/(2050-G$80+1))*(1-(SUM($E85:G85)/$F$82))*$F$82*'Fixed Data'!E$52)),0)</f>
        <v>-0.1958486074629685</v>
      </c>
      <c r="I85" s="21">
        <f>IF($F$82&lt;0,(IF(2050-H$80&lt;=0,0,(2/(2050-H$80+1))*(1-(SUM($E85:H85)/$F$82))*$F$82*'Fixed Data'!F$52)),0)</f>
        <v>-0.1865224832980652</v>
      </c>
      <c r="J85" s="21">
        <f>IF($F$82&lt;0,(IF(2050-I$80&lt;=0,0,(2/(2050-I$80+1))*(1-(SUM($E85:I85)/$F$82))*$F$82*'Fixed Data'!G$52)),0)</f>
        <v>-0.17719635913316198</v>
      </c>
      <c r="K85" s="21">
        <f>IF($F$82&lt;0,(IF(2050-J$80&lt;=0,0,(2/(2050-J$80+1))*(1-(SUM($E85:J85)/$F$82))*$F$82*'Fixed Data'!H$52)),0)</f>
        <v>-0.16787023496825867</v>
      </c>
      <c r="L85" s="21">
        <f>IF($F$82&lt;0,(IF(2050-K$80&lt;=0,0,(2/(2050-K$80+1))*(1-(SUM($E85:K85)/$F$82))*$F$82*'Fixed Data'!I$52)),0)</f>
        <v>-0.15854411080335543</v>
      </c>
      <c r="M85" s="21">
        <f>IF($F$82&lt;0,(IF(2050-L$80&lt;=0,0,(2/(2050-L$80+1))*(1-(SUM($E85:L85)/$F$82))*$F$82*'Fixed Data'!J$52)),0)</f>
        <v>-0.14921798663845218</v>
      </c>
      <c r="N85" s="21">
        <f>IF($F$82&lt;0,(IF(2050-M$80&lt;=0,0,(2/(2050-M$80+1))*(1-(SUM($E85:M85)/$F$82))*$F$82*'Fixed Data'!K$52)),0)</f>
        <v>-0.1398918624735489</v>
      </c>
      <c r="O85" s="21">
        <f>IF($F$82&lt;0,(IF(2050-N$80&lt;=0,0,(2/(2050-N$80+1))*(1-(SUM($E85:N85)/$F$82))*$F$82*'Fixed Data'!L$52)),0)</f>
        <v>-0.13056573830864562</v>
      </c>
      <c r="P85" s="21">
        <f>IF($F$82&lt;0,(IF(2050-O$80&lt;=0,0,(2/(2050-O$80+1))*(1-(SUM($E85:O85)/$F$82))*$F$82*'Fixed Data'!M$52)),0)</f>
        <v>-0.12123961414374236</v>
      </c>
      <c r="Q85" s="21">
        <f>IF($F$82&lt;0,(IF(2050-P$80&lt;=0,0,(2/(2050-P$80+1))*(1-(SUM($E85:P85)/$F$82))*$F$82*'Fixed Data'!N$52)),0)</f>
        <v>-0.1119134899788391</v>
      </c>
      <c r="R85" s="21">
        <f>IF($F$82&lt;0,(IF(2050-Q$80&lt;=0,0,(2/(2050-Q$80+1))*(1-(SUM($E85:Q85)/$F$82))*$F$82*'Fixed Data'!O$52)),0)</f>
        <v>-0.10258736581393584</v>
      </c>
      <c r="S85" s="21">
        <f>IF($F$82&lt;0,(IF(2050-R$80&lt;=0,0,(2/(2050-R$80+1))*(1-(SUM($E85:R85)/$F$82))*$F$82*'Fixed Data'!P$52)),0)</f>
        <v>-9.3261241649032642E-2</v>
      </c>
      <c r="T85" s="21">
        <f>IF($F$82&lt;0,(IF(2050-S$80&lt;=0,0,(2/(2050-S$80+1))*(1-(SUM($E85:S85)/$F$82))*$F$82*'Fixed Data'!Q$52)),0)</f>
        <v>-8.3935117484129393E-2</v>
      </c>
      <c r="U85" s="21">
        <f>IF($F$82&lt;0,(IF(2050-T$80&lt;=0,0,(2/(2050-T$80+1))*(1-(SUM($E85:T85)/$F$82))*$F$82*'Fixed Data'!R$52)),0)</f>
        <v>-7.4608993319226116E-2</v>
      </c>
      <c r="V85" s="21">
        <f>IF($F$82&lt;0,(IF(2050-U$80&lt;=0,0,(2/(2050-U$80+1))*(1-(SUM($E85:U85)/$F$82))*$F$82*'Fixed Data'!S$52)),0)</f>
        <v>-6.5282869154322909E-2</v>
      </c>
      <c r="W85" s="21">
        <f>IF($F$82&lt;0,(IF(2050-V$80&lt;=0,0,(2/(2050-V$80+1))*(1-(SUM($E85:V85)/$F$82))*$F$82*'Fixed Data'!T$52)),0)</f>
        <v>-5.5956744989419611E-2</v>
      </c>
      <c r="X85" s="21">
        <f>IF($F$82&lt;0,(IF(2050-W$80&lt;=0,0,(2/(2050-W$80+1))*(1-(SUM($E85:W85)/$F$82))*$F$82*'Fixed Data'!U$52)),0)</f>
        <v>-4.66306208245163E-2</v>
      </c>
      <c r="Y85" s="21">
        <f>IF($F$82&lt;0,(IF(2050-X$80&lt;=0,0,(2/(2050-X$80+1))*(1-(SUM($E85:X85)/$F$82))*$F$82*'Fixed Data'!V$52)),0)</f>
        <v>-3.7304496659613148E-2</v>
      </c>
      <c r="Z85" s="21">
        <f>IF($F$82&lt;0,(IF(2050-Y$80&lt;=0,0,(2/(2050-Y$80+1))*(1-(SUM($E85:Y85)/$F$82))*$F$82*'Fixed Data'!W$52)),0)</f>
        <v>-2.7978372494709754E-2</v>
      </c>
      <c r="AA85" s="21">
        <f>IF($F$82&lt;0,(IF(2050-Z$80&lt;=0,0,(2/(2050-Z$80+1))*(1-(SUM($E85:Z85)/$F$82))*$F$82*'Fixed Data'!X$52)),0)</f>
        <v>-1.8652248329806585E-2</v>
      </c>
      <c r="AB85" s="21">
        <f>IF($F$82&lt;0,(IF(2050-AA$80&lt;=0,0,(2/(2050-AA$80+1))*(1-(SUM($E85:AA85)/$F$82))*$F$82*'Fixed Data'!Y$52)),0)</f>
        <v>-9.3261241649034692E-3</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419</v>
      </c>
      <c r="C86" t="s">
        <v>420</v>
      </c>
      <c r="D86" t="s">
        <v>399</v>
      </c>
      <c r="E86" s="18"/>
      <c r="F86" s="18"/>
      <c r="G86" s="18"/>
      <c r="H86" s="21">
        <f>IF($G$82&lt;0,(IF(2050-G$80&lt;=0,0,(2/(2050-G$80+1))*(1-(SUM($E86:G86)/$G$82))*$G$82*'Fixed Data'!E$52)),0)</f>
        <v>-0.27758190096026586</v>
      </c>
      <c r="I86" s="21">
        <f>IF($G$82&lt;0,(IF(2050-H$80&lt;=0,0,(2/(2050-H$80+1))*(1-(SUM($E86:H86)/$G$82))*$G$82*'Fixed Data'!F$52)),0)</f>
        <v>-0.26436371520025315</v>
      </c>
      <c r="J86" s="21">
        <f>IF($G$82&lt;0,(IF(2050-I$80&lt;=0,0,(2/(2050-I$80+1))*(1-(SUM($E86:I86)/$G$82))*$G$82*'Fixed Data'!G$52)),0)</f>
        <v>-0.25114552944024054</v>
      </c>
      <c r="K86" s="21">
        <f>IF($G$82&lt;0,(IF(2050-J$80&lt;=0,0,(2/(2050-J$80+1))*(1-(SUM($E86:J86)/$G$82))*$G$82*'Fixed Data'!H$52)),0)</f>
        <v>-0.23792734368022783</v>
      </c>
      <c r="L86" s="21">
        <f>IF($G$82&lt;0,(IF(2050-K$80&lt;=0,0,(2/(2050-K$80+1))*(1-(SUM($E86:K86)/$G$82))*$G$82*'Fixed Data'!I$52)),0)</f>
        <v>-0.22470915792021517</v>
      </c>
      <c r="M86" s="21">
        <f>IF($G$82&lt;0,(IF(2050-L$80&lt;=0,0,(2/(2050-L$80+1))*(1-(SUM($E86:L86)/$G$82))*$G$82*'Fixed Data'!J$52)),0)</f>
        <v>-0.21149097216020254</v>
      </c>
      <c r="N86" s="21">
        <f>IF($G$82&lt;0,(IF(2050-M$80&lt;=0,0,(2/(2050-M$80+1))*(1-(SUM($E86:M86)/$G$82))*$G$82*'Fixed Data'!K$52)),0)</f>
        <v>-0.19827278640018989</v>
      </c>
      <c r="O86" s="21">
        <f>IF($G$82&lt;0,(IF(2050-N$80&lt;=0,0,(2/(2050-N$80+1))*(1-(SUM($E86:N86)/$G$82))*$G$82*'Fixed Data'!L$52)),0)</f>
        <v>-0.18505460064017723</v>
      </c>
      <c r="P86" s="21">
        <f>IF($G$82&lt;0,(IF(2050-O$80&lt;=0,0,(2/(2050-O$80+1))*(1-(SUM($E86:O86)/$G$82))*$G$82*'Fixed Data'!M$52)),0)</f>
        <v>-0.17183641488016457</v>
      </c>
      <c r="Q86" s="21">
        <f>IF($G$82&lt;0,(IF(2050-P$80&lt;=0,0,(2/(2050-P$80+1))*(1-(SUM($E86:P86)/$G$82))*$G$82*'Fixed Data'!N$52)),0)</f>
        <v>-0.15861822912015192</v>
      </c>
      <c r="R86" s="21">
        <f>IF($G$82&lt;0,(IF(2050-Q$80&lt;=0,0,(2/(2050-Q$80+1))*(1-(SUM($E86:Q86)/$G$82))*$G$82*'Fixed Data'!O$52)),0)</f>
        <v>-0.14540004336013923</v>
      </c>
      <c r="S86" s="21">
        <f>IF($G$82&lt;0,(IF(2050-R$80&lt;=0,0,(2/(2050-R$80+1))*(1-(SUM($E86:R86)/$G$82))*$G$82*'Fixed Data'!P$52)),0)</f>
        <v>-0.13218185760012663</v>
      </c>
      <c r="T86" s="21">
        <f>IF($G$82&lt;0,(IF(2050-S$80&lt;=0,0,(2/(2050-S$80+1))*(1-(SUM($E86:S86)/$G$82))*$G$82*'Fixed Data'!Q$52)),0)</f>
        <v>-0.11896367184011396</v>
      </c>
      <c r="U86" s="21">
        <f>IF($G$82&lt;0,(IF(2050-T$80&lt;=0,0,(2/(2050-T$80+1))*(1-(SUM($E86:T86)/$G$82))*$G$82*'Fixed Data'!R$52)),0)</f>
        <v>-0.10574548608010122</v>
      </c>
      <c r="V86" s="21">
        <f>IF($G$82&lt;0,(IF(2050-U$80&lt;=0,0,(2/(2050-U$80+1))*(1-(SUM($E86:U86)/$G$82))*$G$82*'Fixed Data'!S$52)),0)</f>
        <v>-9.2527300320088615E-2</v>
      </c>
      <c r="W86" s="21">
        <f>IF($G$82&lt;0,(IF(2050-V$80&lt;=0,0,(2/(2050-V$80+1))*(1-(SUM($E86:V86)/$G$82))*$G$82*'Fixed Data'!T$52)),0)</f>
        <v>-7.9309114560075875E-2</v>
      </c>
      <c r="X86" s="21">
        <f>IF($G$82&lt;0,(IF(2050-W$80&lt;=0,0,(2/(2050-W$80+1))*(1-(SUM($E86:W86)/$G$82))*$G$82*'Fixed Data'!U$52)),0)</f>
        <v>-6.6090928800063189E-2</v>
      </c>
      <c r="Y86" s="21">
        <f>IF($G$82&lt;0,(IF(2050-X$80&lt;=0,0,(2/(2050-X$80+1))*(1-(SUM($E86:X86)/$G$82))*$G$82*'Fixed Data'!V$52)),0)</f>
        <v>-5.2872743040050608E-2</v>
      </c>
      <c r="Z86" s="21">
        <f>IF($G$82&lt;0,(IF(2050-Y$80&lt;=0,0,(2/(2050-Y$80+1))*(1-(SUM($E86:Y86)/$G$82))*$G$82*'Fixed Data'!W$52)),0)</f>
        <v>-3.9654557280037986E-2</v>
      </c>
      <c r="AA86" s="21">
        <f>IF($G$82&lt;0,(IF(2050-Z$80&lt;=0,0,(2/(2050-Z$80+1))*(1-(SUM($E86:Z86)/$G$82))*$G$82*'Fixed Data'!X$52)),0)</f>
        <v>-2.64363715200251E-2</v>
      </c>
      <c r="AB86" s="21">
        <f>IF($G$82&lt;0,(IF(2050-AA$80&lt;=0,0,(2/(2050-AA$80+1))*(1-(SUM($E86:AA86)/$G$82))*$G$82*'Fixed Data'!Y$52)),0)</f>
        <v>-1.321818576001255E-2</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421</v>
      </c>
      <c r="C87" t="s">
        <v>422</v>
      </c>
      <c r="D87" t="s">
        <v>399</v>
      </c>
      <c r="E87" s="18"/>
      <c r="F87" s="18"/>
      <c r="G87" s="18"/>
      <c r="H87" s="18"/>
      <c r="I87" s="21">
        <f>IF($H$82&lt;0,(IF(2050-H$80&lt;=0,0,(2/(2050-H$80+1))*(1-(SUM($E87:H87)/$H$82))*$H$82*'Fixed Data'!F$52)),0)</f>
        <v>-0.38043552382795109</v>
      </c>
      <c r="J87" s="21">
        <f>IF($H$82&lt;0,(IF(2050-I$80&lt;=0,0,(2/(2050-I$80+1))*(1-(SUM($E87:I87)/$H$82))*$H$82*'Fixed Data'!G$52)),0)</f>
        <v>-0.36141374763655365</v>
      </c>
      <c r="K87" s="21">
        <f>IF($H$82&lt;0,(IF(2050-J$80&lt;=0,0,(2/(2050-J$80+1))*(1-(SUM($E87:J87)/$H$82))*$H$82*'Fixed Data'!H$52)),0)</f>
        <v>-0.34239197144515604</v>
      </c>
      <c r="L87" s="21">
        <f>IF($H$82&lt;0,(IF(2050-K$80&lt;=0,0,(2/(2050-K$80+1))*(1-(SUM($E87:K87)/$H$82))*$H$82*'Fixed Data'!I$52)),0)</f>
        <v>-0.32337019525375843</v>
      </c>
      <c r="M87" s="21">
        <f>IF($H$82&lt;0,(IF(2050-L$80&lt;=0,0,(2/(2050-L$80+1))*(1-(SUM($E87:L87)/$H$82))*$H$82*'Fixed Data'!J$52)),0)</f>
        <v>-0.30434841906236088</v>
      </c>
      <c r="N87" s="21">
        <f>IF($H$82&lt;0,(IF(2050-M$80&lt;=0,0,(2/(2050-M$80+1))*(1-(SUM($E87:M87)/$H$82))*$H$82*'Fixed Data'!K$52)),0)</f>
        <v>-0.28532664287096332</v>
      </c>
      <c r="O87" s="21">
        <f>IF($H$82&lt;0,(IF(2050-N$80&lt;=0,0,(2/(2050-N$80+1))*(1-(SUM($E87:N87)/$H$82))*$H$82*'Fixed Data'!L$52)),0)</f>
        <v>-0.26630486667956577</v>
      </c>
      <c r="P87" s="21">
        <f>IF($H$82&lt;0,(IF(2050-O$80&lt;=0,0,(2/(2050-O$80+1))*(1-(SUM($E87:O87)/$H$82))*$H$82*'Fixed Data'!M$52)),0)</f>
        <v>-0.24728309048816824</v>
      </c>
      <c r="Q87" s="21">
        <f>IF($H$82&lt;0,(IF(2050-P$80&lt;=0,0,(2/(2050-P$80+1))*(1-(SUM($E87:P87)/$H$82))*$H$82*'Fixed Data'!N$52)),0)</f>
        <v>-0.22826131429677071</v>
      </c>
      <c r="R87" s="21">
        <f>IF($H$82&lt;0,(IF(2050-Q$80&lt;=0,0,(2/(2050-Q$80+1))*(1-(SUM($E87:Q87)/$H$82))*$H$82*'Fixed Data'!O$52)),0)</f>
        <v>-0.2092395381053731</v>
      </c>
      <c r="S87" s="21">
        <f>IF($H$82&lt;0,(IF(2050-R$80&lt;=0,0,(2/(2050-R$80+1))*(1-(SUM($E87:R87)/$H$82))*$H$82*'Fixed Data'!P$52)),0)</f>
        <v>-0.19021776191397552</v>
      </c>
      <c r="T87" s="21">
        <f>IF($H$82&lt;0,(IF(2050-S$80&lt;=0,0,(2/(2050-S$80+1))*(1-(SUM($E87:S87)/$H$82))*$H$82*'Fixed Data'!Q$52)),0)</f>
        <v>-0.17119598572257796</v>
      </c>
      <c r="U87" s="21">
        <f>IF($H$82&lt;0,(IF(2050-T$80&lt;=0,0,(2/(2050-T$80+1))*(1-(SUM($E87:T87)/$H$82))*$H$82*'Fixed Data'!R$52)),0)</f>
        <v>-0.15217420953118038</v>
      </c>
      <c r="V87" s="21">
        <f>IF($H$82&lt;0,(IF(2050-U$80&lt;=0,0,(2/(2050-U$80+1))*(1-(SUM($E87:U87)/$H$82))*$H$82*'Fixed Data'!S$52)),0)</f>
        <v>-0.13315243333978286</v>
      </c>
      <c r="W87" s="21">
        <f>IF($H$82&lt;0,(IF(2050-V$80&lt;=0,0,(2/(2050-V$80+1))*(1-(SUM($E87:V87)/$H$82))*$H$82*'Fixed Data'!T$52)),0)</f>
        <v>-0.11413065714838544</v>
      </c>
      <c r="X87" s="21">
        <f>IF($H$82&lt;0,(IF(2050-W$80&lt;=0,0,(2/(2050-W$80+1))*(1-(SUM($E87:W87)/$H$82))*$H$82*'Fixed Data'!U$52)),0)</f>
        <v>-9.5108880956987885E-2</v>
      </c>
      <c r="Y87" s="21">
        <f>IF($H$82&lt;0,(IF(2050-X$80&lt;=0,0,(2/(2050-X$80+1))*(1-(SUM($E87:X87)/$H$82))*$H$82*'Fixed Data'!V$52)),0)</f>
        <v>-7.6087104765590136E-2</v>
      </c>
      <c r="Z87" s="21">
        <f>IF($H$82&lt;0,(IF(2050-Y$80&lt;=0,0,(2/(2050-Y$80+1))*(1-(SUM($E87:Y87)/$H$82))*$H$82*'Fixed Data'!W$52)),0)</f>
        <v>-5.7065328574192692E-2</v>
      </c>
      <c r="AA87" s="21">
        <f>IF($H$82&lt;0,(IF(2050-Z$80&lt;=0,0,(2/(2050-Z$80+1))*(1-(SUM($E87:Z87)/$H$82))*$H$82*'Fixed Data'!X$52)),0)</f>
        <v>-3.8043552382794978E-2</v>
      </c>
      <c r="AB87" s="21">
        <f>IF($H$82&lt;0,(IF(2050-AA$80&lt;=0,0,(2/(2050-AA$80+1))*(1-(SUM($E87:AA87)/$H$82))*$H$82*'Fixed Data'!Y$52)),0)</f>
        <v>-1.9021776191397489E-2</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423</v>
      </c>
      <c r="C88" t="s">
        <v>424</v>
      </c>
      <c r="D88" t="s">
        <v>399</v>
      </c>
      <c r="E88" s="18"/>
      <c r="F88" s="18"/>
      <c r="G88" s="18"/>
      <c r="H88" s="18"/>
      <c r="I88" s="18"/>
      <c r="J88" s="21">
        <f>IF($I$82&lt;0,(IF(2050-I$80&lt;=0,0,(2/(2050-I$80+1))*(1-(SUM($E88:I88)/$I$82))*$I$82*'Fixed Data'!G$52)),0)</f>
        <v>-0.51608040840474334</v>
      </c>
      <c r="K88" s="21">
        <f>IF($I$82&lt;0,(IF(2050-J$80&lt;=0,0,(2/(2050-J$80+1))*(1-(SUM($E88:J88)/$I$82))*$I$82*'Fixed Data'!H$52)),0)</f>
        <v>-0.48891828164659901</v>
      </c>
      <c r="L88" s="21">
        <f>IF($I$82&lt;0,(IF(2050-K$80&lt;=0,0,(2/(2050-K$80+1))*(1-(SUM($E88:K88)/$I$82))*$I$82*'Fixed Data'!I$52)),0)</f>
        <v>-0.46175615488845462</v>
      </c>
      <c r="M88" s="21">
        <f>IF($I$82&lt;0,(IF(2050-L$80&lt;=0,0,(2/(2050-L$80+1))*(1-(SUM($E88:L88)/$I$82))*$I$82*'Fixed Data'!J$52)),0)</f>
        <v>-0.43459402813031017</v>
      </c>
      <c r="N88" s="21">
        <f>IF($I$82&lt;0,(IF(2050-M$80&lt;=0,0,(2/(2050-M$80+1))*(1-(SUM($E88:M88)/$I$82))*$I$82*'Fixed Data'!K$52)),0)</f>
        <v>-0.40743190137216578</v>
      </c>
      <c r="O88" s="21">
        <f>IF($I$82&lt;0,(IF(2050-N$80&lt;=0,0,(2/(2050-N$80+1))*(1-(SUM($E88:N88)/$I$82))*$I$82*'Fixed Data'!L$52)),0)</f>
        <v>-0.38026977461402139</v>
      </c>
      <c r="P88" s="21">
        <f>IF($I$82&lt;0,(IF(2050-O$80&lt;=0,0,(2/(2050-O$80+1))*(1-(SUM($E88:O88)/$I$82))*$I$82*'Fixed Data'!M$52)),0)</f>
        <v>-0.353107647855877</v>
      </c>
      <c r="Q88" s="21">
        <f>IF($I$82&lt;0,(IF(2050-P$80&lt;=0,0,(2/(2050-P$80+1))*(1-(SUM($E88:P88)/$I$82))*$I$82*'Fixed Data'!N$52)),0)</f>
        <v>-0.32594552109773262</v>
      </c>
      <c r="R88" s="21">
        <f>IF($I$82&lt;0,(IF(2050-Q$80&lt;=0,0,(2/(2050-Q$80+1))*(1-(SUM($E88:Q88)/$I$82))*$I$82*'Fixed Data'!O$52)),0)</f>
        <v>-0.29878339433958823</v>
      </c>
      <c r="S88" s="21">
        <f>IF($I$82&lt;0,(IF(2050-R$80&lt;=0,0,(2/(2050-R$80+1))*(1-(SUM($E88:R88)/$I$82))*$I$82*'Fixed Data'!P$52)),0)</f>
        <v>-0.27162126758144389</v>
      </c>
      <c r="T88" s="21">
        <f>IF($I$82&lt;0,(IF(2050-S$80&lt;=0,0,(2/(2050-S$80+1))*(1-(SUM($E88:S88)/$I$82))*$I$82*'Fixed Data'!Q$52)),0)</f>
        <v>-0.24445914082329945</v>
      </c>
      <c r="U88" s="21">
        <f>IF($I$82&lt;0,(IF(2050-T$80&lt;=0,0,(2/(2050-T$80+1))*(1-(SUM($E88:T88)/$I$82))*$I$82*'Fixed Data'!R$52)),0)</f>
        <v>-0.21729701406515498</v>
      </c>
      <c r="V88" s="21">
        <f>IF($I$82&lt;0,(IF(2050-U$80&lt;=0,0,(2/(2050-U$80+1))*(1-(SUM($E88:U88)/$I$82))*$I$82*'Fixed Data'!S$52)),0)</f>
        <v>-0.19013488730701072</v>
      </c>
      <c r="W88" s="21">
        <f>IF($I$82&lt;0,(IF(2050-V$80&lt;=0,0,(2/(2050-V$80+1))*(1-(SUM($E88:V88)/$I$82))*$I$82*'Fixed Data'!T$52)),0)</f>
        <v>-0.1629727605488665</v>
      </c>
      <c r="X88" s="21">
        <f>IF($I$82&lt;0,(IF(2050-W$80&lt;=0,0,(2/(2050-W$80+1))*(1-(SUM($E88:W88)/$I$82))*$I$82*'Fixed Data'!U$52)),0)</f>
        <v>-0.13581063379072197</v>
      </c>
      <c r="Y88" s="21">
        <f>IF($I$82&lt;0,(IF(2050-X$80&lt;=0,0,(2/(2050-X$80+1))*(1-(SUM($E88:X88)/$I$82))*$I$82*'Fixed Data'!V$52)),0)</f>
        <v>-0.10864850703257745</v>
      </c>
      <c r="Z88" s="21">
        <f>IF($I$82&lt;0,(IF(2050-Y$80&lt;=0,0,(2/(2050-Y$80+1))*(1-(SUM($E88:Y88)/$I$82))*$I$82*'Fixed Data'!W$52)),0)</f>
        <v>-8.1486380274433126E-2</v>
      </c>
      <c r="AA88" s="21">
        <f>IF($I$82&lt;0,(IF(2050-Z$80&lt;=0,0,(2/(2050-Z$80+1))*(1-(SUM($E88:Z88)/$I$82))*$I$82*'Fixed Data'!X$52)),0)</f>
        <v>-5.4324253516288945E-2</v>
      </c>
      <c r="AB88" s="21">
        <f>IF($I$82&lt;0,(IF(2050-AA$80&lt;=0,0,(2/(2050-AA$80+1))*(1-(SUM($E88:AA88)/$I$82))*$I$82*'Fixed Data'!Y$52)),0)</f>
        <v>-2.71621267581439E-2</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425</v>
      </c>
      <c r="C89" t="s">
        <v>426</v>
      </c>
      <c r="D89" t="s">
        <v>399</v>
      </c>
      <c r="E89" s="18"/>
      <c r="F89" s="18"/>
      <c r="G89" s="18"/>
      <c r="H89" s="18"/>
      <c r="I89" s="18"/>
      <c r="J89" s="18"/>
      <c r="K89" s="21">
        <f>IF($J$82&lt;0,(IF(2050-J$80&lt;=0,0,(2/(2050-J$80+1))*(1-(SUM($E89:J89)/$J$82))*$J$82*'Fixed Data'!H$52)),0)</f>
        <v>-4.4568040583850426</v>
      </c>
      <c r="L89" s="21">
        <f>IF($J$82&lt;0,(IF(2050-K$80&lt;=0,0,(2/(2050-K$80+1))*(1-(SUM($E89:K89)/$J$82))*$J$82*'Fixed Data'!I$52)),0)</f>
        <v>-4.209203832919207</v>
      </c>
      <c r="M89" s="21">
        <f>IF($J$82&lt;0,(IF(2050-L$80&lt;=0,0,(2/(2050-L$80+1))*(1-(SUM($E89:L89)/$J$82))*$J$82*'Fixed Data'!J$52)),0)</f>
        <v>-3.9616036074533714</v>
      </c>
      <c r="N89" s="21">
        <f>IF($J$82&lt;0,(IF(2050-M$80&lt;=0,0,(2/(2050-M$80+1))*(1-(SUM($E89:M89)/$J$82))*$J$82*'Fixed Data'!K$52)),0)</f>
        <v>-3.7140033819875358</v>
      </c>
      <c r="O89" s="21">
        <f>IF($J$82&lt;0,(IF(2050-N$80&lt;=0,0,(2/(2050-N$80+1))*(1-(SUM($E89:N89)/$J$82))*$J$82*'Fixed Data'!L$52)),0)</f>
        <v>-3.4664031565216993</v>
      </c>
      <c r="P89" s="21">
        <f>IF($J$82&lt;0,(IF(2050-O$80&lt;=0,0,(2/(2050-O$80+1))*(1-(SUM($E89:O89)/$J$82))*$J$82*'Fixed Data'!M$52)),0)</f>
        <v>-3.2188029310558641</v>
      </c>
      <c r="Q89" s="21">
        <f>IF($J$82&lt;0,(IF(2050-P$80&lt;=0,0,(2/(2050-P$80+1))*(1-(SUM($E89:P89)/$J$82))*$J$82*'Fixed Data'!N$52)),0)</f>
        <v>-2.9712027055900285</v>
      </c>
      <c r="R89" s="21">
        <f>IF($J$82&lt;0,(IF(2050-Q$80&lt;=0,0,(2/(2050-Q$80+1))*(1-(SUM($E89:Q89)/$J$82))*$J$82*'Fixed Data'!O$52)),0)</f>
        <v>-2.7236024801241929</v>
      </c>
      <c r="S89" s="21">
        <f>IF($J$82&lt;0,(IF(2050-R$80&lt;=0,0,(2/(2050-R$80+1))*(1-(SUM($E89:R89)/$J$82))*$J$82*'Fixed Data'!P$52)),0)</f>
        <v>-2.4760022546583578</v>
      </c>
      <c r="T89" s="21">
        <f>IF($J$82&lt;0,(IF(2050-S$80&lt;=0,0,(2/(2050-S$80+1))*(1-(SUM($E89:S89)/$J$82))*$J$82*'Fixed Data'!Q$52)),0)</f>
        <v>-2.2284020291925222</v>
      </c>
      <c r="U89" s="21">
        <f>IF($J$82&lt;0,(IF(2050-T$80&lt;=0,0,(2/(2050-T$80+1))*(1-(SUM($E89:T89)/$J$82))*$J$82*'Fixed Data'!R$52)),0)</f>
        <v>-1.9808018037266857</v>
      </c>
      <c r="V89" s="21">
        <f>IF($J$82&lt;0,(IF(2050-U$80&lt;=0,0,(2/(2050-U$80+1))*(1-(SUM($E89:U89)/$J$82))*$J$82*'Fixed Data'!S$52)),0)</f>
        <v>-1.7332015782608501</v>
      </c>
      <c r="W89" s="21">
        <f>IF($J$82&lt;0,(IF(2050-V$80&lt;=0,0,(2/(2050-V$80+1))*(1-(SUM($E89:V89)/$J$82))*$J$82*'Fixed Data'!T$52)),0)</f>
        <v>-1.4856013527950149</v>
      </c>
      <c r="X89" s="21">
        <f>IF($J$82&lt;0,(IF(2050-W$80&lt;=0,0,(2/(2050-W$80+1))*(1-(SUM($E89:W89)/$J$82))*$J$82*'Fixed Data'!U$52)),0)</f>
        <v>-1.2380011273291793</v>
      </c>
      <c r="Y89" s="21">
        <f>IF($J$82&lt;0,(IF(2050-X$80&lt;=0,0,(2/(2050-X$80+1))*(1-(SUM($E89:X89)/$J$82))*$J$82*'Fixed Data'!V$52)),0)</f>
        <v>-0.99040090186334473</v>
      </c>
      <c r="Z89" s="21">
        <f>IF($J$82&lt;0,(IF(2050-Y$80&lt;=0,0,(2/(2050-Y$80+1))*(1-(SUM($E89:Y89)/$J$82))*$J$82*'Fixed Data'!W$52)),0)</f>
        <v>-0.74280067639750713</v>
      </c>
      <c r="AA89" s="21">
        <f>IF($J$82&lt;0,(IF(2050-Z$80&lt;=0,0,(2/(2050-Z$80+1))*(1-(SUM($E89:Z89)/$J$82))*$J$82*'Fixed Data'!X$52)),0)</f>
        <v>-0.49520045093167298</v>
      </c>
      <c r="AB89" s="21">
        <f>IF($J$82&lt;0,(IF(2050-AA$80&lt;=0,0,(2/(2050-AA$80+1))*(1-(SUM($E89:AA89)/$J$82))*$J$82*'Fixed Data'!Y$52)),0)</f>
        <v>-0.24760022546583338</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427</v>
      </c>
      <c r="C90" t="s">
        <v>428</v>
      </c>
      <c r="D90" t="s">
        <v>399</v>
      </c>
      <c r="E90" s="18"/>
      <c r="F90" s="18"/>
      <c r="G90" s="18"/>
      <c r="H90" s="18"/>
      <c r="I90" s="18"/>
      <c r="J90" s="18"/>
      <c r="K90" s="18"/>
      <c r="L90" s="21">
        <f>IF($K$82&lt;0,(IF(2050-K$80&lt;=0,0,(2/(2050-K$80+1))*(1-(SUM($E90:K90)/$K$82))*$K$82*'Fixed Data'!I$52)),0)</f>
        <v>-4.803504557954291</v>
      </c>
      <c r="M90" s="21">
        <f>IF($K$82&lt;0,(IF(2050-L$80&lt;=0,0,(2/(2050-L$80+1))*(1-(SUM($E90:L90)/$K$82))*$K$82*'Fixed Data'!J$52)),0)</f>
        <v>-4.5209454663099207</v>
      </c>
      <c r="N90" s="21">
        <f>IF($K$82&lt;0,(IF(2050-M$80&lt;=0,0,(2/(2050-M$80+1))*(1-(SUM($E90:M90)/$K$82))*$K$82*'Fixed Data'!K$52)),0)</f>
        <v>-4.2383863746655512</v>
      </c>
      <c r="O90" s="21">
        <f>IF($K$82&lt;0,(IF(2050-N$80&lt;=0,0,(2/(2050-N$80+1))*(1-(SUM($E90:N90)/$K$82))*$K$82*'Fixed Data'!L$52)),0)</f>
        <v>-3.9558272830211805</v>
      </c>
      <c r="P90" s="21">
        <f>IF($K$82&lt;0,(IF(2050-O$80&lt;=0,0,(2/(2050-O$80+1))*(1-(SUM($E90:O90)/$K$82))*$K$82*'Fixed Data'!M$52)),0)</f>
        <v>-3.6732681913768102</v>
      </c>
      <c r="Q90" s="21">
        <f>IF($K$82&lt;0,(IF(2050-P$80&lt;=0,0,(2/(2050-P$80+1))*(1-(SUM($E90:P90)/$K$82))*$K$82*'Fixed Data'!N$52)),0)</f>
        <v>-3.3907090997324407</v>
      </c>
      <c r="R90" s="21">
        <f>IF($K$82&lt;0,(IF(2050-Q$80&lt;=0,0,(2/(2050-Q$80+1))*(1-(SUM($E90:Q90)/$K$82))*$K$82*'Fixed Data'!O$52)),0)</f>
        <v>-3.1081500080880704</v>
      </c>
      <c r="S90" s="21">
        <f>IF($K$82&lt;0,(IF(2050-R$80&lt;=0,0,(2/(2050-R$80+1))*(1-(SUM($E90:R90)/$K$82))*$K$82*'Fixed Data'!P$52)),0)</f>
        <v>-2.8255909164437014</v>
      </c>
      <c r="T90" s="21">
        <f>IF($K$82&lt;0,(IF(2050-S$80&lt;=0,0,(2/(2050-S$80+1))*(1-(SUM($E90:S90)/$K$82))*$K$82*'Fixed Data'!Q$52)),0)</f>
        <v>-2.5430318247993302</v>
      </c>
      <c r="U90" s="21">
        <f>IF($K$82&lt;0,(IF(2050-T$80&lt;=0,0,(2/(2050-T$80+1))*(1-(SUM($E90:T90)/$K$82))*$K$82*'Fixed Data'!R$52)),0)</f>
        <v>-2.2604727331549594</v>
      </c>
      <c r="V90" s="21">
        <f>IF($K$82&lt;0,(IF(2050-U$80&lt;=0,0,(2/(2050-U$80+1))*(1-(SUM($E90:U90)/$K$82))*$K$82*'Fixed Data'!S$52)),0)</f>
        <v>-1.9779136415105893</v>
      </c>
      <c r="W90" s="21">
        <f>IF($K$82&lt;0,(IF(2050-V$80&lt;=0,0,(2/(2050-V$80+1))*(1-(SUM($E90:V90)/$K$82))*$K$82*'Fixed Data'!T$52)),0)</f>
        <v>-1.6953545498662197</v>
      </c>
      <c r="X90" s="21">
        <f>IF($K$82&lt;0,(IF(2050-W$80&lt;=0,0,(2/(2050-W$80+1))*(1-(SUM($E90:W90)/$K$82))*$K$82*'Fixed Data'!U$52)),0)</f>
        <v>-1.41279545822185</v>
      </c>
      <c r="Y90" s="21">
        <f>IF($K$82&lt;0,(IF(2050-X$80&lt;=0,0,(2/(2050-X$80+1))*(1-(SUM($E90:X90)/$K$82))*$K$82*'Fixed Data'!V$52)),0)</f>
        <v>-1.1302363665774802</v>
      </c>
      <c r="Z90" s="21">
        <f>IF($K$82&lt;0,(IF(2050-Y$80&lt;=0,0,(2/(2050-Y$80+1))*(1-(SUM($E90:Y90)/$K$82))*$K$82*'Fixed Data'!W$52)),0)</f>
        <v>-0.84767727493311196</v>
      </c>
      <c r="AA90" s="21">
        <f>IF($K$82&lt;0,(IF(2050-Z$80&lt;=0,0,(2/(2050-Z$80+1))*(1-(SUM($E90:Z90)/$K$82))*$K$82*'Fixed Data'!X$52)),0)</f>
        <v>-0.5651181832887413</v>
      </c>
      <c r="AB90" s="21">
        <f>IF($K$82&lt;0,(IF(2050-AA$80&lt;=0,0,(2/(2050-AA$80+1))*(1-(SUM($E90:AA90)/$K$82))*$K$82*'Fixed Data'!Y$52)),0)</f>
        <v>-0.28255909164437387</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429</v>
      </c>
      <c r="C91" t="s">
        <v>430</v>
      </c>
      <c r="D91" t="s">
        <v>399</v>
      </c>
      <c r="E91" s="18"/>
      <c r="F91" s="18"/>
      <c r="G91" s="18"/>
      <c r="H91" s="18"/>
      <c r="I91" s="18"/>
      <c r="J91" s="18"/>
      <c r="K91" s="18"/>
      <c r="L91" s="18"/>
      <c r="M91" s="21">
        <f>IF($L$82&lt;0,(IF(2050-L$80&lt;=0,0,(2/(2050-L$80+1))*(1-(SUM($E91:L91)/$L$82))*$L$82*'Fixed Data'!J$52)),0)</f>
        <v>-5.2009212520622308</v>
      </c>
      <c r="N91" s="21">
        <f>IF($L$82&lt;0,(IF(2050-M$80&lt;=0,0,(2/(2050-M$80+1))*(1-(SUM($E91:M91)/$L$82))*$L$82*'Fixed Data'!K$52)),0)</f>
        <v>-4.8758636738083414</v>
      </c>
      <c r="O91" s="21">
        <f>IF($L$82&lt;0,(IF(2050-N$80&lt;=0,0,(2/(2050-N$80+1))*(1-(SUM($E91:N91)/$L$82))*$L$82*'Fixed Data'!L$52)),0)</f>
        <v>-4.5508060955544511</v>
      </c>
      <c r="P91" s="21">
        <f>IF($L$82&lt;0,(IF(2050-O$80&lt;=0,0,(2/(2050-O$80+1))*(1-(SUM($E91:O91)/$L$82))*$L$82*'Fixed Data'!M$52)),0)</f>
        <v>-4.2257485173005627</v>
      </c>
      <c r="Q91" s="21">
        <f>IF($L$82&lt;0,(IF(2050-P$80&lt;=0,0,(2/(2050-P$80+1))*(1-(SUM($E91:P91)/$L$82))*$L$82*'Fixed Data'!N$52)),0)</f>
        <v>-3.9006909390466733</v>
      </c>
      <c r="R91" s="21">
        <f>IF($L$82&lt;0,(IF(2050-Q$80&lt;=0,0,(2/(2050-Q$80+1))*(1-(SUM($E91:Q91)/$L$82))*$L$82*'Fixed Data'!O$52)),0)</f>
        <v>-3.5756333607927839</v>
      </c>
      <c r="S91" s="21">
        <f>IF($L$82&lt;0,(IF(2050-R$80&lt;=0,0,(2/(2050-R$80+1))*(1-(SUM($E91:R91)/$L$82))*$L$82*'Fixed Data'!P$52)),0)</f>
        <v>-3.2505757825388955</v>
      </c>
      <c r="T91" s="21">
        <f>IF($L$82&lt;0,(IF(2050-S$80&lt;=0,0,(2/(2050-S$80+1))*(1-(SUM($E91:S91)/$L$82))*$L$82*'Fixed Data'!Q$52)),0)</f>
        <v>-2.9255182042850056</v>
      </c>
      <c r="U91" s="21">
        <f>IF($L$82&lt;0,(IF(2050-T$80&lt;=0,0,(2/(2050-T$80+1))*(1-(SUM($E91:T91)/$L$82))*$L$82*'Fixed Data'!R$52)),0)</f>
        <v>-2.6004606260311158</v>
      </c>
      <c r="V91" s="21">
        <f>IF($L$82&lt;0,(IF(2050-U$80&lt;=0,0,(2/(2050-U$80+1))*(1-(SUM($E91:U91)/$L$82))*$L$82*'Fixed Data'!S$52)),0)</f>
        <v>-2.2754030477772265</v>
      </c>
      <c r="W91" s="21">
        <f>IF($L$82&lt;0,(IF(2050-V$80&lt;=0,0,(2/(2050-V$80+1))*(1-(SUM($E91:V91)/$L$82))*$L$82*'Fixed Data'!T$52)),0)</f>
        <v>-1.950345469523338</v>
      </c>
      <c r="X91" s="21">
        <f>IF($L$82&lt;0,(IF(2050-W$80&lt;=0,0,(2/(2050-W$80+1))*(1-(SUM($E91:W91)/$L$82))*$L$82*'Fixed Data'!U$52)),0)</f>
        <v>-1.6252878912694462</v>
      </c>
      <c r="Y91" s="21">
        <f>IF($L$82&lt;0,(IF(2050-X$80&lt;=0,0,(2/(2050-X$80+1))*(1-(SUM($E91:X91)/$L$82))*$L$82*'Fixed Data'!V$52)),0)</f>
        <v>-1.300230313015559</v>
      </c>
      <c r="Z91" s="21">
        <f>IF($L$82&lt;0,(IF(2050-Y$80&lt;=0,0,(2/(2050-Y$80+1))*(1-(SUM($E91:Y91)/$L$82))*$L$82*'Fixed Data'!W$52)),0)</f>
        <v>-0.97517273476166721</v>
      </c>
      <c r="AA91" s="21">
        <f>IF($L$82&lt;0,(IF(2050-Z$80&lt;=0,0,(2/(2050-Z$80+1))*(1-(SUM($E91:Z91)/$L$82))*$L$82*'Fixed Data'!X$52)),0)</f>
        <v>-0.65011515650777973</v>
      </c>
      <c r="AB91" s="21">
        <f>IF($L$82&lt;0,(IF(2050-AA$80&lt;=0,0,(2/(2050-AA$80+1))*(1-(SUM($E91:AA91)/$L$82))*$L$82*'Fixed Data'!Y$52)),0)</f>
        <v>-0.32505757825388826</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431</v>
      </c>
      <c r="C92" t="s">
        <v>432</v>
      </c>
      <c r="D92" t="s">
        <v>399</v>
      </c>
      <c r="E92" s="18"/>
      <c r="F92" s="18"/>
      <c r="G92" s="18"/>
      <c r="H92" s="18"/>
      <c r="I92" s="18"/>
      <c r="J92" s="18"/>
      <c r="K92" s="18"/>
      <c r="L92" s="18"/>
      <c r="M92" s="18"/>
      <c r="N92" s="21">
        <f>IF($M$82&lt;0,(IF(2050-M$80&lt;=0,0,(2/(2050-M$80+1))*(1-(SUM($E92:M92)/$M$82))*$M$82*'Fixed Data'!K$52)),0)</f>
        <v>-5.6446630813180194</v>
      </c>
      <c r="O92" s="21">
        <f>IF($M$82&lt;0,(IF(2050-N$80&lt;=0,0,(2/(2050-N$80+1))*(1-(SUM($E92:N92)/$M$82))*$M$82*'Fixed Data'!L$52)),0)</f>
        <v>-5.2683522092301516</v>
      </c>
      <c r="P92" s="21">
        <f>IF($M$82&lt;0,(IF(2050-O$80&lt;=0,0,(2/(2050-O$80+1))*(1-(SUM($E92:O92)/$M$82))*$M$82*'Fixed Data'!M$52)),0)</f>
        <v>-4.8920413371422828</v>
      </c>
      <c r="Q92" s="21">
        <f>IF($M$82&lt;0,(IF(2050-P$80&lt;=0,0,(2/(2050-P$80+1))*(1-(SUM($E92:P92)/$M$82))*$M$82*'Fixed Data'!N$52)),0)</f>
        <v>-4.5157304650544159</v>
      </c>
      <c r="R92" s="21">
        <f>IF($M$82&lt;0,(IF(2050-Q$80&lt;=0,0,(2/(2050-Q$80+1))*(1-(SUM($E92:Q92)/$M$82))*$M$82*'Fixed Data'!O$52)),0)</f>
        <v>-4.139419592966548</v>
      </c>
      <c r="S92" s="21">
        <f>IF($M$82&lt;0,(IF(2050-R$80&lt;=0,0,(2/(2050-R$80+1))*(1-(SUM($E92:R92)/$M$82))*$M$82*'Fixed Data'!P$52)),0)</f>
        <v>-3.7631087208786802</v>
      </c>
      <c r="T92" s="21">
        <f>IF($M$82&lt;0,(IF(2050-S$80&lt;=0,0,(2/(2050-S$80+1))*(1-(SUM($E92:S92)/$M$82))*$M$82*'Fixed Data'!Q$52)),0)</f>
        <v>-3.3867978487908124</v>
      </c>
      <c r="U92" s="21">
        <f>IF($M$82&lt;0,(IF(2050-T$80&lt;=0,0,(2/(2050-T$80+1))*(1-(SUM($E92:T92)/$M$82))*$M$82*'Fixed Data'!R$52)),0)</f>
        <v>-3.0104869767029432</v>
      </c>
      <c r="V92" s="21">
        <f>IF($M$82&lt;0,(IF(2050-U$80&lt;=0,0,(2/(2050-U$80+1))*(1-(SUM($E92:U92)/$M$82))*$M$82*'Fixed Data'!S$52)),0)</f>
        <v>-2.6341761046150762</v>
      </c>
      <c r="W92" s="21">
        <f>IF($M$82&lt;0,(IF(2050-V$80&lt;=0,0,(2/(2050-V$80+1))*(1-(SUM($E92:V92)/$M$82))*$M$82*'Fixed Data'!T$52)),0)</f>
        <v>-2.2578652325272066</v>
      </c>
      <c r="X92" s="21">
        <f>IF($M$82&lt;0,(IF(2050-W$80&lt;=0,0,(2/(2050-W$80+1))*(1-(SUM($E92:W92)/$M$82))*$M$82*'Fixed Data'!U$52)),0)</f>
        <v>-1.8815543604393381</v>
      </c>
      <c r="Y92" s="21">
        <f>IF($M$82&lt;0,(IF(2050-X$80&lt;=0,0,(2/(2050-X$80+1))*(1-(SUM($E92:X92)/$M$82))*$M$82*'Fixed Data'!V$52)),0)</f>
        <v>-1.5052434883514705</v>
      </c>
      <c r="Z92" s="21">
        <f>IF($M$82&lt;0,(IF(2050-Y$80&lt;=0,0,(2/(2050-Y$80+1))*(1-(SUM($E92:Y92)/$M$82))*$M$82*'Fixed Data'!W$52)),0)</f>
        <v>-1.1289326162636049</v>
      </c>
      <c r="AA92" s="21">
        <f>IF($M$82&lt;0,(IF(2050-Z$80&lt;=0,0,(2/(2050-Z$80+1))*(1-(SUM($E92:Z92)/$M$82))*$M$82*'Fixed Data'!X$52)),0)</f>
        <v>-0.75262174417573657</v>
      </c>
      <c r="AB92" s="21">
        <f>IF($M$82&lt;0,(IF(2050-AA$80&lt;=0,0,(2/(2050-AA$80+1))*(1-(SUM($E92:AA92)/$M$82))*$M$82*'Fixed Data'!Y$52)),0)</f>
        <v>-0.37631087208787162</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433</v>
      </c>
      <c r="C93" t="s">
        <v>434</v>
      </c>
      <c r="D93" t="s">
        <v>399</v>
      </c>
      <c r="E93" s="18"/>
      <c r="F93" s="18"/>
      <c r="G93" s="18"/>
      <c r="H93" s="18"/>
      <c r="I93" s="18"/>
      <c r="J93" s="18"/>
      <c r="K93" s="18"/>
      <c r="L93" s="18"/>
      <c r="M93" s="18"/>
      <c r="N93" s="18"/>
      <c r="O93" s="21">
        <f>IF($N$82&lt;0,(IF(2050-N$80&lt;=0,0,(2/(2050-N$80+1))*(1-(SUM($E93:N93)/$N$82))*$N$82*'Fixed Data'!L$52)),0)</f>
        <v>-6.1290289263328903</v>
      </c>
      <c r="P93" s="21">
        <f>IF($N$82&lt;0,(IF(2050-O$80&lt;=0,0,(2/(2050-O$80+1))*(1-(SUM($E93:O93)/$N$82))*$N$82*'Fixed Data'!M$52)),0)</f>
        <v>-5.6912411458805412</v>
      </c>
      <c r="Q93" s="21">
        <f>IF($N$82&lt;0,(IF(2050-P$80&lt;=0,0,(2/(2050-P$80+1))*(1-(SUM($E93:P93)/$N$82))*$N$82*'Fixed Data'!N$52)),0)</f>
        <v>-5.2534533654281921</v>
      </c>
      <c r="R93" s="21">
        <f>IF($N$82&lt;0,(IF(2050-Q$80&lt;=0,0,(2/(2050-Q$80+1))*(1-(SUM($E93:Q93)/$N$82))*$N$82*'Fixed Data'!O$52)),0)</f>
        <v>-4.8156655849758421</v>
      </c>
      <c r="S93" s="21">
        <f>IF($N$82&lt;0,(IF(2050-R$80&lt;=0,0,(2/(2050-R$80+1))*(1-(SUM($E93:R93)/$N$82))*$N$82*'Fixed Data'!P$52)),0)</f>
        <v>-4.3778778045234921</v>
      </c>
      <c r="T93" s="21">
        <f>IF($N$82&lt;0,(IF(2050-S$80&lt;=0,0,(2/(2050-S$80+1))*(1-(SUM($E93:S93)/$N$82))*$N$82*'Fixed Data'!Q$52)),0)</f>
        <v>-3.9400900240711429</v>
      </c>
      <c r="U93" s="21">
        <f>IF($N$82&lt;0,(IF(2050-T$80&lt;=0,0,(2/(2050-T$80+1))*(1-(SUM($E93:T93)/$N$82))*$N$82*'Fixed Data'!R$52)),0)</f>
        <v>-3.5023022436187929</v>
      </c>
      <c r="V93" s="21">
        <f>IF($N$82&lt;0,(IF(2050-U$80&lt;=0,0,(2/(2050-U$80+1))*(1-(SUM($E93:U93)/$N$82))*$N$82*'Fixed Data'!S$52)),0)</f>
        <v>-3.0645144631664443</v>
      </c>
      <c r="W93" s="21">
        <f>IF($N$82&lt;0,(IF(2050-V$80&lt;=0,0,(2/(2050-V$80+1))*(1-(SUM($E93:V93)/$N$82))*$N$82*'Fixed Data'!T$52)),0)</f>
        <v>-2.6267266827140952</v>
      </c>
      <c r="X93" s="21">
        <f>IF($N$82&lt;0,(IF(2050-W$80&lt;=0,0,(2/(2050-W$80+1))*(1-(SUM($E93:W93)/$N$82))*$N$82*'Fixed Data'!U$52)),0)</f>
        <v>-2.1889389022617469</v>
      </c>
      <c r="Y93" s="21">
        <f>IF($N$82&lt;0,(IF(2050-X$80&lt;=0,0,(2/(2050-X$80+1))*(1-(SUM($E93:X93)/$N$82))*$N$82*'Fixed Data'!V$52)),0)</f>
        <v>-1.7511511218093974</v>
      </c>
      <c r="Z93" s="21">
        <f>IF($N$82&lt;0,(IF(2050-Y$80&lt;=0,0,(2/(2050-Y$80+1))*(1-(SUM($E93:Y93)/$N$82))*$N$82*'Fixed Data'!W$52)),0)</f>
        <v>-1.3133633413570458</v>
      </c>
      <c r="AA93" s="21">
        <f>IF($N$82&lt;0,(IF(2050-Z$80&lt;=0,0,(2/(2050-Z$80+1))*(1-(SUM($E93:Z93)/$N$82))*$N$82*'Fixed Data'!X$52)),0)</f>
        <v>-0.87557556090469879</v>
      </c>
      <c r="AB93" s="21">
        <f>IF($N$82&lt;0,(IF(2050-AA$80&lt;=0,0,(2/(2050-AA$80+1))*(1-(SUM($E93:AA93)/$N$82))*$N$82*'Fixed Data'!Y$52)),0)</f>
        <v>-0.43778778045234773</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435</v>
      </c>
      <c r="C94" t="s">
        <v>436</v>
      </c>
      <c r="D94" t="s">
        <v>399</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437</v>
      </c>
      <c r="C95" t="s">
        <v>438</v>
      </c>
      <c r="D95" t="s">
        <v>399</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439</v>
      </c>
      <c r="C96" t="s">
        <v>440</v>
      </c>
      <c r="D96" t="s">
        <v>399</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441</v>
      </c>
      <c r="C97" t="s">
        <v>442</v>
      </c>
      <c r="D97" t="s">
        <v>399</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443</v>
      </c>
      <c r="C98" t="s">
        <v>444</v>
      </c>
      <c r="D98" t="s">
        <v>399</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445</v>
      </c>
      <c r="C99" t="s">
        <v>446</v>
      </c>
      <c r="D99" t="s">
        <v>399</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447</v>
      </c>
      <c r="C100" t="s">
        <v>448</v>
      </c>
      <c r="D100" t="s">
        <v>399</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449</v>
      </c>
      <c r="C101" t="s">
        <v>450</v>
      </c>
      <c r="D101" t="s">
        <v>399</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451</v>
      </c>
      <c r="C102" t="s">
        <v>452</v>
      </c>
      <c r="D102" t="s">
        <v>399</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453</v>
      </c>
      <c r="C103" t="s">
        <v>454</v>
      </c>
      <c r="D103" t="s">
        <v>399</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455</v>
      </c>
      <c r="C104" t="s">
        <v>456</v>
      </c>
      <c r="D104" t="s">
        <v>399</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457</v>
      </c>
      <c r="C105" t="s">
        <v>458</v>
      </c>
      <c r="D105" t="s">
        <v>399</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459</v>
      </c>
      <c r="C106" t="s">
        <v>460</v>
      </c>
      <c r="D106" t="s">
        <v>399</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461</v>
      </c>
      <c r="C107" t="s">
        <v>462</v>
      </c>
      <c r="D107" t="s">
        <v>399</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529</v>
      </c>
      <c r="C108" t="s">
        <v>530</v>
      </c>
      <c r="D108" t="s">
        <v>399</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531</v>
      </c>
      <c r="C109" t="s">
        <v>532</v>
      </c>
      <c r="D109" t="s">
        <v>399</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533</v>
      </c>
      <c r="C110" t="s">
        <v>534</v>
      </c>
      <c r="D110" t="s">
        <v>399</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535</v>
      </c>
      <c r="C111" t="s">
        <v>536</v>
      </c>
      <c r="D111" t="s">
        <v>399</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537</v>
      </c>
      <c r="C112" t="s">
        <v>538</v>
      </c>
      <c r="D112" t="s">
        <v>399</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539</v>
      </c>
      <c r="C113" t="s">
        <v>540</v>
      </c>
      <c r="D113" t="s">
        <v>399</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541</v>
      </c>
      <c r="C114" t="s">
        <v>542</v>
      </c>
      <c r="D114" t="s">
        <v>399</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543</v>
      </c>
      <c r="C115" t="s">
        <v>544</v>
      </c>
      <c r="D115" t="s">
        <v>399</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545</v>
      </c>
      <c r="C116" t="s">
        <v>546</v>
      </c>
      <c r="D116" t="s">
        <v>399</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547</v>
      </c>
      <c r="C117" t="s">
        <v>548</v>
      </c>
      <c r="D117" t="s">
        <v>399</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549</v>
      </c>
      <c r="C118" t="s">
        <v>550</v>
      </c>
      <c r="D118" t="s">
        <v>399</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551</v>
      </c>
      <c r="C119" t="s">
        <v>552</v>
      </c>
      <c r="D119" t="s">
        <v>399</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553</v>
      </c>
      <c r="C120" t="s">
        <v>554</v>
      </c>
      <c r="D120" t="s">
        <v>399</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555</v>
      </c>
      <c r="C121" t="s">
        <v>556</v>
      </c>
      <c r="D121" t="s">
        <v>399</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557</v>
      </c>
      <c r="C122" t="s">
        <v>558</v>
      </c>
      <c r="D122" t="s">
        <v>399</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559</v>
      </c>
      <c r="C123" t="s">
        <v>560</v>
      </c>
      <c r="D123" t="s">
        <v>399</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561</v>
      </c>
      <c r="C124" t="s">
        <v>562</v>
      </c>
      <c r="D124" t="s">
        <v>399</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563</v>
      </c>
      <c r="C125" t="s">
        <v>564</v>
      </c>
      <c r="D125" t="s">
        <v>399</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565</v>
      </c>
      <c r="C126" t="s">
        <v>566</v>
      </c>
      <c r="D126" t="s">
        <v>399</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567</v>
      </c>
      <c r="C127" t="s">
        <v>568</v>
      </c>
      <c r="D127" t="s">
        <v>399</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463</v>
      </c>
      <c r="C128" t="s">
        <v>464</v>
      </c>
      <c r="D128" t="s">
        <v>399</v>
      </c>
      <c r="E128" s="21">
        <f>SUM(E84:E127)</f>
        <v>0</v>
      </c>
      <c r="F128" s="21">
        <f t="shared" ref="F128:AW128" si="10">SUM(F84:F127)</f>
        <v>-0.15865380077013416</v>
      </c>
      <c r="G128" s="21">
        <f t="shared" si="10"/>
        <v>-0.35693054106017397</v>
      </c>
      <c r="H128" s="21">
        <f t="shared" si="10"/>
        <v>-0.6182883265177046</v>
      </c>
      <c r="I128" s="21">
        <f t="shared" si="10"/>
        <v>-0.96928154908290787</v>
      </c>
      <c r="J128" s="21">
        <f t="shared" si="10"/>
        <v>-1.4368978800335059</v>
      </c>
      <c r="K128" s="21">
        <f t="shared" si="10"/>
        <v>-5.8180757342062588</v>
      </c>
      <c r="L128" s="21">
        <f t="shared" si="10"/>
        <v>-10.298353862482424</v>
      </c>
      <c r="M128" s="21">
        <f t="shared" si="10"/>
        <v>-14.89348959322216</v>
      </c>
      <c r="N128" s="21">
        <f t="shared" si="10"/>
        <v>-19.607309574963796</v>
      </c>
      <c r="O128" s="21">
        <f t="shared" si="10"/>
        <v>-24.42918452963243</v>
      </c>
      <c r="P128" s="21">
        <f t="shared" si="10"/>
        <v>-22.684242777515827</v>
      </c>
      <c r="Q128" s="21">
        <f t="shared" si="10"/>
        <v>-20.939301025399228</v>
      </c>
      <c r="R128" s="21">
        <f t="shared" si="10"/>
        <v>-19.194359273282625</v>
      </c>
      <c r="S128" s="21">
        <f t="shared" si="10"/>
        <v>-17.449417521166026</v>
      </c>
      <c r="T128" s="21">
        <f t="shared" si="10"/>
        <v>-15.70447576904942</v>
      </c>
      <c r="U128" s="21">
        <f t="shared" si="10"/>
        <v>-13.959534016932816</v>
      </c>
      <c r="V128" s="21">
        <f t="shared" si="10"/>
        <v>-12.214592264816215</v>
      </c>
      <c r="W128" s="21">
        <f t="shared" si="10"/>
        <v>-10.469650512699612</v>
      </c>
      <c r="X128" s="21">
        <f t="shared" si="10"/>
        <v>-8.7247087605830096</v>
      </c>
      <c r="Y128" s="21">
        <f t="shared" si="10"/>
        <v>-6.9797670084664114</v>
      </c>
      <c r="Z128" s="21">
        <f t="shared" si="10"/>
        <v>-5.2348252563498061</v>
      </c>
      <c r="AA128" s="21">
        <f t="shared" si="10"/>
        <v>-3.4898835042332088</v>
      </c>
      <c r="AB128" s="21">
        <f t="shared" si="10"/>
        <v>-1.7449417521166044</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465</v>
      </c>
      <c r="C129" t="s">
        <v>466</v>
      </c>
      <c r="D129" t="s">
        <v>399</v>
      </c>
      <c r="E129" s="21">
        <v>0</v>
      </c>
      <c r="F129" s="21">
        <f>E131</f>
        <v>-1.9038456092416101</v>
      </c>
      <c r="G129" s="21">
        <f t="shared" ref="G129:AW129" si="11">F131</f>
        <v>-4.1047012221920003</v>
      </c>
      <c r="H129" s="21">
        <f t="shared" si="11"/>
        <v>-6.8011715916947502</v>
      </c>
      <c r="I129" s="21">
        <f t="shared" si="11"/>
        <v>-10.177456265370532</v>
      </c>
      <c r="J129" s="21">
        <f t="shared" si="11"/>
        <v>-14.368978800335057</v>
      </c>
      <c r="K129" s="21">
        <f t="shared" si="11"/>
        <v>-55.271719474959461</v>
      </c>
      <c r="L129" s="21">
        <f t="shared" si="11"/>
        <v>-92.685184762341819</v>
      </c>
      <c r="M129" s="21">
        <f t="shared" si="11"/>
        <v>-126.59466154238837</v>
      </c>
      <c r="N129" s="21">
        <f t="shared" si="11"/>
        <v>-156.85847659971037</v>
      </c>
      <c r="O129" s="21">
        <f t="shared" si="11"/>
        <v>-183.21888397224325</v>
      </c>
      <c r="P129" s="21">
        <f t="shared" si="11"/>
        <v>-158.78969944261081</v>
      </c>
      <c r="Q129" s="21">
        <f t="shared" si="11"/>
        <v>-136.10545666509498</v>
      </c>
      <c r="R129" s="21">
        <f t="shared" si="11"/>
        <v>-115.16615563969575</v>
      </c>
      <c r="S129" s="21">
        <f t="shared" si="11"/>
        <v>-95.971796366413116</v>
      </c>
      <c r="T129" s="21">
        <f t="shared" si="11"/>
        <v>-78.52237884524709</v>
      </c>
      <c r="U129" s="21">
        <f t="shared" si="11"/>
        <v>-62.817903076197666</v>
      </c>
      <c r="V129" s="21">
        <f t="shared" si="11"/>
        <v>-48.858369059264852</v>
      </c>
      <c r="W129" s="21">
        <f t="shared" si="11"/>
        <v>-36.643776794448641</v>
      </c>
      <c r="X129" s="21">
        <f t="shared" si="11"/>
        <v>-26.174126281749029</v>
      </c>
      <c r="Y129" s="21">
        <f t="shared" si="11"/>
        <v>-17.449417521166019</v>
      </c>
      <c r="Z129" s="21">
        <f t="shared" si="11"/>
        <v>-10.469650512699609</v>
      </c>
      <c r="AA129" s="21">
        <f t="shared" si="11"/>
        <v>-5.2348252563498026</v>
      </c>
      <c r="AB129" s="21">
        <f t="shared" si="11"/>
        <v>-1.7449417521165937</v>
      </c>
      <c r="AC129" s="21">
        <f t="shared" si="11"/>
        <v>1.0658141036401503E-14</v>
      </c>
      <c r="AD129" s="21">
        <f t="shared" si="11"/>
        <v>1.0658141036401503E-14</v>
      </c>
      <c r="AE129" s="21">
        <f t="shared" si="11"/>
        <v>1.0658141036401503E-14</v>
      </c>
      <c r="AF129" s="21">
        <f t="shared" si="11"/>
        <v>1.0658141036401503E-14</v>
      </c>
      <c r="AG129" s="21">
        <f t="shared" si="11"/>
        <v>1.0658141036401503E-14</v>
      </c>
      <c r="AH129" s="21">
        <f t="shared" si="11"/>
        <v>1.0658141036401503E-14</v>
      </c>
      <c r="AI129" s="21">
        <f t="shared" si="11"/>
        <v>1.0658141036401503E-14</v>
      </c>
      <c r="AJ129" s="21">
        <f t="shared" si="11"/>
        <v>1.0658141036401503E-14</v>
      </c>
      <c r="AK129" s="21">
        <f t="shared" si="11"/>
        <v>1.0658141036401503E-14</v>
      </c>
      <c r="AL129" s="21">
        <f t="shared" si="11"/>
        <v>1.0658141036401503E-14</v>
      </c>
      <c r="AM129" s="21">
        <f t="shared" si="11"/>
        <v>1.0658141036401503E-14</v>
      </c>
      <c r="AN129" s="21">
        <f t="shared" si="11"/>
        <v>1.0658141036401503E-14</v>
      </c>
      <c r="AO129" s="21">
        <f t="shared" si="11"/>
        <v>1.0658141036401503E-14</v>
      </c>
      <c r="AP129" s="21">
        <f t="shared" si="11"/>
        <v>1.0658141036401503E-14</v>
      </c>
      <c r="AQ129" s="21">
        <f t="shared" si="11"/>
        <v>1.0658141036401503E-14</v>
      </c>
      <c r="AR129" s="21">
        <f t="shared" si="11"/>
        <v>1.0658141036401503E-14</v>
      </c>
      <c r="AS129" s="21">
        <f t="shared" si="11"/>
        <v>1.0658141036401503E-14</v>
      </c>
      <c r="AT129" s="21">
        <f t="shared" si="11"/>
        <v>1.0658141036401503E-14</v>
      </c>
      <c r="AU129" s="21">
        <f t="shared" si="11"/>
        <v>1.0658141036401503E-14</v>
      </c>
      <c r="AV129" s="21">
        <f t="shared" si="11"/>
        <v>1.0658141036401503E-14</v>
      </c>
      <c r="AW129" s="21">
        <f t="shared" si="11"/>
        <v>1.0658141036401503E-14</v>
      </c>
      <c r="AX129" s="21">
        <f>AW131</f>
        <v>1.0658141036401503E-14</v>
      </c>
      <c r="AY129" s="21">
        <f>AX131</f>
        <v>1.0658141036401503E-14</v>
      </c>
      <c r="AZ129" s="21">
        <f>AY131</f>
        <v>1.0658141036401503E-14</v>
      </c>
      <c r="BA129" s="21">
        <f>AZ131</f>
        <v>1.0658141036401503E-14</v>
      </c>
      <c r="BB129" s="21">
        <f>BA131</f>
        <v>1.0658141036401503E-14</v>
      </c>
    </row>
    <row r="130" spans="1:54" ht="15" customHeight="1" outlineLevel="2">
      <c r="A130" s="8"/>
      <c r="B130" t="s">
        <v>467</v>
      </c>
      <c r="C130" t="s">
        <v>468</v>
      </c>
      <c r="D130" t="s">
        <v>399</v>
      </c>
      <c r="E130" s="21">
        <f>E131*(1/(1+'Fixed Data'!$B$10))</f>
        <v>-1.8320300319876928</v>
      </c>
      <c r="F130" s="21">
        <f>F131*(1/(1+'Fixed Data'!$B$10))</f>
        <v>-3.9498664570746738</v>
      </c>
      <c r="G130" s="21">
        <f>G131*(1/(1+'Fixed Data'!$B$10))</f>
        <v>-6.5446223938556107</v>
      </c>
      <c r="H130" s="21">
        <f>H131*(1/(1+'Fixed Data'!$B$10))</f>
        <v>-9.7935491391171414</v>
      </c>
      <c r="I130" s="21">
        <f>I131*(1/(1+'Fixed Data'!$B$10))</f>
        <v>-13.826961894086855</v>
      </c>
      <c r="J130" s="21">
        <f>J131*(1/(1+'Fixed Data'!$B$10))</f>
        <v>-53.186797031331281</v>
      </c>
      <c r="K130" s="21">
        <f>K131*(1/(1+'Fixed Data'!$B$10))</f>
        <v>-89.188976869074125</v>
      </c>
      <c r="L130" s="21">
        <f>L131*(1/(1+'Fixed Data'!$B$10))</f>
        <v>-121.81934328559313</v>
      </c>
      <c r="M130" s="21">
        <f>M131*(1/(1+'Fixed Data'!$B$10))</f>
        <v>-150.9415671667729</v>
      </c>
      <c r="N130" s="21">
        <f>N131*(1/(1+'Fixed Data'!$B$10))</f>
        <v>-176.30762506951817</v>
      </c>
      <c r="O130" s="21">
        <f>O131*(1/(1+'Fixed Data'!$B$10))</f>
        <v>-152.79994172691573</v>
      </c>
      <c r="P130" s="21">
        <f>P131*(1/(1+'Fixed Data'!$B$10))</f>
        <v>-130.97137862307062</v>
      </c>
      <c r="Q130" s="21">
        <f>Q131*(1/(1+'Fixed Data'!$B$10))</f>
        <v>-110.82193575798283</v>
      </c>
      <c r="R130" s="21">
        <f>R131*(1/(1+'Fixed Data'!$B$10))</f>
        <v>-92.351613131652357</v>
      </c>
      <c r="S130" s="21">
        <f>S131*(1/(1+'Fixed Data'!$B$10))</f>
        <v>-75.560410744079192</v>
      </c>
      <c r="T130" s="21">
        <f>T131*(1/(1+'Fixed Data'!$B$10))</f>
        <v>-60.448328595263348</v>
      </c>
      <c r="U130" s="21">
        <f>U131*(1/(1+'Fixed Data'!$B$10))</f>
        <v>-47.015366685204832</v>
      </c>
      <c r="V130" s="21">
        <f>V131*(1/(1+'Fixed Data'!$B$10))</f>
        <v>-35.261525013903622</v>
      </c>
      <c r="W130" s="21">
        <f>W131*(1/(1+'Fixed Data'!$B$10))</f>
        <v>-25.18680358135973</v>
      </c>
      <c r="X130" s="21">
        <f>X131*(1/(1+'Fixed Data'!$B$10))</f>
        <v>-16.791202387573154</v>
      </c>
      <c r="Y130" s="21">
        <f>Y131*(1/(1+'Fixed Data'!$B$10))</f>
        <v>-10.074721432543889</v>
      </c>
      <c r="Z130" s="21">
        <f>Z131*(1/(1+'Fixed Data'!$B$10))</f>
        <v>-5.0373607162719427</v>
      </c>
      <c r="AA130" s="21">
        <f>AA131*(1/(1+'Fixed Data'!$B$10))</f>
        <v>-1.6791202387573074</v>
      </c>
      <c r="AB130" s="21">
        <f>AB131*(1/(1+'Fixed Data'!$B$10))</f>
        <v>1.0256101844112302E-14</v>
      </c>
      <c r="AC130" s="21">
        <f>AC131*(1/(1+'Fixed Data'!$B$10))</f>
        <v>1.0256101844112302E-14</v>
      </c>
      <c r="AD130" s="21">
        <f>AD131*(1/(1+'Fixed Data'!$B$10))</f>
        <v>1.0256101844112302E-14</v>
      </c>
      <c r="AE130" s="21">
        <f>AE131*(1/(1+'Fixed Data'!$B$10))</f>
        <v>1.0256101844112302E-14</v>
      </c>
      <c r="AF130" s="21">
        <f>AF131*(1/(1+'Fixed Data'!$B$10))</f>
        <v>1.0256101844112302E-14</v>
      </c>
      <c r="AG130" s="21">
        <f>AG131*(1/(1+'Fixed Data'!$B$10))</f>
        <v>1.0256101844112302E-14</v>
      </c>
      <c r="AH130" s="21">
        <f>AH131*(1/(1+'Fixed Data'!$B$10))</f>
        <v>1.0256101844112302E-14</v>
      </c>
      <c r="AI130" s="21">
        <f>AI131*(1/(1+'Fixed Data'!$B$10))</f>
        <v>1.0256101844112302E-14</v>
      </c>
      <c r="AJ130" s="21">
        <f>AJ131*(1/(1+'Fixed Data'!$B$10))</f>
        <v>1.0256101844112302E-14</v>
      </c>
      <c r="AK130" s="21">
        <f>AK131*(1/(1+'Fixed Data'!$B$10))</f>
        <v>1.0256101844112302E-14</v>
      </c>
      <c r="AL130" s="21">
        <f>AL131*(1/(1+'Fixed Data'!$B$10))</f>
        <v>1.0256101844112302E-14</v>
      </c>
      <c r="AM130" s="21">
        <f>AM131*(1/(1+'Fixed Data'!$B$10))</f>
        <v>1.0256101844112302E-14</v>
      </c>
      <c r="AN130" s="21">
        <f>AN131*(1/(1+'Fixed Data'!$B$10))</f>
        <v>1.0256101844112302E-14</v>
      </c>
      <c r="AO130" s="21">
        <f>AO131*(1/(1+'Fixed Data'!$B$10))</f>
        <v>1.0256101844112302E-14</v>
      </c>
      <c r="AP130" s="21">
        <f>AP131*(1/(1+'Fixed Data'!$B$10))</f>
        <v>1.0256101844112302E-14</v>
      </c>
      <c r="AQ130" s="21">
        <f>AQ131*(1/(1+'Fixed Data'!$B$10))</f>
        <v>1.0256101844112302E-14</v>
      </c>
      <c r="AR130" s="21">
        <f>AR131*(1/(1+'Fixed Data'!$B$10))</f>
        <v>1.0256101844112302E-14</v>
      </c>
      <c r="AS130" s="21">
        <f>AS131*(1/(1+'Fixed Data'!$B$10))</f>
        <v>1.0256101844112302E-14</v>
      </c>
      <c r="AT130" s="21">
        <f>AT131*(1/(1+'Fixed Data'!$B$10))</f>
        <v>1.0256101844112302E-14</v>
      </c>
      <c r="AU130" s="21">
        <f>AU131*(1/(1+'Fixed Data'!$B$10))</f>
        <v>1.0256101844112302E-14</v>
      </c>
      <c r="AV130" s="21">
        <f>AV131*(1/(1+'Fixed Data'!$B$10))</f>
        <v>1.0256101844112302E-14</v>
      </c>
      <c r="AW130" s="21">
        <f>AW131*(1/(1+'Fixed Data'!$B$10))</f>
        <v>1.0256101844112302E-14</v>
      </c>
      <c r="AX130" s="21">
        <f>AX131*(1/(1+'Fixed Data'!$B$10))</f>
        <v>1.0256101844112302E-14</v>
      </c>
      <c r="AY130" s="21">
        <f>AY131*(1/(1+'Fixed Data'!$B$10))</f>
        <v>1.0256101844112302E-14</v>
      </c>
      <c r="AZ130" s="21">
        <f>AZ131*(1/(1+'Fixed Data'!$B$10))</f>
        <v>1.0256101844112302E-14</v>
      </c>
      <c r="BA130" s="21">
        <f>BA131*(1/(1+'Fixed Data'!$B$10))</f>
        <v>1.0256101844112302E-14</v>
      </c>
      <c r="BB130" s="21">
        <f>BB131*(1/(1+'Fixed Data'!$B$10))</f>
        <v>1.0256101844112302E-14</v>
      </c>
    </row>
    <row r="131" spans="1:54" ht="13.9" customHeight="1" outlineLevel="2">
      <c r="A131" s="8"/>
      <c r="B131" t="s">
        <v>469</v>
      </c>
      <c r="C131" t="s">
        <v>470</v>
      </c>
      <c r="D131" t="s">
        <v>399</v>
      </c>
      <c r="E131" s="21">
        <f t="shared" ref="E131:BB131" si="12">E82-E128+E129</f>
        <v>-1.9038456092416101</v>
      </c>
      <c r="F131" s="21">
        <f t="shared" si="12"/>
        <v>-4.1047012221920003</v>
      </c>
      <c r="G131" s="21">
        <f t="shared" si="12"/>
        <v>-6.8011715916947502</v>
      </c>
      <c r="H131" s="21">
        <f t="shared" si="12"/>
        <v>-10.177456265370532</v>
      </c>
      <c r="I131" s="21">
        <f t="shared" si="12"/>
        <v>-14.368978800335057</v>
      </c>
      <c r="J131" s="21">
        <f t="shared" si="12"/>
        <v>-55.271719474959461</v>
      </c>
      <c r="K131" s="21">
        <f t="shared" si="12"/>
        <v>-92.685184762341819</v>
      </c>
      <c r="L131" s="21">
        <f t="shared" si="12"/>
        <v>-126.59466154238837</v>
      </c>
      <c r="M131" s="21">
        <f t="shared" si="12"/>
        <v>-156.85847659971037</v>
      </c>
      <c r="N131" s="21">
        <f t="shared" si="12"/>
        <v>-183.21888397224325</v>
      </c>
      <c r="O131" s="21">
        <f t="shared" si="12"/>
        <v>-158.78969944261081</v>
      </c>
      <c r="P131" s="21">
        <f t="shared" si="12"/>
        <v>-136.10545666509498</v>
      </c>
      <c r="Q131" s="21">
        <f t="shared" si="12"/>
        <v>-115.16615563969575</v>
      </c>
      <c r="R131" s="21">
        <f t="shared" si="12"/>
        <v>-95.971796366413116</v>
      </c>
      <c r="S131" s="21">
        <f t="shared" si="12"/>
        <v>-78.52237884524709</v>
      </c>
      <c r="T131" s="21">
        <f t="shared" si="12"/>
        <v>-62.817903076197666</v>
      </c>
      <c r="U131" s="21">
        <f t="shared" si="12"/>
        <v>-48.858369059264852</v>
      </c>
      <c r="V131" s="21">
        <f t="shared" si="12"/>
        <v>-36.643776794448641</v>
      </c>
      <c r="W131" s="21">
        <f t="shared" si="12"/>
        <v>-26.174126281749029</v>
      </c>
      <c r="X131" s="21">
        <f t="shared" si="12"/>
        <v>-17.449417521166019</v>
      </c>
      <c r="Y131" s="21">
        <f t="shared" si="12"/>
        <v>-10.469650512699609</v>
      </c>
      <c r="Z131" s="21">
        <f t="shared" si="12"/>
        <v>-5.2348252563498026</v>
      </c>
      <c r="AA131" s="21">
        <f t="shared" si="12"/>
        <v>-1.7449417521165937</v>
      </c>
      <c r="AB131" s="21">
        <f t="shared" si="12"/>
        <v>1.0658141036401503E-14</v>
      </c>
      <c r="AC131" s="21">
        <f t="shared" si="12"/>
        <v>1.0658141036401503E-14</v>
      </c>
      <c r="AD131" s="21">
        <f t="shared" si="12"/>
        <v>1.0658141036401503E-14</v>
      </c>
      <c r="AE131" s="21">
        <f t="shared" si="12"/>
        <v>1.0658141036401503E-14</v>
      </c>
      <c r="AF131" s="21">
        <f t="shared" si="12"/>
        <v>1.0658141036401503E-14</v>
      </c>
      <c r="AG131" s="21">
        <f t="shared" si="12"/>
        <v>1.0658141036401503E-14</v>
      </c>
      <c r="AH131" s="21">
        <f t="shared" si="12"/>
        <v>1.0658141036401503E-14</v>
      </c>
      <c r="AI131" s="21">
        <f t="shared" si="12"/>
        <v>1.0658141036401503E-14</v>
      </c>
      <c r="AJ131" s="21">
        <f t="shared" si="12"/>
        <v>1.0658141036401503E-14</v>
      </c>
      <c r="AK131" s="21">
        <f t="shared" si="12"/>
        <v>1.0658141036401503E-14</v>
      </c>
      <c r="AL131" s="21">
        <f t="shared" si="12"/>
        <v>1.0658141036401503E-14</v>
      </c>
      <c r="AM131" s="21">
        <f t="shared" si="12"/>
        <v>1.0658141036401503E-14</v>
      </c>
      <c r="AN131" s="21">
        <f t="shared" si="12"/>
        <v>1.0658141036401503E-14</v>
      </c>
      <c r="AO131" s="21">
        <f t="shared" si="12"/>
        <v>1.0658141036401503E-14</v>
      </c>
      <c r="AP131" s="21">
        <f t="shared" si="12"/>
        <v>1.0658141036401503E-14</v>
      </c>
      <c r="AQ131" s="21">
        <f t="shared" si="12"/>
        <v>1.0658141036401503E-14</v>
      </c>
      <c r="AR131" s="21">
        <f t="shared" si="12"/>
        <v>1.0658141036401503E-14</v>
      </c>
      <c r="AS131" s="21">
        <f t="shared" si="12"/>
        <v>1.0658141036401503E-14</v>
      </c>
      <c r="AT131" s="21">
        <f t="shared" si="12"/>
        <v>1.0658141036401503E-14</v>
      </c>
      <c r="AU131" s="21">
        <f t="shared" si="12"/>
        <v>1.0658141036401503E-14</v>
      </c>
      <c r="AV131" s="21">
        <f t="shared" si="12"/>
        <v>1.0658141036401503E-14</v>
      </c>
      <c r="AW131" s="21">
        <f t="shared" si="12"/>
        <v>1.0658141036401503E-14</v>
      </c>
      <c r="AX131" s="21">
        <f t="shared" si="12"/>
        <v>1.0658141036401503E-14</v>
      </c>
      <c r="AY131" s="21">
        <f t="shared" si="12"/>
        <v>1.0658141036401503E-14</v>
      </c>
      <c r="AZ131" s="21">
        <f t="shared" si="12"/>
        <v>1.0658141036401503E-14</v>
      </c>
      <c r="BA131" s="21">
        <f t="shared" si="12"/>
        <v>1.0658141036401503E-14</v>
      </c>
      <c r="BB131" s="21">
        <f t="shared" si="12"/>
        <v>1.0658141036401503E-14</v>
      </c>
    </row>
    <row r="132" spans="1:54" ht="14.5" outlineLevel="2">
      <c r="A132" s="8"/>
      <c r="B132" t="s">
        <v>471</v>
      </c>
      <c r="C132" t="s">
        <v>472</v>
      </c>
      <c r="D132" t="s">
        <v>399</v>
      </c>
      <c r="E132" s="21">
        <f>AVERAGE(E129:E130)*'Fixed Data'!$B$10</f>
        <v>-3.590778862695878E-2</v>
      </c>
      <c r="F132" s="21">
        <f>AVERAGE(F129:F130)*'Fixed Data'!$B$10</f>
        <v>-0.11473275649979917</v>
      </c>
      <c r="G132" s="21">
        <f>AVERAGE(G129:G130)*'Fixed Data'!$B$10</f>
        <v>-0.20872674287453316</v>
      </c>
      <c r="H132" s="21">
        <f>AVERAGE(H129:H130)*'Fixed Data'!$B$10</f>
        <v>-0.32525652632391311</v>
      </c>
      <c r="I132" s="21">
        <f>AVERAGE(I129:I130)*'Fixed Data'!$B$10</f>
        <v>-0.47048659592536479</v>
      </c>
      <c r="J132" s="21">
        <f>AVERAGE(J129:J130)*'Fixed Data'!$B$10</f>
        <v>-1.3240932063006601</v>
      </c>
      <c r="K132" s="21">
        <f>AVERAGE(K129:K130)*'Fixed Data'!$B$10</f>
        <v>-2.8314296483430579</v>
      </c>
      <c r="L132" s="21">
        <f>AVERAGE(L129:L130)*'Fixed Data'!$B$10</f>
        <v>-4.2042887497395256</v>
      </c>
      <c r="M132" s="21">
        <f>AVERAGE(M129:M130)*'Fixed Data'!$B$10</f>
        <v>-5.4397100826995608</v>
      </c>
      <c r="N132" s="21">
        <f>AVERAGE(N129:N130)*'Fixed Data'!$B$10</f>
        <v>-6.5300555927168782</v>
      </c>
      <c r="O132" s="21">
        <f>AVERAGE(O129:O130)*'Fixed Data'!$B$10</f>
        <v>-6.5859689837035162</v>
      </c>
      <c r="P132" s="21">
        <f>AVERAGE(P129:P130)*'Fixed Data'!$B$10</f>
        <v>-5.6793171300873562</v>
      </c>
      <c r="Q132" s="21">
        <f>AVERAGE(Q129:Q130)*'Fixed Data'!$B$10</f>
        <v>-4.8397768914923249</v>
      </c>
      <c r="R132" s="21">
        <f>AVERAGE(R129:R130)*'Fixed Data'!$B$10</f>
        <v>-4.0673482679184225</v>
      </c>
      <c r="S132" s="21">
        <f>AVERAGE(S129:S130)*'Fixed Data'!$B$10</f>
        <v>-3.3620312593656494</v>
      </c>
      <c r="T132" s="21">
        <f>AVERAGE(T129:T130)*'Fixed Data'!$B$10</f>
        <v>-2.7238258658340047</v>
      </c>
      <c r="U132" s="21">
        <f>AVERAGE(U129:U130)*'Fixed Data'!$B$10</f>
        <v>-2.1527320873234892</v>
      </c>
      <c r="V132" s="21">
        <f>AVERAGE(V129:V130)*'Fixed Data'!$B$10</f>
        <v>-1.6487499238341019</v>
      </c>
      <c r="W132" s="21">
        <f>AVERAGE(W129:W130)*'Fixed Data'!$B$10</f>
        <v>-1.2118793753658439</v>
      </c>
      <c r="X132" s="21">
        <f>AVERAGE(X129:X130)*'Fixed Data'!$B$10</f>
        <v>-0.84212044191871471</v>
      </c>
      <c r="Y132" s="21">
        <f>AVERAGE(Y129:Y130)*'Fixed Data'!$B$10</f>
        <v>-0.53947312349271415</v>
      </c>
      <c r="Z132" s="21">
        <f>AVERAGE(Z129:Z130)*'Fixed Data'!$B$10</f>
        <v>-0.30393742008784241</v>
      </c>
      <c r="AA132" s="21">
        <f>AVERAGE(AA129:AA130)*'Fixed Data'!$B$10</f>
        <v>-0.13551333170409935</v>
      </c>
      <c r="AB132" s="21">
        <f>AVERAGE(AB129:AB130)*'Fixed Data'!$B$10</f>
        <v>-3.4200858341485035E-2</v>
      </c>
      <c r="AC132" s="21">
        <f>AVERAGE(AC129:AC130)*'Fixed Data'!$B$10</f>
        <v>4.0991916045807054E-16</v>
      </c>
      <c r="AD132" s="21">
        <f>AVERAGE(AD129:AD130)*'Fixed Data'!$B$10</f>
        <v>4.0991916045807054E-16</v>
      </c>
      <c r="AE132" s="21">
        <f>AVERAGE(AE129:AE130)*'Fixed Data'!$B$10</f>
        <v>4.0991916045807054E-16</v>
      </c>
      <c r="AF132" s="21">
        <f>AVERAGE(AF129:AF130)*'Fixed Data'!$B$10</f>
        <v>4.0991916045807054E-16</v>
      </c>
      <c r="AG132" s="21">
        <f>AVERAGE(AG129:AG130)*'Fixed Data'!$B$10</f>
        <v>4.0991916045807054E-16</v>
      </c>
      <c r="AH132" s="21">
        <f>AVERAGE(AH129:AH130)*'Fixed Data'!$B$10</f>
        <v>4.0991916045807054E-16</v>
      </c>
      <c r="AI132" s="21">
        <f>AVERAGE(AI129:AI130)*'Fixed Data'!$B$10</f>
        <v>4.0991916045807054E-16</v>
      </c>
      <c r="AJ132" s="21">
        <f>AVERAGE(AJ129:AJ130)*'Fixed Data'!$B$10</f>
        <v>4.0991916045807054E-16</v>
      </c>
      <c r="AK132" s="21">
        <f>AVERAGE(AK129:AK130)*'Fixed Data'!$B$10</f>
        <v>4.0991916045807054E-16</v>
      </c>
      <c r="AL132" s="21">
        <f>AVERAGE(AL129:AL130)*'Fixed Data'!$B$10</f>
        <v>4.0991916045807054E-16</v>
      </c>
      <c r="AM132" s="21">
        <f>AVERAGE(AM129:AM130)*'Fixed Data'!$B$10</f>
        <v>4.0991916045807054E-16</v>
      </c>
      <c r="AN132" s="21">
        <f>AVERAGE(AN129:AN130)*'Fixed Data'!$B$10</f>
        <v>4.0991916045807054E-16</v>
      </c>
      <c r="AO132" s="21">
        <f>AVERAGE(AO129:AO130)*'Fixed Data'!$B$10</f>
        <v>4.0991916045807054E-16</v>
      </c>
      <c r="AP132" s="21">
        <f>AVERAGE(AP129:AP130)*'Fixed Data'!$B$10</f>
        <v>4.0991916045807054E-16</v>
      </c>
      <c r="AQ132" s="21">
        <f>AVERAGE(AQ129:AQ130)*'Fixed Data'!$B$10</f>
        <v>4.0991916045807054E-16</v>
      </c>
      <c r="AR132" s="21">
        <f>AVERAGE(AR129:AR130)*'Fixed Data'!$B$10</f>
        <v>4.0991916045807054E-16</v>
      </c>
      <c r="AS132" s="21">
        <f>AVERAGE(AS129:AS130)*'Fixed Data'!$B$10</f>
        <v>4.0991916045807054E-16</v>
      </c>
      <c r="AT132" s="21">
        <f>AVERAGE(AT129:AT130)*'Fixed Data'!$B$10</f>
        <v>4.0991916045807054E-16</v>
      </c>
      <c r="AU132" s="21">
        <f>AVERAGE(AU129:AU130)*'Fixed Data'!$B$10</f>
        <v>4.0991916045807054E-16</v>
      </c>
      <c r="AV132" s="21">
        <f>AVERAGE(AV129:AV130)*'Fixed Data'!$B$10</f>
        <v>4.0991916045807054E-16</v>
      </c>
      <c r="AW132" s="21">
        <f>AVERAGE(AW129:AW130)*'Fixed Data'!$B$10</f>
        <v>4.0991916045807054E-16</v>
      </c>
      <c r="AX132" s="21">
        <f>AVERAGE(AX129:AX130)*'Fixed Data'!$B$10</f>
        <v>4.0991916045807054E-16</v>
      </c>
      <c r="AY132" s="21">
        <f>AVERAGE(AY129:AY130)*'Fixed Data'!$B$10</f>
        <v>4.0991916045807054E-16</v>
      </c>
      <c r="AZ132" s="21">
        <f>AVERAGE(AZ129:AZ130)*'Fixed Data'!$B$10</f>
        <v>4.0991916045807054E-16</v>
      </c>
      <c r="BA132" s="21">
        <f>AVERAGE(BA129:BA130)*'Fixed Data'!$B$10</f>
        <v>4.0991916045807054E-16</v>
      </c>
      <c r="BB132" s="21">
        <f>AVERAGE(BB129:BB130)*'Fixed Data'!$B$10</f>
        <v>4.0991916045807054E-16</v>
      </c>
    </row>
    <row r="133" spans="1:54" ht="14" outlineLevel="2" thickBot="1">
      <c r="A133" s="9"/>
      <c r="B133" s="3" t="s">
        <v>473</v>
      </c>
      <c r="C133" s="7" t="s">
        <v>474</v>
      </c>
      <c r="D133" s="7" t="s">
        <v>399</v>
      </c>
      <c r="E133" s="21">
        <f>E128+E132</f>
        <v>-3.590778862695878E-2</v>
      </c>
      <c r="F133" s="21">
        <f t="shared" ref="F133:BB133" si="13">F128+F132</f>
        <v>-0.27338655726993333</v>
      </c>
      <c r="G133" s="21">
        <f t="shared" si="13"/>
        <v>-0.56565728393470716</v>
      </c>
      <c r="H133" s="21">
        <f t="shared" si="13"/>
        <v>-0.94354485284161771</v>
      </c>
      <c r="I133" s="21">
        <f t="shared" si="13"/>
        <v>-1.4397681450082727</v>
      </c>
      <c r="J133" s="21">
        <f t="shared" si="13"/>
        <v>-2.7609910863341662</v>
      </c>
      <c r="K133" s="21">
        <f t="shared" si="13"/>
        <v>-8.6495053825493162</v>
      </c>
      <c r="L133" s="21">
        <f t="shared" si="13"/>
        <v>-14.502642612221949</v>
      </c>
      <c r="M133" s="21">
        <f t="shared" si="13"/>
        <v>-20.333199675921719</v>
      </c>
      <c r="N133" s="21">
        <f t="shared" si="13"/>
        <v>-26.137365167680674</v>
      </c>
      <c r="O133" s="21">
        <f t="shared" si="13"/>
        <v>-31.015153513335946</v>
      </c>
      <c r="P133" s="21">
        <f t="shared" si="13"/>
        <v>-28.363559907603182</v>
      </c>
      <c r="Q133" s="21">
        <f t="shared" si="13"/>
        <v>-25.779077916891552</v>
      </c>
      <c r="R133" s="21">
        <f t="shared" si="13"/>
        <v>-23.261707541201048</v>
      </c>
      <c r="S133" s="21">
        <f t="shared" si="13"/>
        <v>-20.811448780531677</v>
      </c>
      <c r="T133" s="21">
        <f t="shared" si="13"/>
        <v>-18.428301634883425</v>
      </c>
      <c r="U133" s="21">
        <f t="shared" si="13"/>
        <v>-16.112266104256307</v>
      </c>
      <c r="V133" s="21">
        <f t="shared" si="13"/>
        <v>-13.863342188650316</v>
      </c>
      <c r="W133" s="21">
        <f t="shared" si="13"/>
        <v>-11.681529888065455</v>
      </c>
      <c r="X133" s="21">
        <f t="shared" si="13"/>
        <v>-9.5668292025017241</v>
      </c>
      <c r="Y133" s="21">
        <f t="shared" si="13"/>
        <v>-7.5192401319591253</v>
      </c>
      <c r="Z133" s="21">
        <f t="shared" si="13"/>
        <v>-5.5387626764376483</v>
      </c>
      <c r="AA133" s="21">
        <f t="shared" si="13"/>
        <v>-3.6253968359373081</v>
      </c>
      <c r="AB133" s="21">
        <f t="shared" si="13"/>
        <v>-1.7791426104580894</v>
      </c>
      <c r="AC133" s="21">
        <f t="shared" si="13"/>
        <v>4.0991916045807054E-16</v>
      </c>
      <c r="AD133" s="21">
        <f t="shared" si="13"/>
        <v>4.0991916045807054E-16</v>
      </c>
      <c r="AE133" s="21">
        <f t="shared" si="13"/>
        <v>4.0991916045807054E-16</v>
      </c>
      <c r="AF133" s="21">
        <f t="shared" si="13"/>
        <v>4.0991916045807054E-16</v>
      </c>
      <c r="AG133" s="21">
        <f t="shared" si="13"/>
        <v>4.0991916045807054E-16</v>
      </c>
      <c r="AH133" s="21">
        <f t="shared" si="13"/>
        <v>4.0991916045807054E-16</v>
      </c>
      <c r="AI133" s="21">
        <f t="shared" si="13"/>
        <v>4.0991916045807054E-16</v>
      </c>
      <c r="AJ133" s="21">
        <f t="shared" si="13"/>
        <v>4.0991916045807054E-16</v>
      </c>
      <c r="AK133" s="21">
        <f t="shared" si="13"/>
        <v>4.0991916045807054E-16</v>
      </c>
      <c r="AL133" s="21">
        <f t="shared" si="13"/>
        <v>4.0991916045807054E-16</v>
      </c>
      <c r="AM133" s="21">
        <f t="shared" si="13"/>
        <v>4.0991916045807054E-16</v>
      </c>
      <c r="AN133" s="21">
        <f t="shared" si="13"/>
        <v>4.0991916045807054E-16</v>
      </c>
      <c r="AO133" s="21">
        <f t="shared" si="13"/>
        <v>4.0991916045807054E-16</v>
      </c>
      <c r="AP133" s="21">
        <f t="shared" si="13"/>
        <v>4.0991916045807054E-16</v>
      </c>
      <c r="AQ133" s="21">
        <f t="shared" si="13"/>
        <v>4.0991916045807054E-16</v>
      </c>
      <c r="AR133" s="21">
        <f t="shared" si="13"/>
        <v>4.0991916045807054E-16</v>
      </c>
      <c r="AS133" s="21">
        <f t="shared" si="13"/>
        <v>4.0991916045807054E-16</v>
      </c>
      <c r="AT133" s="21">
        <f t="shared" si="13"/>
        <v>4.0991916045807054E-16</v>
      </c>
      <c r="AU133" s="21">
        <f t="shared" si="13"/>
        <v>4.0991916045807054E-16</v>
      </c>
      <c r="AV133" s="21">
        <f t="shared" si="13"/>
        <v>4.0991916045807054E-16</v>
      </c>
      <c r="AW133" s="21">
        <f t="shared" si="13"/>
        <v>4.0991916045807054E-16</v>
      </c>
      <c r="AX133" s="21">
        <f t="shared" si="13"/>
        <v>4.0991916045807054E-16</v>
      </c>
      <c r="AY133" s="21">
        <f t="shared" si="13"/>
        <v>4.0991916045807054E-16</v>
      </c>
      <c r="AZ133" s="21">
        <f t="shared" si="13"/>
        <v>4.0991916045807054E-16</v>
      </c>
      <c r="BA133" s="21">
        <f t="shared" si="13"/>
        <v>4.0991916045807054E-16</v>
      </c>
      <c r="BB133" s="21">
        <f t="shared" si="13"/>
        <v>4.0991916045807054E-16</v>
      </c>
    </row>
    <row r="134" spans="1:54" ht="14" outlineLevel="2" thickBot="1">
      <c r="A134" s="139"/>
      <c r="B134" s="142" t="s">
        <v>475</v>
      </c>
      <c r="C134" s="143"/>
      <c r="D134" s="243"/>
      <c r="E134" s="245">
        <f t="shared" ref="E134:AJ134" si="14">E83+E77+E71</f>
        <v>-8.9392157298035499</v>
      </c>
      <c r="F134" s="245">
        <f t="shared" si="14"/>
        <v>-9.0474951358003857</v>
      </c>
      <c r="G134" s="245">
        <f t="shared" si="14"/>
        <v>-9.1575110648765392</v>
      </c>
      <c r="H134" s="245">
        <f t="shared" si="14"/>
        <v>-9.2693043566001574</v>
      </c>
      <c r="I134" s="245">
        <f t="shared" si="14"/>
        <v>-9.3829171502533715</v>
      </c>
      <c r="J134" s="245">
        <f t="shared" si="14"/>
        <v>-9.4983929449347038</v>
      </c>
      <c r="K134" s="245">
        <f t="shared" si="14"/>
        <v>-9.4281530272841554</v>
      </c>
      <c r="L134" s="245">
        <f t="shared" si="14"/>
        <v>-9.3548718239571347</v>
      </c>
      <c r="M134" s="245">
        <f t="shared" si="14"/>
        <v>-9.2784581671538984</v>
      </c>
      <c r="N134" s="245">
        <f t="shared" si="14"/>
        <v>-9.1988174857773615</v>
      </c>
      <c r="O134" s="245">
        <f t="shared" si="14"/>
        <v>-9.1158516702027317</v>
      </c>
      <c r="P134" s="245">
        <f t="shared" si="14"/>
        <v>-9.2300475696471977</v>
      </c>
      <c r="Q134" s="245">
        <f t="shared" si="14"/>
        <v>-9.3461956320025443</v>
      </c>
      <c r="R134" s="245">
        <f t="shared" si="14"/>
        <v>-9.4643451412214876</v>
      </c>
      <c r="S134" s="245">
        <f t="shared" si="14"/>
        <v>-9.5845470490978375</v>
      </c>
      <c r="T134" s="245">
        <f t="shared" si="14"/>
        <v>-9.7068540203432718</v>
      </c>
      <c r="U134" s="245">
        <f t="shared" si="14"/>
        <v>-9.8313205302537021</v>
      </c>
      <c r="V134" s="245">
        <f t="shared" si="14"/>
        <v>-9.9580029172988613</v>
      </c>
      <c r="W134" s="245">
        <f t="shared" si="14"/>
        <v>-10.0869594281991</v>
      </c>
      <c r="X134" s="245">
        <f t="shared" si="14"/>
        <v>-10.218250368181323</v>
      </c>
      <c r="Y134" s="245">
        <f t="shared" si="14"/>
        <v>-10.351938100978998</v>
      </c>
      <c r="Z134" s="245">
        <f t="shared" si="14"/>
        <v>-10.488087191575312</v>
      </c>
      <c r="AA134" s="245">
        <f t="shared" si="14"/>
        <v>-10.626764458792755</v>
      </c>
      <c r="AB134" s="245">
        <f t="shared" si="14"/>
        <v>-10.768039087985079</v>
      </c>
      <c r="AC134" s="245">
        <f t="shared" si="14"/>
        <v>-10.911982713678077</v>
      </c>
      <c r="AD134" s="245">
        <f t="shared" si="14"/>
        <v>-11.058669517235957</v>
      </c>
      <c r="AE134" s="245">
        <f t="shared" si="14"/>
        <v>-11.208176347066104</v>
      </c>
      <c r="AF134" s="245">
        <f t="shared" si="14"/>
        <v>-11.360582793747033</v>
      </c>
      <c r="AG134" s="245">
        <f t="shared" si="14"/>
        <v>-11.515971347797187</v>
      </c>
      <c r="AH134" s="245">
        <f t="shared" si="14"/>
        <v>-11.67442748982846</v>
      </c>
      <c r="AI134" s="245">
        <f t="shared" si="14"/>
        <v>-11.836039788212604</v>
      </c>
      <c r="AJ134" s="245">
        <f t="shared" si="14"/>
        <v>-12.000900101926742</v>
      </c>
      <c r="AK134" s="245">
        <f t="shared" ref="AK134:BB134" si="15">AK83+AK77+AK71</f>
        <v>-12.169103633142965</v>
      </c>
      <c r="AL134" s="245">
        <f t="shared" si="15"/>
        <v>-12.340749107535469</v>
      </c>
      <c r="AM134" s="245">
        <f t="shared" si="15"/>
        <v>-12.515938939562112</v>
      </c>
      <c r="AN134" s="245">
        <f t="shared" si="15"/>
        <v>-12.694779330130768</v>
      </c>
      <c r="AO134" s="245">
        <f t="shared" si="15"/>
        <v>-12.877380469444885</v>
      </c>
      <c r="AP134" s="245">
        <f t="shared" si="15"/>
        <v>-13.063856702285017</v>
      </c>
      <c r="AQ134" s="245">
        <f t="shared" si="15"/>
        <v>-13.254326655726395</v>
      </c>
      <c r="AR134" s="245">
        <f t="shared" si="15"/>
        <v>-13.448913494574038</v>
      </c>
      <c r="AS134" s="245">
        <f t="shared" si="15"/>
        <v>-13.647745034054729</v>
      </c>
      <c r="AT134" s="245">
        <f t="shared" si="15"/>
        <v>-13.850954002764921</v>
      </c>
      <c r="AU134" s="245">
        <f t="shared" si="15"/>
        <v>-14.058678207952305</v>
      </c>
      <c r="AV134" s="245">
        <f t="shared" si="15"/>
        <v>-14.271060753386912</v>
      </c>
      <c r="AW134" s="245">
        <f t="shared" si="15"/>
        <v>-14.488250294796273</v>
      </c>
      <c r="AX134" s="245">
        <f t="shared" si="15"/>
        <v>-14.710401250223715</v>
      </c>
      <c r="AY134" s="245">
        <f t="shared" si="15"/>
        <v>-14.937674047950711</v>
      </c>
      <c r="AZ134" s="245">
        <f t="shared" si="15"/>
        <v>-15.170235389444787</v>
      </c>
      <c r="BA134" s="245">
        <f t="shared" si="15"/>
        <v>-15.408258534845839</v>
      </c>
      <c r="BB134" s="245">
        <f t="shared" si="15"/>
        <v>-15.650016297165626</v>
      </c>
    </row>
    <row r="135" spans="1:54" ht="14" outlineLevel="2" thickBot="1">
      <c r="A135" s="138"/>
      <c r="B135" s="140" t="s">
        <v>476</v>
      </c>
      <c r="C135" s="141"/>
      <c r="D135" s="244"/>
      <c r="E135" s="245">
        <f>E133+E134</f>
        <v>-8.9751235184305092</v>
      </c>
      <c r="F135" s="245">
        <f t="shared" ref="F135:AW135" si="16">F133+F134</f>
        <v>-9.3208816930703193</v>
      </c>
      <c r="G135" s="245">
        <f t="shared" si="16"/>
        <v>-9.7231683488112459</v>
      </c>
      <c r="H135" s="245">
        <f t="shared" si="16"/>
        <v>-10.212849209441774</v>
      </c>
      <c r="I135" s="245">
        <f t="shared" si="16"/>
        <v>-10.822685295261644</v>
      </c>
      <c r="J135" s="245">
        <f t="shared" si="16"/>
        <v>-12.259384031268869</v>
      </c>
      <c r="K135" s="245">
        <f t="shared" si="16"/>
        <v>-18.077658409833472</v>
      </c>
      <c r="L135" s="245">
        <f t="shared" si="16"/>
        <v>-23.857514436179084</v>
      </c>
      <c r="M135" s="245">
        <f t="shared" si="16"/>
        <v>-29.611657843075619</v>
      </c>
      <c r="N135" s="245">
        <f t="shared" si="16"/>
        <v>-35.336182653458039</v>
      </c>
      <c r="O135" s="245">
        <f t="shared" si="16"/>
        <v>-40.131005183538676</v>
      </c>
      <c r="P135" s="245">
        <f t="shared" si="16"/>
        <v>-37.59360747725038</v>
      </c>
      <c r="Q135" s="245">
        <f t="shared" si="16"/>
        <v>-35.1252735488941</v>
      </c>
      <c r="R135" s="245">
        <f t="shared" si="16"/>
        <v>-32.726052682422534</v>
      </c>
      <c r="S135" s="245">
        <f t="shared" si="16"/>
        <v>-30.395995829629513</v>
      </c>
      <c r="T135" s="245">
        <f t="shared" si="16"/>
        <v>-28.135155655226697</v>
      </c>
      <c r="U135" s="245">
        <f t="shared" si="16"/>
        <v>-25.943586634510009</v>
      </c>
      <c r="V135" s="245">
        <f t="shared" si="16"/>
        <v>-23.821345105949177</v>
      </c>
      <c r="W135" s="245">
        <f t="shared" si="16"/>
        <v>-21.768489316264557</v>
      </c>
      <c r="X135" s="245">
        <f t="shared" si="16"/>
        <v>-19.785079570683045</v>
      </c>
      <c r="Y135" s="245">
        <f t="shared" si="16"/>
        <v>-17.871178232938124</v>
      </c>
      <c r="Z135" s="245">
        <f t="shared" si="16"/>
        <v>-16.02684986801296</v>
      </c>
      <c r="AA135" s="245">
        <f t="shared" si="16"/>
        <v>-14.252161294730062</v>
      </c>
      <c r="AB135" s="245">
        <f t="shared" si="16"/>
        <v>-12.547181698443168</v>
      </c>
      <c r="AC135" s="245">
        <f t="shared" si="16"/>
        <v>-10.911982713678077</v>
      </c>
      <c r="AD135" s="245">
        <f t="shared" si="16"/>
        <v>-11.058669517235957</v>
      </c>
      <c r="AE135" s="245">
        <f t="shared" si="16"/>
        <v>-11.208176347066104</v>
      </c>
      <c r="AF135" s="245">
        <f t="shared" si="16"/>
        <v>-11.360582793747033</v>
      </c>
      <c r="AG135" s="245">
        <f t="shared" si="16"/>
        <v>-11.515971347797187</v>
      </c>
      <c r="AH135" s="245">
        <f t="shared" si="16"/>
        <v>-11.67442748982846</v>
      </c>
      <c r="AI135" s="245">
        <f t="shared" si="16"/>
        <v>-11.836039788212604</v>
      </c>
      <c r="AJ135" s="245">
        <f t="shared" si="16"/>
        <v>-12.000900101926742</v>
      </c>
      <c r="AK135" s="245">
        <f t="shared" si="16"/>
        <v>-12.169103633142965</v>
      </c>
      <c r="AL135" s="245">
        <f t="shared" si="16"/>
        <v>-12.340749107535469</v>
      </c>
      <c r="AM135" s="245">
        <f t="shared" si="16"/>
        <v>-12.515938939562112</v>
      </c>
      <c r="AN135" s="245">
        <f t="shared" si="16"/>
        <v>-12.694779330130768</v>
      </c>
      <c r="AO135" s="245">
        <f t="shared" si="16"/>
        <v>-12.877380469444885</v>
      </c>
      <c r="AP135" s="245">
        <f t="shared" si="16"/>
        <v>-13.063856702285017</v>
      </c>
      <c r="AQ135" s="245">
        <f t="shared" si="16"/>
        <v>-13.254326655726395</v>
      </c>
      <c r="AR135" s="245">
        <f t="shared" si="16"/>
        <v>-13.448913494574038</v>
      </c>
      <c r="AS135" s="245">
        <f t="shared" si="16"/>
        <v>-13.647745034054729</v>
      </c>
      <c r="AT135" s="245">
        <f t="shared" si="16"/>
        <v>-13.850954002764921</v>
      </c>
      <c r="AU135" s="245">
        <f t="shared" si="16"/>
        <v>-14.058678207952305</v>
      </c>
      <c r="AV135" s="245">
        <f t="shared" si="16"/>
        <v>-14.271060753386912</v>
      </c>
      <c r="AW135" s="245">
        <f t="shared" si="16"/>
        <v>-14.488250294796273</v>
      </c>
      <c r="AX135" s="245">
        <f>AX133+AX134</f>
        <v>-14.710401250223715</v>
      </c>
      <c r="AY135" s="245">
        <f>AY133+AY134</f>
        <v>-14.937674047950711</v>
      </c>
      <c r="AZ135" s="245">
        <f>AZ133+AZ134</f>
        <v>-15.170235389444787</v>
      </c>
      <c r="BA135" s="245">
        <f>BA133+BA134</f>
        <v>-15.408258534845839</v>
      </c>
      <c r="BB135" s="245">
        <f>BB133+BB134</f>
        <v>-15.650016297165626</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477</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478</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479</v>
      </c>
      <c r="C142" s="134" t="s">
        <v>164</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66" t="s">
        <v>480</v>
      </c>
      <c r="B143" s="135" t="s">
        <v>289</v>
      </c>
      <c r="C143" s="135" t="s">
        <v>405</v>
      </c>
      <c r="D143" s="135" t="s">
        <v>399</v>
      </c>
      <c r="E143" s="21">
        <f>-(E$158*'Fixed Data'!$B$25*'Fixed Data'!E$47*'Fixed Data'!$B$24*'Fixed Data'!$B$23+E$158*'Fixed Data'!$B$26)*'Fixed Data'!L42/10^6</f>
        <v>-53.300942109531704</v>
      </c>
      <c r="F143" s="21">
        <f>-(F$158*'Fixed Data'!$B$25*'Fixed Data'!F$47*'Fixed Data'!$B$24*'Fixed Data'!$B$23+F$158*'Fixed Data'!$B$26)*'Fixed Data'!M42/10^6</f>
        <v>-54.906471941243481</v>
      </c>
      <c r="G143" s="21">
        <f>-(G$158*'Fixed Data'!$B$25*'Fixed Data'!G$47*'Fixed Data'!$B$24*'Fixed Data'!$B$23+G$158*'Fixed Data'!$B$26)*'Fixed Data'!N42/10^6</f>
        <v>-56.351385346213974</v>
      </c>
      <c r="H143" s="21">
        <f>-(H$158*'Fixed Data'!$B$25*'Fixed Data'!H$47*'Fixed Data'!$B$24*'Fixed Data'!$B$23+H$158*'Fixed Data'!$B$26)*'Fixed Data'!O42/10^6</f>
        <v>-57.826062339632742</v>
      </c>
      <c r="I143" s="21">
        <f>-(I$158*'Fixed Data'!$B$25*'Fixed Data'!I$47*'Fixed Data'!$B$24*'Fixed Data'!$B$23+I$158*'Fixed Data'!$B$26)*'Fixed Data'!P42/10^6</f>
        <v>-59.530320012771448</v>
      </c>
      <c r="J143" s="21">
        <f>-(J$158*'Fixed Data'!$B$25*'Fixed Data'!J$47*'Fixed Data'!$B$24*'Fixed Data'!$B$23+J$158*'Fixed Data'!$B$26)*'Fixed Data'!Q42/10^6</f>
        <v>-61.27070296654157</v>
      </c>
      <c r="K143" s="21">
        <f>-(K$158*'Fixed Data'!$B$25*'Fixed Data'!K$47*'Fixed Data'!$B$24*'Fixed Data'!$B$23+K$158*'Fixed Data'!$B$26)*'Fixed Data'!R42/10^6</f>
        <v>-61.617842340501092</v>
      </c>
      <c r="L143" s="21">
        <f>-(L$158*'Fixed Data'!$B$25*'Fixed Data'!L$47*'Fixed Data'!$B$24*'Fixed Data'!$B$23+L$158*'Fixed Data'!$B$26)*'Fixed Data'!S42/10^6</f>
        <v>-62.131426687332471</v>
      </c>
      <c r="M143" s="21">
        <f>-(M$158*'Fixed Data'!$B$25*'Fixed Data'!M$47*'Fixed Data'!$B$24*'Fixed Data'!$B$23+M$158*'Fixed Data'!$B$26)*'Fixed Data'!T42/10^6</f>
        <v>-62.608324463291851</v>
      </c>
      <c r="N143" s="21">
        <f>-(N$158*'Fixed Data'!$B$25*'Fixed Data'!N$47*'Fixed Data'!$B$24*'Fixed Data'!$B$23+N$158*'Fixed Data'!$B$26)*'Fixed Data'!U42/10^6</f>
        <v>-62.851698862582012</v>
      </c>
      <c r="O143" s="21">
        <f>-(O$158*'Fixed Data'!$B$25*'Fixed Data'!O$47*'Fixed Data'!$B$24*'Fixed Data'!$B$23+O$158*'Fixed Data'!$B$26)*'Fixed Data'!V42/10^6</f>
        <v>-63.251983620062624</v>
      </c>
      <c r="P143" s="21">
        <f>-(P$158*'Fixed Data'!$B$25*'Fixed Data'!P$47*'Fixed Data'!$B$24*'Fixed Data'!$B$23+P$158*'Fixed Data'!$B$26)*'Fixed Data'!W42/10^6</f>
        <v>-65.023623943121549</v>
      </c>
      <c r="Q143" s="21">
        <f>-(Q$158*'Fixed Data'!$B$25*'Fixed Data'!Q$47*'Fixed Data'!$B$24*'Fixed Data'!$B$23+Q$158*'Fixed Data'!$B$26)*'Fixed Data'!X42/10^6</f>
        <v>-66.833455398851711</v>
      </c>
      <c r="R143" s="21">
        <f>-(R$158*'Fixed Data'!$B$25*'Fixed Data'!R$47*'Fixed Data'!$B$24*'Fixed Data'!$B$23+R$158*'Fixed Data'!$B$26)*'Fixed Data'!Y42/10^6</f>
        <v>-68.88328288721894</v>
      </c>
      <c r="S143" s="21">
        <f>-(S$158*'Fixed Data'!$B$25*'Fixed Data'!S$47*'Fixed Data'!$B$24*'Fixed Data'!$B$23+S$158*'Fixed Data'!$B$26)*'Fixed Data'!Z42/10^6</f>
        <v>-70.775017400199474</v>
      </c>
      <c r="T143" s="21">
        <f>-(T$158*'Fixed Data'!$B$25*'Fixed Data'!T$47*'Fixed Data'!$B$24*'Fixed Data'!$B$23+T$158*'Fixed Data'!$B$26)*'Fixed Data'!AA42/10^6</f>
        <v>-72.70802552932436</v>
      </c>
      <c r="U143" s="21">
        <f>-(U$158*'Fixed Data'!$B$25*'Fixed Data'!U$47*'Fixed Data'!$B$24*'Fixed Data'!$B$23+U$158*'Fixed Data'!$B$26)*'Fixed Data'!AB42/10^6</f>
        <v>-74.683391111502345</v>
      </c>
      <c r="V143" s="21">
        <f>-(V$158*'Fixed Data'!$B$25*'Fixed Data'!V$47*'Fixed Data'!$B$24*'Fixed Data'!$B$23+V$158*'Fixed Data'!$B$26)*'Fixed Data'!AC42/10^6</f>
        <v>-76.913536377438305</v>
      </c>
      <c r="W143" s="21">
        <f>-(W$158*'Fixed Data'!$B$25*'Fixed Data'!W$47*'Fixed Data'!$B$24*'Fixed Data'!$B$23+W$158*'Fixed Data'!$B$26)*'Fixed Data'!AD42/10^6</f>
        <v>-78.97975595042881</v>
      </c>
      <c r="X143" s="21">
        <f>-(X$158*'Fixed Data'!$B$25*'Fixed Data'!X$47*'Fixed Data'!$B$24*'Fixed Data'!$B$23+X$158*'Fixed Data'!$B$26)*'Fixed Data'!AE42/10^6</f>
        <v>-81.308688231271276</v>
      </c>
      <c r="Y143" s="21">
        <f>-(Y$158*'Fixed Data'!$B$25*'Fixed Data'!Y$47*'Fixed Data'!$B$24*'Fixed Data'!$B$23+Y$158*'Fixed Data'!$B$26)*'Fixed Data'!AF42/10^6</f>
        <v>-83.47076818549499</v>
      </c>
      <c r="Z143" s="21">
        <f>-(Z$158*'Fixed Data'!$B$25*'Fixed Data'!Z$47*'Fixed Data'!$B$24*'Fixed Data'!$B$23+Z$158*'Fixed Data'!$B$26)*'Fixed Data'!AG42/10^6</f>
        <v>-85.903872311565038</v>
      </c>
      <c r="AA143" s="21">
        <f>-(AA$158*'Fixed Data'!$B$25*'Fixed Data'!AA$47*'Fixed Data'!$B$24*'Fixed Data'!$B$23+AA$158*'Fixed Data'!$B$26)*'Fixed Data'!AH42/10^6</f>
        <v>-88.392673340179229</v>
      </c>
      <c r="AB143" s="21">
        <f>-(AB$158*'Fixed Data'!$B$25*'Fixed Data'!AB$47*'Fixed Data'!$B$24*'Fixed Data'!$B$23+AB$158*'Fixed Data'!$B$26)*'Fixed Data'!AI42/10^6</f>
        <v>-90.938721184804933</v>
      </c>
      <c r="AC143" s="21">
        <f>-(AC$158*'Fixed Data'!$B$25*'Fixed Data'!AC$47*'Fixed Data'!$B$24*'Fixed Data'!$B$23+AC$158*'Fixed Data'!$B$26)*'Fixed Data'!AJ42/10^6</f>
        <v>-93.490697732261154</v>
      </c>
      <c r="AD143" s="21">
        <f>-(AD$158*'Fixed Data'!$B$25*'Fixed Data'!AD$47*'Fixed Data'!$B$24*'Fixed Data'!$B$23+AD$158*'Fixed Data'!$B$26)*'Fixed Data'!AK42/10^6</f>
        <v>-96.1142202711371</v>
      </c>
      <c r="AE143" s="21">
        <f>-(AE$158*'Fixed Data'!$B$25*'Fixed Data'!AE$47*'Fixed Data'!$B$24*'Fixed Data'!$B$23+AE$158*'Fixed Data'!$B$26)*'Fixed Data'!AL42/10^6</f>
        <v>-98.822212356189112</v>
      </c>
      <c r="AF143" s="21">
        <f>-(AF$158*'Fixed Data'!$B$25*'Fixed Data'!AF$47*'Fixed Data'!$B$24*'Fixed Data'!$B$23+AF$158*'Fixed Data'!$B$26)*'Fixed Data'!AM42/10^6</f>
        <v>-101.58584972869646</v>
      </c>
      <c r="AG143" s="21">
        <f>-(AG$158*'Fixed Data'!$B$25*'Fixed Data'!AG$47*'Fixed Data'!$B$24*'Fixed Data'!$B$23+AG$158*'Fixed Data'!$B$26)*'Fixed Data'!AN42/10^6</f>
        <v>-104.40953522237081</v>
      </c>
      <c r="AH143" s="21">
        <f>-(AH$158*'Fixed Data'!$B$25*'Fixed Data'!AH$47*'Fixed Data'!$B$24*'Fixed Data'!$B$23+AH$158*'Fixed Data'!$B$26)*'Fixed Data'!AO42/10^6</f>
        <v>-107.2987061852098</v>
      </c>
      <c r="AI143" s="21">
        <f>-(AI$158*'Fixed Data'!$B$25*'Fixed Data'!AI$47*'Fixed Data'!$B$24*'Fixed Data'!$B$23+AI$158*'Fixed Data'!$B$26)*'Fixed Data'!AP42/10^6</f>
        <v>-110.26074221869231</v>
      </c>
      <c r="AJ143" s="21">
        <f>-(AJ$158*'Fixed Data'!$B$25*'Fixed Data'!AJ$47*'Fixed Data'!$B$24*'Fixed Data'!$B$23+AJ$158*'Fixed Data'!$B$26)*'Fixed Data'!AQ42/10^6</f>
        <v>-113.29432925019954</v>
      </c>
      <c r="AK143" s="21">
        <f>-(AK$158*'Fixed Data'!$B$25*'Fixed Data'!AK$47*'Fixed Data'!$B$24*'Fixed Data'!$B$23+AK$158*'Fixed Data'!$B$26)*'Fixed Data'!AR42/10^6</f>
        <v>-116.39926556789293</v>
      </c>
      <c r="AL143" s="21">
        <f>-(AL$158*'Fixed Data'!$B$25*'Fixed Data'!AL$47*'Fixed Data'!$B$24*'Fixed Data'!$B$23+AL$158*'Fixed Data'!$B$26)*'Fixed Data'!AS42/10^6</f>
        <v>-119.57932614994196</v>
      </c>
      <c r="AM143" s="21">
        <f>-(AM$158*'Fixed Data'!$B$25*'Fixed Data'!AM$47*'Fixed Data'!$B$24*'Fixed Data'!$B$23+AM$158*'Fixed Data'!$B$26)*'Fixed Data'!AT42/10^6</f>
        <v>-122.83743005666427</v>
      </c>
      <c r="AN143" s="21">
        <f>-(AN$158*'Fixed Data'!$B$25*'Fixed Data'!AN$47*'Fixed Data'!$B$24*'Fixed Data'!$B$23+AN$158*'Fixed Data'!$B$26)*'Fixed Data'!AU42/10^6</f>
        <v>-126.1758099731303</v>
      </c>
      <c r="AO143" s="21">
        <f>-(AO$158*'Fixed Data'!$B$25*'Fixed Data'!AO$47*'Fixed Data'!$B$24*'Fixed Data'!$B$23+AO$158*'Fixed Data'!$B$26)*'Fixed Data'!AV42/10^6</f>
        <v>-129.59640913875177</v>
      </c>
      <c r="AP143" s="21">
        <f>-(AP$158*'Fixed Data'!$B$25*'Fixed Data'!AP$47*'Fixed Data'!$B$24*'Fixed Data'!$B$23+AP$158*'Fixed Data'!$B$26)*'Fixed Data'!AW42/10^6</f>
        <v>-133.10187761304945</v>
      </c>
      <c r="AQ143" s="21">
        <f>-(AQ$158*'Fixed Data'!$B$25*'Fixed Data'!AQ$47*'Fixed Data'!$B$24*'Fixed Data'!$B$23+AQ$158*'Fixed Data'!$B$26)*'Fixed Data'!AX42/10^6</f>
        <v>-136.69512669650646</v>
      </c>
      <c r="AR143" s="21">
        <f>-(AR$158*'Fixed Data'!$B$25*'Fixed Data'!AR$47*'Fixed Data'!$B$24*'Fixed Data'!$B$23+AR$158*'Fixed Data'!$B$26)*'Fixed Data'!AY42/10^6</f>
        <v>-140.37890645762255</v>
      </c>
      <c r="AS143" s="21">
        <f>-(AS$158*'Fixed Data'!$B$25*'Fixed Data'!AS$47*'Fixed Data'!$B$24*'Fixed Data'!$B$23+AS$158*'Fixed Data'!$B$26)*'Fixed Data'!AZ42/10^6</f>
        <v>-144.1560283892394</v>
      </c>
      <c r="AT143" s="21">
        <f>-(AT$158*'Fixed Data'!$B$25*'Fixed Data'!AT$47*'Fixed Data'!$B$24*'Fixed Data'!$B$23+AT$158*'Fixed Data'!$B$26)*'Fixed Data'!BA42/10^6</f>
        <v>-148.02948185053114</v>
      </c>
      <c r="AU143" s="21">
        <f>-(AU$158*'Fixed Data'!$B$25*'Fixed Data'!AU$47*'Fixed Data'!$B$24*'Fixed Data'!$B$23+AU$158*'Fixed Data'!$B$26)*'Fixed Data'!BB42/10^6</f>
        <v>-152.00243514408857</v>
      </c>
      <c r="AV143" s="21">
        <f>-(AV$158*'Fixed Data'!$B$25*'Fixed Data'!AV$47*'Fixed Data'!$B$24*'Fixed Data'!$B$23+AV$158*'Fixed Data'!$B$26)*'Fixed Data'!BC42/10^6</f>
        <v>-156.07815268296835</v>
      </c>
      <c r="AW143" s="21">
        <f>-(AW$158*'Fixed Data'!$B$25*'Fixed Data'!AW$47*'Fixed Data'!$B$24*'Fixed Data'!$B$23+AW$158*'Fixed Data'!$B$26)*'Fixed Data'!BD42/10^6</f>
        <v>-160.26000433890533</v>
      </c>
      <c r="AX143" s="21">
        <f>-(AX$158*'Fixed Data'!$B$25*'Fixed Data'!AX$47*'Fixed Data'!$B$24*'Fixed Data'!$B$23+AX$158*'Fixed Data'!$B$26)*'Fixed Data'!BE42/10^6</f>
        <v>-164.55151033635067</v>
      </c>
      <c r="AY143" s="21">
        <f>-(AY$158*'Fixed Data'!$B$25*'Fixed Data'!AY$47*'Fixed Data'!$B$24*'Fixed Data'!$B$23+AY$158*'Fixed Data'!$B$26)*'Fixed Data'!BF42/10^6</f>
        <v>-168.95634645874006</v>
      </c>
      <c r="AZ143" s="21">
        <f>-(AZ$158*'Fixed Data'!$B$25*'Fixed Data'!AZ$47*'Fixed Data'!$B$24*'Fixed Data'!$B$23+AZ$158*'Fixed Data'!$B$26)*'Fixed Data'!BG42/10^6</f>
        <v>-173.47833868963556</v>
      </c>
      <c r="BA143" s="21">
        <f>-(BA$158*'Fixed Data'!$B$25*'Fixed Data'!BA$47*'Fixed Data'!$B$24*'Fixed Data'!$B$23+BA$158*'Fixed Data'!$B$26)*'Fixed Data'!BH42/10^6</f>
        <v>-178.12146606255149</v>
      </c>
      <c r="BB143" s="21">
        <f>-(BB$158*'Fixed Data'!$B$25*'Fixed Data'!BB$47*'Fixed Data'!$B$24*'Fixed Data'!$B$23+BB$158*'Fixed Data'!$B$26)*'Fixed Data'!BI42/10^6</f>
        <v>-182.86758790539164</v>
      </c>
    </row>
    <row r="144" spans="1:54" outlineLevel="2">
      <c r="A144" s="467"/>
      <c r="B144" s="135" t="s">
        <v>289</v>
      </c>
      <c r="C144" s="135" t="s">
        <v>571</v>
      </c>
      <c r="D144" s="135" t="s">
        <v>399</v>
      </c>
      <c r="E144" s="279">
        <v>0</v>
      </c>
      <c r="F144" s="279">
        <v>0</v>
      </c>
      <c r="G144" s="279">
        <v>0</v>
      </c>
      <c r="H144" s="279">
        <v>0</v>
      </c>
      <c r="I144" s="279">
        <v>0</v>
      </c>
      <c r="J144" s="279">
        <v>0</v>
      </c>
      <c r="K144" s="279">
        <v>0.88546194570014247</v>
      </c>
      <c r="L144" s="279">
        <v>1.8253104229381907</v>
      </c>
      <c r="M144" s="279">
        <v>2.8215548982870935</v>
      </c>
      <c r="N144" s="279">
        <v>3.864282840011799</v>
      </c>
      <c r="O144" s="279">
        <v>4.9764493137624388</v>
      </c>
      <c r="P144" s="279">
        <v>5.1261967421216657</v>
      </c>
      <c r="Q144" s="279">
        <v>5.2797058430265125</v>
      </c>
      <c r="R144" s="279">
        <v>5.4529886209233895</v>
      </c>
      <c r="S144" s="279">
        <v>5.6146037063665393</v>
      </c>
      <c r="T144" s="279">
        <v>5.780340972506341</v>
      </c>
      <c r="U144" s="279">
        <v>5.950328270275751</v>
      </c>
      <c r="V144" s="279">
        <v>6.1415708069383959</v>
      </c>
      <c r="W144" s="279">
        <v>6.3207184863164851</v>
      </c>
      <c r="X144" s="279">
        <v>6.5219276303743694</v>
      </c>
      <c r="Y144" s="279">
        <v>6.7108319961915743</v>
      </c>
      <c r="Z144" s="279">
        <v>6.9226503947659443</v>
      </c>
      <c r="AA144" s="279">
        <v>7.1401706193101999</v>
      </c>
      <c r="AB144" s="279">
        <v>7.3635794595419757</v>
      </c>
      <c r="AC144" s="279">
        <v>7.5887752599597604</v>
      </c>
      <c r="AD144" s="279">
        <v>7.8211321602665169</v>
      </c>
      <c r="AE144" s="279">
        <v>8.0617803055511335</v>
      </c>
      <c r="AF144" s="279">
        <v>8.3084483234459601</v>
      </c>
      <c r="AG144" s="279">
        <v>8.5615674270605098</v>
      </c>
      <c r="AH144" s="279">
        <v>8.821659658420625</v>
      </c>
      <c r="AI144" s="279">
        <v>9.0894139279593897</v>
      </c>
      <c r="AJ144" s="279">
        <v>9.3648093781229171</v>
      </c>
      <c r="AK144" s="279">
        <v>9.6479186046721779</v>
      </c>
      <c r="AL144" s="279">
        <v>9.9391468940654537</v>
      </c>
      <c r="AM144" s="279">
        <v>10.238834289497106</v>
      </c>
      <c r="AN144" s="279">
        <v>10.547268840377953</v>
      </c>
      <c r="AO144" s="279">
        <v>10.864719186783805</v>
      </c>
      <c r="AP144" s="279">
        <v>11.191518177357757</v>
      </c>
      <c r="AQ144" s="279">
        <v>11.528026278389781</v>
      </c>
      <c r="AR144" s="279">
        <v>11.874596322900858</v>
      </c>
      <c r="AS144" s="279">
        <v>12.231592342352814</v>
      </c>
      <c r="AT144" s="279">
        <v>12.599399796462796</v>
      </c>
      <c r="AU144" s="279">
        <v>12.978425936188913</v>
      </c>
      <c r="AV144" s="279">
        <v>13.369093355809602</v>
      </c>
      <c r="AW144" s="279">
        <v>13.77184086409569</v>
      </c>
      <c r="AX144" s="279">
        <v>14.18712783078613</v>
      </c>
      <c r="AY144" s="279">
        <v>14.615435085581485</v>
      </c>
      <c r="AZ144" s="279">
        <v>15.05726483881412</v>
      </c>
      <c r="BA144" s="279">
        <v>15.513141290912934</v>
      </c>
      <c r="BB144" s="279">
        <v>128.202873897058</v>
      </c>
    </row>
    <row r="145" spans="1:54" outlineLevel="2">
      <c r="A145" s="467"/>
      <c r="B145" s="135" t="s">
        <v>289</v>
      </c>
      <c r="C145" s="135"/>
      <c r="D145" s="135" t="s">
        <v>399</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67"/>
      <c r="B146" s="135" t="s">
        <v>292</v>
      </c>
      <c r="C146" s="135" t="s">
        <v>481</v>
      </c>
      <c r="D146" s="135" t="s">
        <v>399</v>
      </c>
      <c r="E146" s="21">
        <f>-E$161*'Fixed Data'!$B$20*'Fixed Data'!$B$22</f>
        <v>-3.7772409448364352</v>
      </c>
      <c r="F146" s="21">
        <f>-F$161*'Fixed Data'!$B$20*'Fixed Data'!$B$22</f>
        <v>-3.878653281459894</v>
      </c>
      <c r="G146" s="21">
        <f>-G$161*'Fixed Data'!$B$20*'Fixed Data'!$B$22</f>
        <v>-3.9835552575562332</v>
      </c>
      <c r="H146" s="21">
        <f>-H$161*'Fixed Data'!$B$20*'Fixed Data'!$B$22</f>
        <v>-4.0920839255420169</v>
      </c>
      <c r="I146" s="21">
        <f>-I$161*'Fixed Data'!$B$20*'Fixed Data'!$B$22</f>
        <v>-4.2043820950209705</v>
      </c>
      <c r="J146" s="21">
        <f>-J$161*'Fixed Data'!$B$20*'Fixed Data'!$B$22</f>
        <v>-4.3205987136095922</v>
      </c>
      <c r="K146" s="21">
        <f>-K$161*'Fixed Data'!$B$20*'Fixed Data'!$B$22</f>
        <v>-4.4389857917582765</v>
      </c>
      <c r="L146" s="21">
        <f>-L$161*'Fixed Data'!$B$20*'Fixed Data'!$B$22</f>
        <v>-4.558294400678486</v>
      </c>
      <c r="M146" s="21">
        <f>-M$161*'Fixed Data'!$B$20*'Fixed Data'!$B$22</f>
        <v>-4.6766874824309044</v>
      </c>
      <c r="N146" s="21">
        <f>-N$161*'Fixed Data'!$B$20*'Fixed Data'!$B$22</f>
        <v>-4.7920999765433931</v>
      </c>
      <c r="O146" s="21">
        <f>-O$161*'Fixed Data'!$B$20*'Fixed Data'!$B$22</f>
        <v>-4.9022193979048909</v>
      </c>
      <c r="P146" s="21">
        <f>-P$161*'Fixed Data'!$B$20*'Fixed Data'!$B$22</f>
        <v>-5.0434101567659848</v>
      </c>
      <c r="Q146" s="21">
        <f>-Q$161*'Fixed Data'!$B$20*'Fixed Data'!$B$22</f>
        <v>-5.189685564761902</v>
      </c>
      <c r="R146" s="21">
        <f>-R$161*'Fixed Data'!$B$20*'Fixed Data'!$B$22</f>
        <v>-5.3412516933506327</v>
      </c>
      <c r="S146" s="21">
        <f>-S$161*'Fixed Data'!$B$20*'Fixed Data'!$B$22</f>
        <v>-5.4983236641987743</v>
      </c>
      <c r="T146" s="21">
        <f>-T$161*'Fixed Data'!$B$20*'Fixed Data'!$B$22</f>
        <v>-5.6611259179996214</v>
      </c>
      <c r="U146" s="21">
        <f>-U$161*'Fixed Data'!$B$20*'Fixed Data'!$B$22</f>
        <v>-5.8298927745108129</v>
      </c>
      <c r="V146" s="21">
        <f>-V$161*'Fixed Data'!$B$20*'Fixed Data'!$B$22</f>
        <v>-6.0048688133799573</v>
      </c>
      <c r="W146" s="21">
        <f>-W$161*'Fixed Data'!$B$20*'Fixed Data'!$B$22</f>
        <v>-6.1863093221747478</v>
      </c>
      <c r="X146" s="21">
        <f>-X$161*'Fixed Data'!$B$20*'Fixed Data'!$B$22</f>
        <v>-6.3744809236251534</v>
      </c>
      <c r="Y146" s="21">
        <f>-Y$161*'Fixed Data'!$B$20*'Fixed Data'!$B$22</f>
        <v>-6.5696618892445047</v>
      </c>
      <c r="Z146" s="21">
        <f>-Z$161*'Fixed Data'!$B$20*'Fixed Data'!$B$22</f>
        <v>-6.7721429009807146</v>
      </c>
      <c r="AA146" s="21">
        <f>-AA$161*'Fixed Data'!$B$20*'Fixed Data'!$B$22</f>
        <v>-6.9822274768449022</v>
      </c>
      <c r="AB146" s="21">
        <f>-AB$161*'Fixed Data'!$B$20*'Fixed Data'!$B$22</f>
        <v>-7.2002325533505616</v>
      </c>
      <c r="AC146" s="21">
        <f>-AC$161*'Fixed Data'!$B$20*'Fixed Data'!$B$22</f>
        <v>-7.4264892247632694</v>
      </c>
      <c r="AD146" s="21">
        <f>-AD$161*'Fixed Data'!$B$20*'Fixed Data'!$B$22</f>
        <v>-7.6613433479413668</v>
      </c>
      <c r="AE146" s="21">
        <f>-AE$161*'Fixed Data'!$B$20*'Fixed Data'!$B$22</f>
        <v>-7.9051561471766343</v>
      </c>
      <c r="AF146" s="21">
        <f>-AF$161*'Fixed Data'!$B$20*'Fixed Data'!$B$22</f>
        <v>-8.158305065451529</v>
      </c>
      <c r="AG146" s="21">
        <f>-AG$161*'Fixed Data'!$B$20*'Fixed Data'!$B$22</f>
        <v>-8.4211844140828802</v>
      </c>
      <c r="AH146" s="21">
        <f>-AH$161*'Fixed Data'!$B$20*'Fixed Data'!$B$22</f>
        <v>-8.6942062463806362</v>
      </c>
      <c r="AI146" s="21">
        <f>-AI$161*'Fixed Data'!$B$20*'Fixed Data'!$B$22</f>
        <v>-8.9778010744960781</v>
      </c>
      <c r="AJ146" s="21">
        <f>-AJ$161*'Fixed Data'!$B$20*'Fixed Data'!$B$22</f>
        <v>-9.2724188326865935</v>
      </c>
      <c r="AK146" s="21">
        <f>-AK$161*'Fixed Data'!$B$20*'Fixed Data'!$B$22</f>
        <v>-9.57852979577744</v>
      </c>
      <c r="AL146" s="21">
        <f>-AL$161*'Fixed Data'!$B$20*'Fixed Data'!$B$22</f>
        <v>-9.8966254304189878</v>
      </c>
      <c r="AM146" s="21">
        <f>-AM$161*'Fixed Data'!$B$20*'Fixed Data'!$B$22</f>
        <v>-10.227219447957541</v>
      </c>
      <c r="AN146" s="21">
        <f>-AN$161*'Fixed Data'!$B$20*'Fixed Data'!$B$22</f>
        <v>-10.570848924510635</v>
      </c>
      <c r="AO146" s="21">
        <f>-AO$161*'Fixed Data'!$B$20*'Fixed Data'!$B$22</f>
        <v>-10.928075286633343</v>
      </c>
      <c r="AP146" s="21">
        <f>-AP$161*'Fixed Data'!$B$20*'Fixed Data'!$B$22</f>
        <v>-11.299485453795096</v>
      </c>
      <c r="AQ146" s="21">
        <f>-AQ$161*'Fixed Data'!$B$20*'Fixed Data'!$B$22</f>
        <v>-11.685693204871583</v>
      </c>
      <c r="AR146" s="21">
        <f>-AR$161*'Fixed Data'!$B$20*'Fixed Data'!$B$22</f>
        <v>-12.08734023101554</v>
      </c>
      <c r="AS146" s="21">
        <f>-AS$161*'Fixed Data'!$B$20*'Fixed Data'!$B$22</f>
        <v>-12.505097614156192</v>
      </c>
      <c r="AT146" s="21">
        <f>-AT$161*'Fixed Data'!$B$20*'Fixed Data'!$B$22</f>
        <v>-12.939667126286627</v>
      </c>
      <c r="AU146" s="21">
        <f>-AU$161*'Fixed Data'!$B$20*'Fixed Data'!$B$22</f>
        <v>-13.391782752766231</v>
      </c>
      <c r="AV146" s="21">
        <f>-AV$161*'Fixed Data'!$B$20*'Fixed Data'!$B$22</f>
        <v>-13.862212193221621</v>
      </c>
      <c r="AW146" s="21">
        <f>-AW$161*'Fixed Data'!$B$20*'Fixed Data'!$B$22</f>
        <v>-14.351758407250593</v>
      </c>
      <c r="AX146" s="21">
        <f>-AX$161*'Fixed Data'!$B$20*'Fixed Data'!$B$22</f>
        <v>-14.861261384141136</v>
      </c>
      <c r="AY146" s="21">
        <f>-AY$161*'Fixed Data'!$B$20*'Fixed Data'!$B$22</f>
        <v>-15.391599867787418</v>
      </c>
      <c r="AZ146" s="21">
        <f>-AZ$161*'Fixed Data'!$B$20*'Fixed Data'!$B$22</f>
        <v>-15.943693171211827</v>
      </c>
      <c r="BA146" s="21">
        <f>-BA$161*'Fixed Data'!$B$20*'Fixed Data'!$B$22</f>
        <v>-16.518503147897526</v>
      </c>
      <c r="BB146" s="21">
        <f>-BB$161*'Fixed Data'!$B$20*'Fixed Data'!$B$22</f>
        <v>-17.114036460497271</v>
      </c>
    </row>
    <row r="147" spans="1:54" outlineLevel="2">
      <c r="A147" s="467"/>
      <c r="B147" s="135" t="s">
        <v>292</v>
      </c>
      <c r="C147" s="135" t="s">
        <v>482</v>
      </c>
      <c r="D147" s="135" t="s">
        <v>399</v>
      </c>
      <c r="E147" s="21">
        <f>-E$162*'Fixed Data'!$B$21*'Fixed Data'!$B$22</f>
        <v>-5.6457124114177484E-2</v>
      </c>
      <c r="F147" s="21">
        <f>-F$162*'Fixed Data'!$B$21*'Fixed Data'!$B$22</f>
        <v>-5.7972899642335721E-2</v>
      </c>
      <c r="G147" s="21">
        <f>-G$162*'Fixed Data'!$B$21*'Fixed Data'!$B$22</f>
        <v>-5.9540833597427477E-2</v>
      </c>
      <c r="H147" s="21">
        <f>-H$162*'Fixed Data'!$B$21*'Fixed Data'!$B$22</f>
        <v>-6.1162974069839629E-2</v>
      </c>
      <c r="I147" s="21">
        <f>-I$162*'Fixed Data'!$B$21*'Fixed Data'!$B$22</f>
        <v>-6.2841456238625512E-2</v>
      </c>
      <c r="J147" s="21">
        <f>-J$162*'Fixed Data'!$B$21*'Fixed Data'!$B$22</f>
        <v>-6.4578506288988202E-2</v>
      </c>
      <c r="K147" s="21">
        <f>-K$162*'Fixed Data'!$B$21*'Fixed Data'!$B$22</f>
        <v>-6.6347997168963391E-2</v>
      </c>
      <c r="L147" s="21">
        <f>-L$162*'Fixed Data'!$B$21*'Fixed Data'!$B$22</f>
        <v>-6.8131262221452743E-2</v>
      </c>
      <c r="M147" s="21">
        <f>-M$162*'Fixed Data'!$B$21*'Fixed Data'!$B$22</f>
        <v>-6.9900842751525777E-2</v>
      </c>
      <c r="N147" s="21">
        <f>-N$162*'Fixed Data'!$B$21*'Fixed Data'!$B$22</f>
        <v>-7.1625873963223105E-2</v>
      </c>
      <c r="O147" s="21">
        <f>-O$162*'Fixed Data'!$B$21*'Fixed Data'!$B$22</f>
        <v>-7.3271791148311421E-2</v>
      </c>
      <c r="P147" s="21">
        <f>-P$162*'Fixed Data'!$B$21*'Fixed Data'!$B$22</f>
        <v>-7.5382120851925846E-2</v>
      </c>
      <c r="Q147" s="21">
        <f>-Q$162*'Fixed Data'!$B$21*'Fixed Data'!$B$22</f>
        <v>-7.7568449128244413E-2</v>
      </c>
      <c r="R147" s="21">
        <f>-R$162*'Fixed Data'!$B$21*'Fixed Data'!$B$22</f>
        <v>-7.983385617382259E-2</v>
      </c>
      <c r="S147" s="21">
        <f>-S$162*'Fixed Data'!$B$21*'Fixed Data'!$B$22</f>
        <v>-8.2181556886371299E-2</v>
      </c>
      <c r="T147" s="21">
        <f>-T$162*'Fixed Data'!$B$21*'Fixed Data'!$B$22</f>
        <v>-8.4614906439636872E-2</v>
      </c>
      <c r="U147" s="21">
        <f>-U$162*'Fixed Data'!$B$21*'Fixed Data'!$B$22</f>
        <v>-8.7137406762315808E-2</v>
      </c>
      <c r="V147" s="21">
        <f>-V$162*'Fixed Data'!$B$21*'Fixed Data'!$B$22</f>
        <v>-8.9752713468986625E-2</v>
      </c>
      <c r="W147" s="21">
        <f>-W$162*'Fixed Data'!$B$21*'Fixed Data'!$B$22</f>
        <v>-9.2464642640369396E-2</v>
      </c>
      <c r="X147" s="21">
        <f>-X$162*'Fixed Data'!$B$21*'Fixed Data'!$B$22</f>
        <v>-9.5277178808964705E-2</v>
      </c>
      <c r="Y147" s="21">
        <f>-Y$162*'Fixed Data'!$B$21*'Fixed Data'!$B$22</f>
        <v>-9.8194481889985544E-2</v>
      </c>
      <c r="Z147" s="21">
        <f>-Z$162*'Fixed Data'!$B$21*'Fixed Data'!$B$22</f>
        <v>-0.10122089607103098</v>
      </c>
      <c r="AA147" s="21">
        <f>-AA$162*'Fixed Data'!$B$21*'Fixed Data'!$B$22</f>
        <v>-0.10436095779772504</v>
      </c>
      <c r="AB147" s="21">
        <f>-AB$162*'Fixed Data'!$B$21*'Fixed Data'!$B$22</f>
        <v>-0.10761940496473515</v>
      </c>
      <c r="AC147" s="21">
        <f>-AC$162*'Fixed Data'!$B$21*'Fixed Data'!$B$22</f>
        <v>-0.11100118595611823</v>
      </c>
      <c r="AD147" s="21">
        <f>-AD$162*'Fixed Data'!$B$21*'Fixed Data'!$B$22</f>
        <v>-0.11451146974037357</v>
      </c>
      <c r="AE147" s="21">
        <f>-AE$162*'Fixed Data'!$B$21*'Fixed Data'!$B$22</f>
        <v>-0.11815565611616841</v>
      </c>
      <c r="AF147" s="21">
        <f>-AF$162*'Fixed Data'!$B$21*'Fixed Data'!$B$22</f>
        <v>-0.12193938610873588</v>
      </c>
      <c r="AG147" s="21">
        <f>-AG$162*'Fixed Data'!$B$21*'Fixed Data'!$B$22</f>
        <v>-0.12586855372232469</v>
      </c>
      <c r="AH147" s="21">
        <f>-AH$162*'Fixed Data'!$B$21*'Fixed Data'!$B$22</f>
        <v>-0.12994931708995927</v>
      </c>
      <c r="AI147" s="21">
        <f>-AI$162*'Fixed Data'!$B$21*'Fixed Data'!$B$22</f>
        <v>-0.13418811173261391</v>
      </c>
      <c r="AJ147" s="21">
        <f>-AJ$162*'Fixed Data'!$B$21*'Fixed Data'!$B$22</f>
        <v>-0.13859166246233492</v>
      </c>
      <c r="AK147" s="21">
        <f>-AK$162*'Fixed Data'!$B$21*'Fixed Data'!$B$22</f>
        <v>-0.14316699784679443</v>
      </c>
      <c r="AL147" s="21">
        <f>-AL$162*'Fixed Data'!$B$21*'Fixed Data'!$B$22</f>
        <v>-0.14792146407115386</v>
      </c>
      <c r="AM147" s="21">
        <f>-AM$162*'Fixed Data'!$B$21*'Fixed Data'!$B$22</f>
        <v>-0.15286273955329058</v>
      </c>
      <c r="AN147" s="21">
        <f>-AN$162*'Fixed Data'!$B$21*'Fixed Data'!$B$22</f>
        <v>-0.15799885136709241</v>
      </c>
      <c r="AO147" s="21">
        <f>-AO$162*'Fixed Data'!$B$21*'Fixed Data'!$B$22</f>
        <v>-0.16333819106306383</v>
      </c>
      <c r="AP147" s="21">
        <f>-AP$162*'Fixed Data'!$B$21*'Fixed Data'!$B$22</f>
        <v>-0.16888953154363795</v>
      </c>
      <c r="AQ147" s="21">
        <f>-AQ$162*'Fixed Data'!$B$21*'Fixed Data'!$B$22</f>
        <v>-0.17466204619857595</v>
      </c>
      <c r="AR147" s="21">
        <f>-AR$162*'Fixed Data'!$B$21*'Fixed Data'!$B$22</f>
        <v>-0.18066532653364151</v>
      </c>
      <c r="AS147" s="21">
        <f>-AS$162*'Fixed Data'!$B$21*'Fixed Data'!$B$22</f>
        <v>-0.18690940266205189</v>
      </c>
      <c r="AT147" s="21">
        <f>-AT$162*'Fixed Data'!$B$21*'Fixed Data'!$B$22</f>
        <v>-0.19340476409727381</v>
      </c>
      <c r="AU147" s="21">
        <f>-AU$162*'Fixed Data'!$B$21*'Fixed Data'!$B$22</f>
        <v>-0.20016238129918112</v>
      </c>
      <c r="AV147" s="21">
        <f>-AV$162*'Fixed Data'!$B$21*'Fixed Data'!$B$22</f>
        <v>-0.20719372857626511</v>
      </c>
      <c r="AW147" s="21">
        <f>-AW$162*'Fixed Data'!$B$21*'Fixed Data'!$B$22</f>
        <v>-0.21451080789187854</v>
      </c>
      <c r="AX147" s="21">
        <f>-AX$162*'Fixed Data'!$B$21*'Fixed Data'!$B$22</f>
        <v>-0.22212617402653231</v>
      </c>
      <c r="AY147" s="21">
        <f>-AY$162*'Fixed Data'!$B$21*'Fixed Data'!$B$22</f>
        <v>-0.23005296139758855</v>
      </c>
      <c r="AZ147" s="21">
        <f>-AZ$162*'Fixed Data'!$B$21*'Fixed Data'!$B$22</f>
        <v>-0.23830491042693633</v>
      </c>
      <c r="BA147" s="21">
        <f>-BA$162*'Fixed Data'!$B$21*'Fixed Data'!$B$22</f>
        <v>-0.24689639812749578</v>
      </c>
      <c r="BB147" s="21">
        <f>-BB$162*'Fixed Data'!$B$21*'Fixed Data'!$B$22</f>
        <v>-0.25579763043540144</v>
      </c>
    </row>
    <row r="148" spans="1:54" outlineLevel="2">
      <c r="A148" s="467"/>
      <c r="B148" s="135" t="s">
        <v>292</v>
      </c>
      <c r="C148" s="135" t="s">
        <v>572</v>
      </c>
      <c r="D148" s="135" t="s">
        <v>399</v>
      </c>
      <c r="E148" s="279">
        <v>0</v>
      </c>
      <c r="F148" s="279">
        <v>0</v>
      </c>
      <c r="G148" s="279">
        <v>0</v>
      </c>
      <c r="H148" s="279">
        <v>0</v>
      </c>
      <c r="I148" s="279">
        <v>0</v>
      </c>
      <c r="J148" s="279">
        <v>0</v>
      </c>
      <c r="K148" s="279">
        <v>8.0792626671113543E-4</v>
      </c>
      <c r="L148" s="279">
        <v>2.3298017411304607E-3</v>
      </c>
      <c r="M148" s="279">
        <v>4.8462054335073942E-3</v>
      </c>
      <c r="N148" s="279">
        <v>8.6725143379020701E-3</v>
      </c>
      <c r="O148" s="279">
        <v>1.4162042743312054E-2</v>
      </c>
      <c r="P148" s="279">
        <v>1.4665757989382994E-2</v>
      </c>
      <c r="Q148" s="279">
        <v>1.5189119569840814E-2</v>
      </c>
      <c r="R148" s="279">
        <v>1.5732897579843117E-2</v>
      </c>
      <c r="S148" s="279">
        <v>1.6298020565478348E-2</v>
      </c>
      <c r="T148" s="279">
        <v>1.6885335446391182E-2</v>
      </c>
      <c r="U148" s="279">
        <v>1.7495878393794552E-2</v>
      </c>
      <c r="V148" s="279">
        <v>1.8130544140429715E-2</v>
      </c>
      <c r="W148" s="279">
        <v>1.8790449704206028E-2</v>
      </c>
      <c r="X148" s="279">
        <v>1.9476558067574267E-2</v>
      </c>
      <c r="Y148" s="279">
        <v>2.0190098691320338E-2</v>
      </c>
      <c r="Z148" s="279">
        <v>2.0932272922854323E-2</v>
      </c>
      <c r="AA148" s="279">
        <v>2.170427156625486E-2</v>
      </c>
      <c r="AB148" s="279">
        <v>2.2507412408413217E-2</v>
      </c>
      <c r="AC148" s="279">
        <v>2.3342998773128155E-2</v>
      </c>
      <c r="AD148" s="279">
        <v>2.4212504415879792E-2</v>
      </c>
      <c r="AE148" s="279">
        <v>2.5117351924315259E-2</v>
      </c>
      <c r="AF148" s="279">
        <v>2.6059234882350662E-2</v>
      </c>
      <c r="AG148" s="279">
        <v>2.703955092987969E-2</v>
      </c>
      <c r="AH148" s="279">
        <v>2.8060223629330208E-2</v>
      </c>
      <c r="AI148" s="279">
        <v>2.9122870474651067E-2</v>
      </c>
      <c r="AJ148" s="279">
        <v>3.022942945594298E-2</v>
      </c>
      <c r="AK148" s="279">
        <v>3.1381780916536282E-2</v>
      </c>
      <c r="AL148" s="279">
        <v>3.2582086987982206E-2</v>
      </c>
      <c r="AM148" s="279">
        <v>3.3832395834874796E-2</v>
      </c>
      <c r="AN148" s="279">
        <v>3.513490402512285E-2</v>
      </c>
      <c r="AO148" s="279">
        <v>3.6492042341312161E-2</v>
      </c>
      <c r="AP148" s="279">
        <v>3.7906168086472694E-2</v>
      </c>
      <c r="AQ148" s="279">
        <v>3.9379901310557977E-2</v>
      </c>
      <c r="AR148" s="279">
        <v>4.0915902602145761E-2</v>
      </c>
      <c r="AS148" s="279">
        <v>4.2516992275420287E-2</v>
      </c>
      <c r="AT148" s="279">
        <v>4.4186100211855595E-2</v>
      </c>
      <c r="AU148" s="279">
        <v>4.5926354135868458E-2</v>
      </c>
      <c r="AV148" s="279">
        <v>4.7740953349896614E-2</v>
      </c>
      <c r="AW148" s="279">
        <v>4.9633258559770098E-2</v>
      </c>
      <c r="AX148" s="279">
        <v>5.160681686309207E-2</v>
      </c>
      <c r="AY148" s="279">
        <v>5.3665448408139665E-2</v>
      </c>
      <c r="AZ148" s="279">
        <v>5.5812862379173531E-2</v>
      </c>
      <c r="BA148" s="279">
        <v>5.805322030096341E-2</v>
      </c>
      <c r="BB148" s="279">
        <v>17.700586149816022</v>
      </c>
    </row>
    <row r="149" spans="1:54" outlineLevel="2">
      <c r="A149" s="467"/>
      <c r="B149" s="135" t="s">
        <v>292</v>
      </c>
      <c r="C149" s="135"/>
      <c r="D149" s="135" t="s">
        <v>399</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67"/>
      <c r="B150" s="135" t="s">
        <v>295</v>
      </c>
      <c r="C150" s="135" t="s">
        <v>483</v>
      </c>
      <c r="D150" s="135" t="s">
        <v>399</v>
      </c>
      <c r="E150" s="279">
        <v>-42.318106469999996</v>
      </c>
      <c r="F150" s="279">
        <v>-43.244198470000001</v>
      </c>
      <c r="G150" s="279">
        <v>-44.198406130000002</v>
      </c>
      <c r="H150" s="279">
        <v>-45.181679150000001</v>
      </c>
      <c r="I150" s="279">
        <v>-46.195001929999997</v>
      </c>
      <c r="J150" s="279">
        <v>-47.239394880000006</v>
      </c>
      <c r="K150" s="279">
        <v>-47.496411130000006</v>
      </c>
      <c r="L150" s="279">
        <v>-47.736746950000004</v>
      </c>
      <c r="M150" s="279">
        <v>-47.959085180000002</v>
      </c>
      <c r="N150" s="279">
        <v>-48.16203677</v>
      </c>
      <c r="O150" s="279">
        <v>-48.344136710000001</v>
      </c>
      <c r="P150" s="279">
        <v>-49.456580000000002</v>
      </c>
      <c r="Q150" s="279">
        <v>-50.603677470000001</v>
      </c>
      <c r="R150" s="279">
        <v>-51.786628579999999</v>
      </c>
      <c r="S150" s="279">
        <v>-53.006677759999995</v>
      </c>
      <c r="T150" s="279">
        <v>-54.265116119999995</v>
      </c>
      <c r="U150" s="279">
        <v>-55.563283380000001</v>
      </c>
      <c r="V150" s="279">
        <v>-56.902569799999995</v>
      </c>
      <c r="W150" s="279">
        <v>-58.284418240000001</v>
      </c>
      <c r="X150" s="279">
        <v>-59.710326280000004</v>
      </c>
      <c r="Y150" s="279">
        <v>-61.181848420000001</v>
      </c>
      <c r="Z150" s="279">
        <v>-62.700598450000001</v>
      </c>
      <c r="AA150" s="279">
        <v>-64.268251809999995</v>
      </c>
      <c r="AB150" s="279">
        <v>-65.886548130000008</v>
      </c>
      <c r="AC150" s="279">
        <v>-67.557293870000009</v>
      </c>
      <c r="AD150" s="279">
        <v>-69.282365030000008</v>
      </c>
      <c r="AE150" s="279">
        <v>-71.063710049999997</v>
      </c>
      <c r="AF150" s="279">
        <v>-72.903352769999998</v>
      </c>
      <c r="AG150" s="279">
        <v>-74.803395549999991</v>
      </c>
      <c r="AH150" s="279">
        <v>-76.766022540000009</v>
      </c>
      <c r="AI150" s="279">
        <v>-78.793503049999998</v>
      </c>
      <c r="AJ150" s="279">
        <v>-80.888195090000011</v>
      </c>
      <c r="AK150" s="279">
        <v>-83.052549110000001</v>
      </c>
      <c r="AL150" s="279">
        <v>-85.289111819999988</v>
      </c>
      <c r="AM150" s="279">
        <v>-87.600530219999996</v>
      </c>
      <c r="AN150" s="279">
        <v>-89.989555849999988</v>
      </c>
      <c r="AO150" s="279">
        <v>-92.459049150000013</v>
      </c>
      <c r="AP150" s="279">
        <v>-95.011984049999995</v>
      </c>
      <c r="AQ150" s="279">
        <v>-97.651452800000001</v>
      </c>
      <c r="AR150" s="279">
        <v>-100.38067090000001</v>
      </c>
      <c r="AS150" s="279">
        <v>-103.2029825</v>
      </c>
      <c r="AT150" s="279">
        <v>-106.1218657</v>
      </c>
      <c r="AU150" s="279">
        <v>-109.1409381</v>
      </c>
      <c r="AV150" s="279">
        <v>-112.26396340000001</v>
      </c>
      <c r="AW150" s="279">
        <v>-115.49485679999999</v>
      </c>
      <c r="AX150" s="279">
        <v>-118.8376921</v>
      </c>
      <c r="AY150" s="279">
        <v>-122.2967084</v>
      </c>
      <c r="AZ150" s="279">
        <v>-125.87631690000001</v>
      </c>
      <c r="BA150" s="279">
        <v>-129.5811089</v>
      </c>
      <c r="BB150" s="279">
        <v>-133.3949403452371</v>
      </c>
    </row>
    <row r="151" spans="1:54" outlineLevel="2">
      <c r="A151" s="467"/>
      <c r="B151" s="135" t="s">
        <v>295</v>
      </c>
      <c r="C151" s="135" t="s">
        <v>484</v>
      </c>
      <c r="D151" s="135" t="s">
        <v>399</v>
      </c>
      <c r="E151" s="279">
        <v>-11.27096233</v>
      </c>
      <c r="F151" s="279">
        <v>-11.58423981</v>
      </c>
      <c r="G151" s="279">
        <v>-11.907438519999999</v>
      </c>
      <c r="H151" s="279">
        <v>-12.240897480000001</v>
      </c>
      <c r="I151" s="279">
        <v>-12.58496828</v>
      </c>
      <c r="J151" s="279">
        <v>-12.94001553</v>
      </c>
      <c r="K151" s="279">
        <v>-13.26109892</v>
      </c>
      <c r="L151" s="279">
        <v>-13.574654050000001</v>
      </c>
      <c r="M151" s="279">
        <v>-13.879427720000001</v>
      </c>
      <c r="N151" s="279">
        <v>-14.17407583</v>
      </c>
      <c r="O151" s="279">
        <v>-14.45715788</v>
      </c>
      <c r="P151" s="279">
        <v>-14.872974619999999</v>
      </c>
      <c r="Q151" s="279">
        <v>-15.302286179999999</v>
      </c>
      <c r="R151" s="279">
        <v>-15.745566670000001</v>
      </c>
      <c r="S151" s="279">
        <v>-16.2033083</v>
      </c>
      <c r="T151" s="279">
        <v>-16.67602209</v>
      </c>
      <c r="U151" s="279">
        <v>-17.164238640000001</v>
      </c>
      <c r="V151" s="279">
        <v>-17.66850896</v>
      </c>
      <c r="W151" s="279">
        <v>-18.189405300000001</v>
      </c>
      <c r="X151" s="279">
        <v>-18.727522069999999</v>
      </c>
      <c r="Y151" s="279">
        <v>-19.28347673</v>
      </c>
      <c r="Z151" s="279">
        <v>-19.857910739999998</v>
      </c>
      <c r="AA151" s="279">
        <v>-20.451490639999999</v>
      </c>
      <c r="AB151" s="279">
        <v>-21.06490904</v>
      </c>
      <c r="AC151" s="279">
        <v>-21.698885749999999</v>
      </c>
      <c r="AD151" s="279">
        <v>-22.354168899999998</v>
      </c>
      <c r="AE151" s="279">
        <v>-23.031536210000002</v>
      </c>
      <c r="AF151" s="279">
        <v>-23.731796170000003</v>
      </c>
      <c r="AG151" s="279">
        <v>-24.455789410000001</v>
      </c>
      <c r="AH151" s="279">
        <v>-25.20439004</v>
      </c>
      <c r="AI151" s="279">
        <v>-25.978507100000002</v>
      </c>
      <c r="AJ151" s="279">
        <v>-26.779086070000002</v>
      </c>
      <c r="AK151" s="279">
        <v>-27.607110420000001</v>
      </c>
      <c r="AL151" s="279">
        <v>-28.463603280000001</v>
      </c>
      <c r="AM151" s="279">
        <v>-29.34962913</v>
      </c>
      <c r="AN151" s="279">
        <v>-30.266295579999998</v>
      </c>
      <c r="AO151" s="279">
        <v>-31.214755309999997</v>
      </c>
      <c r="AP151" s="279">
        <v>-32.196207969999996</v>
      </c>
      <c r="AQ151" s="279">
        <v>-33.211902280000004</v>
      </c>
      <c r="AR151" s="279">
        <v>-34.263138140000002</v>
      </c>
      <c r="AS151" s="279">
        <v>-35.351268920000003</v>
      </c>
      <c r="AT151" s="279">
        <v>-36.477703759999997</v>
      </c>
      <c r="AU151" s="279">
        <v>-37.643910090000006</v>
      </c>
      <c r="AV151" s="279">
        <v>-38.85141617</v>
      </c>
      <c r="AW151" s="279">
        <v>-40.101813790000001</v>
      </c>
      <c r="AX151" s="279">
        <v>-41.396761099999999</v>
      </c>
      <c r="AY151" s="279">
        <v>-42.737985549999998</v>
      </c>
      <c r="AZ151" s="279">
        <v>-44.127287000000003</v>
      </c>
      <c r="BA151" s="279">
        <v>-45.566540950000004</v>
      </c>
      <c r="BB151" s="279">
        <v>-47.052737553251966</v>
      </c>
    </row>
    <row r="152" spans="1:54" outlineLevel="2">
      <c r="A152" s="467"/>
      <c r="B152" s="135" t="s">
        <v>295</v>
      </c>
      <c r="C152" s="135" t="s">
        <v>485</v>
      </c>
      <c r="D152" s="135" t="s">
        <v>399</v>
      </c>
      <c r="E152" s="279">
        <v>-0.61283539460000003</v>
      </c>
      <c r="F152" s="279">
        <v>-0.62927861860000001</v>
      </c>
      <c r="G152" s="279">
        <v>-0.64628766179999997</v>
      </c>
      <c r="H152" s="279">
        <v>-0.66388474060000002</v>
      </c>
      <c r="I152" s="279">
        <v>-0.68209301710000003</v>
      </c>
      <c r="J152" s="279">
        <v>-0.70093664210000006</v>
      </c>
      <c r="K152" s="279">
        <v>-0.7201314674</v>
      </c>
      <c r="L152" s="279">
        <v>-0.73947571589999994</v>
      </c>
      <c r="M152" s="279">
        <v>-0.75867151529999999</v>
      </c>
      <c r="N152" s="279">
        <v>-0.77738403879999995</v>
      </c>
      <c r="O152" s="279">
        <v>-0.79523833089999996</v>
      </c>
      <c r="P152" s="279">
        <v>-0.81813131530000005</v>
      </c>
      <c r="Q152" s="279">
        <v>-0.8418487362</v>
      </c>
      <c r="R152" s="279">
        <v>-0.86642401029999994</v>
      </c>
      <c r="S152" s="279">
        <v>-0.89189201090000003</v>
      </c>
      <c r="T152" s="279">
        <v>-0.91828913450000005</v>
      </c>
      <c r="U152" s="279">
        <v>-0.94565337100000002</v>
      </c>
      <c r="V152" s="279">
        <v>-0.97402437639999995</v>
      </c>
      <c r="W152" s="279">
        <v>-1.003443549</v>
      </c>
      <c r="X152" s="279">
        <v>-1.033954112</v>
      </c>
      <c r="Y152" s="279">
        <v>-1.0656011939999999</v>
      </c>
      <c r="Z152" s="279">
        <v>-1.098431919</v>
      </c>
      <c r="AA152" s="279">
        <v>-1.132495499</v>
      </c>
      <c r="AB152" s="279">
        <v>-1.1678433319999999</v>
      </c>
      <c r="AC152" s="279">
        <v>-1.204529097</v>
      </c>
      <c r="AD152" s="279">
        <v>-1.2426088689999999</v>
      </c>
      <c r="AE152" s="279">
        <v>-1.2821412239999999</v>
      </c>
      <c r="AF152" s="279">
        <v>-1.3231873570000001</v>
      </c>
      <c r="AG152" s="279">
        <v>-1.3658112060000001</v>
      </c>
      <c r="AH152" s="279">
        <v>-1.4100795759999998</v>
      </c>
      <c r="AI152" s="279">
        <v>-1.4560622760000002</v>
      </c>
      <c r="AJ152" s="279">
        <v>-1.5038322620000002</v>
      </c>
      <c r="AK152" s="279">
        <v>-1.5534657790000002</v>
      </c>
      <c r="AL152" s="279">
        <v>-1.6050425160000001</v>
      </c>
      <c r="AM152" s="279">
        <v>-1.658645774</v>
      </c>
      <c r="AN152" s="279">
        <v>-1.7143626270000001</v>
      </c>
      <c r="AO152" s="279">
        <v>-1.772284108</v>
      </c>
      <c r="AP152" s="279">
        <v>-1.832505388</v>
      </c>
      <c r="AQ152" s="279">
        <v>-1.8951259760000001</v>
      </c>
      <c r="AR152" s="279">
        <v>-1.9602499259999999</v>
      </c>
      <c r="AS152" s="279">
        <v>-2.0279860429999998</v>
      </c>
      <c r="AT152" s="279">
        <v>-2.0984481189999999</v>
      </c>
      <c r="AU152" s="279">
        <v>-2.1717551609999997</v>
      </c>
      <c r="AV152" s="279">
        <v>-2.248031643</v>
      </c>
      <c r="AW152" s="279">
        <v>-2.3274077640000002</v>
      </c>
      <c r="AX152" s="279">
        <v>-2.4100197190000001</v>
      </c>
      <c r="AY152" s="279">
        <v>-2.496009989</v>
      </c>
      <c r="AZ152" s="279">
        <v>-2.5855276349999996</v>
      </c>
      <c r="BA152" s="279">
        <v>-2.6787286140000002</v>
      </c>
      <c r="BB152" s="279">
        <v>-2.7752892254282022</v>
      </c>
    </row>
    <row r="153" spans="1:54" outlineLevel="2">
      <c r="A153" s="467"/>
      <c r="B153" s="135" t="s">
        <v>295</v>
      </c>
      <c r="C153" s="135" t="s">
        <v>573</v>
      </c>
      <c r="D153" s="135" t="s">
        <v>399</v>
      </c>
      <c r="E153" s="279">
        <v>0</v>
      </c>
      <c r="F153" s="279">
        <v>0</v>
      </c>
      <c r="G153" s="279">
        <v>0</v>
      </c>
      <c r="H153" s="279">
        <v>0</v>
      </c>
      <c r="I153" s="279">
        <v>0</v>
      </c>
      <c r="J153" s="279">
        <v>0</v>
      </c>
      <c r="K153" s="279">
        <v>1.0098137876245019</v>
      </c>
      <c r="L153" s="279">
        <v>2.1041141672366992</v>
      </c>
      <c r="M153" s="279">
        <v>3.2880369424448039</v>
      </c>
      <c r="N153" s="279">
        <v>4.5669979471187112</v>
      </c>
      <c r="O153" s="279">
        <v>5.9467084103611985</v>
      </c>
      <c r="P153" s="279">
        <v>6.1288886489901966</v>
      </c>
      <c r="Q153" s="279">
        <v>6.3169865213833871</v>
      </c>
      <c r="R153" s="279">
        <v>6.5112084756277913</v>
      </c>
      <c r="S153" s="279">
        <v>6.7117688067860097</v>
      </c>
      <c r="T153" s="279">
        <v>6.9188898747840009</v>
      </c>
      <c r="U153" s="279">
        <v>7.132802577768004</v>
      </c>
      <c r="V153" s="279">
        <v>7.353746563431999</v>
      </c>
      <c r="W153" s="279">
        <v>7.5819706135040068</v>
      </c>
      <c r="X153" s="279">
        <v>7.8177331792369973</v>
      </c>
      <c r="Y153" s="279">
        <v>8.0613025234399984</v>
      </c>
      <c r="Z153" s="279">
        <v>8.3129573977440128</v>
      </c>
      <c r="AA153" s="279">
        <v>8.5729871807319942</v>
      </c>
      <c r="AB153" s="279">
        <v>8.8416927236990102</v>
      </c>
      <c r="AC153" s="279">
        <v>9.1193863441280101</v>
      </c>
      <c r="AD153" s="279">
        <v>9.4063927985720195</v>
      </c>
      <c r="AE153" s="279">
        <v>9.7030493450499833</v>
      </c>
      <c r="AF153" s="279">
        <v>10.009706697846994</v>
      </c>
      <c r="AG153" s="279">
        <v>10.326729316111999</v>
      </c>
      <c r="AH153" s="279">
        <v>10.654495985683003</v>
      </c>
      <c r="AI153" s="279">
        <v>10.993400708854006</v>
      </c>
      <c r="AJ153" s="279">
        <v>11.343852979738987</v>
      </c>
      <c r="AK153" s="279">
        <v>11.706278724507984</v>
      </c>
      <c r="AL153" s="279">
        <v>12.081120911097983</v>
      </c>
      <c r="AM153" s="279">
        <v>12.468840241851993</v>
      </c>
      <c r="AN153" s="279">
        <v>12.869915991201989</v>
      </c>
      <c r="AO153" s="279">
        <v>13.284846768836012</v>
      </c>
      <c r="AP153" s="279">
        <v>13.714151370686999</v>
      </c>
      <c r="AQ153" s="279">
        <v>14.158369690887008</v>
      </c>
      <c r="AR153" s="279">
        <v>14.618063488068014</v>
      </c>
      <c r="AS153" s="279">
        <v>15.093817653487998</v>
      </c>
      <c r="AT153" s="279">
        <v>15.586240833381989</v>
      </c>
      <c r="AU153" s="279">
        <v>16.095966765894978</v>
      </c>
      <c r="AV153" s="279">
        <v>16.623655294324003</v>
      </c>
      <c r="AW153" s="279">
        <v>17.169993462411995</v>
      </c>
      <c r="AX153" s="279">
        <v>17.735696799785003</v>
      </c>
      <c r="AY153" s="279">
        <v>18.321510560594</v>
      </c>
      <c r="AZ153" s="279">
        <v>18.928210938887993</v>
      </c>
      <c r="BA153" s="279">
        <v>19.556606653391981</v>
      </c>
      <c r="BB153" s="279">
        <v>154.99286079097024</v>
      </c>
    </row>
    <row r="154" spans="1:54" outlineLevel="2">
      <c r="A154" s="468"/>
      <c r="B154" s="135" t="s">
        <v>486</v>
      </c>
      <c r="C154" s="135"/>
      <c r="D154" s="135" t="s">
        <v>399</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390</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479</v>
      </c>
      <c r="C157" s="134" t="s">
        <v>164</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66" t="s">
        <v>487</v>
      </c>
      <c r="B158" s="135" t="s">
        <v>289</v>
      </c>
      <c r="C158" s="135" t="s">
        <v>405</v>
      </c>
      <c r="D158" s="135" t="s">
        <v>488</v>
      </c>
      <c r="E158" s="238">
        <v>130.88514758148523</v>
      </c>
      <c r="F158" s="36">
        <v>132.47054013294598</v>
      </c>
      <c r="G158" s="36">
        <v>134.08135830186416</v>
      </c>
      <c r="H158" s="36">
        <v>135.71820004817999</v>
      </c>
      <c r="I158" s="36">
        <v>137.38168236183176</v>
      </c>
      <c r="J158" s="36">
        <v>139.07244214275579</v>
      </c>
      <c r="K158" s="36">
        <v>138.04401165559881</v>
      </c>
      <c r="L158" s="36">
        <v>136.97105163289481</v>
      </c>
      <c r="M158" s="36">
        <v>135.85222722477727</v>
      </c>
      <c r="N158" s="36">
        <v>134.68615375138461</v>
      </c>
      <c r="O158" s="36">
        <v>133.47139472286051</v>
      </c>
      <c r="P158" s="36">
        <v>135.14341468565851</v>
      </c>
      <c r="Q158" s="36">
        <v>136.84401759559825</v>
      </c>
      <c r="R158" s="36">
        <v>138.57392505260748</v>
      </c>
      <c r="S158" s="36">
        <v>140.33388307661167</v>
      </c>
      <c r="T158" s="36">
        <v>142.12466276753372</v>
      </c>
      <c r="U158" s="36">
        <v>143.94706173529383</v>
      </c>
      <c r="V158" s="36">
        <v>145.8019048698095</v>
      </c>
      <c r="W158" s="36">
        <v>147.6900450009955</v>
      </c>
      <c r="X158" s="36">
        <v>149.61236509876349</v>
      </c>
      <c r="Y158" s="36">
        <v>151.56977827302217</v>
      </c>
      <c r="Z158" s="36">
        <v>153.56322986367701</v>
      </c>
      <c r="AA158" s="36">
        <v>155.59369821063018</v>
      </c>
      <c r="AB158" s="36">
        <v>157.66219630378035</v>
      </c>
      <c r="AC158" s="36">
        <v>159.76977299302268</v>
      </c>
      <c r="AD158" s="36">
        <v>161.91751441824854</v>
      </c>
      <c r="AE158" s="36">
        <v>164.10654576934542</v>
      </c>
      <c r="AF158" s="36">
        <v>166.33803238619674</v>
      </c>
      <c r="AG158" s="36">
        <v>168.61318206868179</v>
      </c>
      <c r="AH158" s="36">
        <v>170.93324639667534</v>
      </c>
      <c r="AI158" s="36">
        <v>173.29952216004776</v>
      </c>
      <c r="AJ158" s="36">
        <v>175.71335432866456</v>
      </c>
      <c r="AK158" s="36">
        <v>178.1761368223863</v>
      </c>
      <c r="AL158" s="36">
        <v>180.68931515106846</v>
      </c>
      <c r="AM158" s="36">
        <v>183.2543888345611</v>
      </c>
      <c r="AN158" s="36">
        <v>185.87291283270869</v>
      </c>
      <c r="AO158" s="36">
        <v>188.54650051534995</v>
      </c>
      <c r="AP158" s="36">
        <v>191.27682608231737</v>
      </c>
      <c r="AQ158" s="36">
        <v>194.06562643343736</v>
      </c>
      <c r="AR158" s="36">
        <v>196.9147049085295</v>
      </c>
      <c r="AS158" s="36">
        <v>199.82593293740669</v>
      </c>
      <c r="AT158" s="36">
        <v>202.80125388987457</v>
      </c>
      <c r="AU158" s="36">
        <v>205.84268549573144</v>
      </c>
      <c r="AV158" s="36">
        <v>208.95232303476766</v>
      </c>
      <c r="AW158" s="36">
        <v>212.13234307676569</v>
      </c>
      <c r="AX158" s="36">
        <v>215.38500656149935</v>
      </c>
      <c r="AY158" s="36">
        <v>218.71266242873375</v>
      </c>
      <c r="AZ158" s="36">
        <v>222.11775146822484</v>
      </c>
      <c r="BA158" s="36">
        <v>225.60281049971894</v>
      </c>
      <c r="BB158" s="36">
        <v>229.14255060182859</v>
      </c>
    </row>
    <row r="159" spans="1:54" outlineLevel="2">
      <c r="A159" s="467"/>
      <c r="B159" s="135" t="s">
        <v>289</v>
      </c>
      <c r="C159" s="135" t="s">
        <v>571</v>
      </c>
      <c r="D159" s="135" t="s">
        <v>488</v>
      </c>
      <c r="E159" s="279">
        <v>0</v>
      </c>
      <c r="F159" s="279">
        <v>0</v>
      </c>
      <c r="G159" s="279">
        <v>0</v>
      </c>
      <c r="H159" s="279">
        <v>0</v>
      </c>
      <c r="I159" s="279">
        <v>0</v>
      </c>
      <c r="J159" s="279">
        <v>0</v>
      </c>
      <c r="K159" s="279">
        <v>-1.9837228067377233</v>
      </c>
      <c r="L159" s="279">
        <v>-4.0239650289135067</v>
      </c>
      <c r="M159" s="279">
        <v>-6.1224209472979103</v>
      </c>
      <c r="N159" s="279">
        <v>-8.280848443995156</v>
      </c>
      <c r="O159" s="279">
        <v>-10.501071945272809</v>
      </c>
      <c r="P159" s="279">
        <v>-10.654154445264554</v>
      </c>
      <c r="Q159" s="279">
        <v>-10.810396604080351</v>
      </c>
      <c r="R159" s="279">
        <v>-10.969890005181009</v>
      </c>
      <c r="S159" s="279">
        <v>-11.132729725737018</v>
      </c>
      <c r="T159" s="279">
        <v>-11.299014179218585</v>
      </c>
      <c r="U159" s="279">
        <v>-11.468845457055449</v>
      </c>
      <c r="V159" s="279">
        <v>-11.642329357347059</v>
      </c>
      <c r="W159" s="279">
        <v>-11.819575617182423</v>
      </c>
      <c r="X159" s="279">
        <v>-12.000698068180196</v>
      </c>
      <c r="Y159" s="279">
        <v>-12.185814744508514</v>
      </c>
      <c r="Z159" s="279">
        <v>-12.375048123345181</v>
      </c>
      <c r="AA159" s="279">
        <v>-12.568525314737458</v>
      </c>
      <c r="AB159" s="279">
        <v>-12.766378228362184</v>
      </c>
      <c r="AC159" s="279">
        <v>-12.968743735885615</v>
      </c>
      <c r="AD159" s="279">
        <v>-13.175763958283593</v>
      </c>
      <c r="AE159" s="279">
        <v>-13.387586526871342</v>
      </c>
      <c r="AF159" s="279">
        <v>-13.604364682633541</v>
      </c>
      <c r="AG159" s="279">
        <v>-13.826257575974235</v>
      </c>
      <c r="AH159" s="279">
        <v>-14.053430629606964</v>
      </c>
      <c r="AI159" s="279">
        <v>-14.286055569134447</v>
      </c>
      <c r="AJ159" s="279">
        <v>-14.524310963918918</v>
      </c>
      <c r="AK159" s="279">
        <v>-14.768382403191762</v>
      </c>
      <c r="AL159" s="279">
        <v>-15.018462666553727</v>
      </c>
      <c r="AM159" s="279">
        <v>-15.274752322924758</v>
      </c>
      <c r="AN159" s="279">
        <v>-15.537459852314024</v>
      </c>
      <c r="AO159" s="279">
        <v>-15.806802019929775</v>
      </c>
      <c r="AP159" s="279">
        <v>-16.08300434521956</v>
      </c>
      <c r="AQ159" s="279">
        <v>-16.366301384129851</v>
      </c>
      <c r="AR159" s="279">
        <v>-16.656937212556272</v>
      </c>
      <c r="AS159" s="279">
        <v>-16.955165721693401</v>
      </c>
      <c r="AT159" s="279">
        <v>-17.26125123887487</v>
      </c>
      <c r="AU159" s="279">
        <v>-17.575468746143098</v>
      </c>
      <c r="AV159" s="279">
        <v>-17.898104670929541</v>
      </c>
      <c r="AW159" s="279">
        <v>-18.229457081524281</v>
      </c>
      <c r="AX159" s="279">
        <v>-18.56983636720636</v>
      </c>
      <c r="AY159" s="279">
        <v>-18.919565835323418</v>
      </c>
      <c r="AZ159" s="279">
        <v>-19.278982232141757</v>
      </c>
      <c r="BA159" s="279">
        <v>-19.648436273706398</v>
      </c>
      <c r="BB159" s="279">
        <v>-160.64483518235502</v>
      </c>
    </row>
    <row r="160" spans="1:54" outlineLevel="2">
      <c r="A160" s="467"/>
      <c r="B160" s="135" t="s">
        <v>289</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67"/>
      <c r="B161" s="135" t="s">
        <v>292</v>
      </c>
      <c r="C161" s="135" t="s">
        <v>481</v>
      </c>
      <c r="D161" s="135"/>
      <c r="E161" s="238">
        <v>0.16861548800000001</v>
      </c>
      <c r="F161" s="36">
        <v>0.17314251999999999</v>
      </c>
      <c r="G161" s="36">
        <v>0.177825329</v>
      </c>
      <c r="H161" s="36">
        <v>0.18267003300000001</v>
      </c>
      <c r="I161" s="36">
        <v>0.18768300700000001</v>
      </c>
      <c r="J161" s="36">
        <v>0.19287090000000001</v>
      </c>
      <c r="K161" s="36">
        <v>0.198155682</v>
      </c>
      <c r="L161" s="36">
        <v>0.20348160100000001</v>
      </c>
      <c r="M161" s="36">
        <v>0.208766651</v>
      </c>
      <c r="N161" s="36">
        <v>0.21391864799999999</v>
      </c>
      <c r="O161" s="36">
        <v>0.218834363</v>
      </c>
      <c r="P161" s="36">
        <v>0.22513709800000001</v>
      </c>
      <c r="Q161" s="36">
        <v>0.231666811</v>
      </c>
      <c r="R161" s="36">
        <v>0.238432701</v>
      </c>
      <c r="S161" s="36">
        <v>0.24544437099999999</v>
      </c>
      <c r="T161" s="36">
        <v>0.25271184000000002</v>
      </c>
      <c r="U161" s="36">
        <v>0.26024556799999998</v>
      </c>
      <c r="V161" s="36">
        <v>0.26805647300000002</v>
      </c>
      <c r="W161" s="36">
        <v>0.27615595100000001</v>
      </c>
      <c r="X161" s="36">
        <v>0.28455590400000003</v>
      </c>
      <c r="Y161" s="36">
        <v>0.29326875400000002</v>
      </c>
      <c r="Z161" s="36">
        <v>0.30230747699999999</v>
      </c>
      <c r="AA161" s="36">
        <v>0.311685622</v>
      </c>
      <c r="AB161" s="36">
        <v>0.32141733700000003</v>
      </c>
      <c r="AC161" s="36">
        <v>0.33151740200000002</v>
      </c>
      <c r="AD161" s="36">
        <v>0.34200125599999998</v>
      </c>
      <c r="AE161" s="36">
        <v>0.35288502399999999</v>
      </c>
      <c r="AF161" s="36">
        <v>0.36418555499999999</v>
      </c>
      <c r="AG161" s="36">
        <v>0.37592045099999999</v>
      </c>
      <c r="AH161" s="36">
        <v>0.38810810600000001</v>
      </c>
      <c r="AI161" s="36">
        <v>0.40076773799999998</v>
      </c>
      <c r="AJ161" s="36">
        <v>0.41391943199999998</v>
      </c>
      <c r="AK161" s="36">
        <v>0.42758418100000001</v>
      </c>
      <c r="AL161" s="36">
        <v>0.44178392399999999</v>
      </c>
      <c r="AM161" s="36">
        <v>0.45654159300000002</v>
      </c>
      <c r="AN161" s="36">
        <v>0.47188116299999999</v>
      </c>
      <c r="AO161" s="36">
        <v>0.48782769599999998</v>
      </c>
      <c r="AP161" s="36">
        <v>0.50440739199999995</v>
      </c>
      <c r="AQ161" s="36">
        <v>0.52164765000000002</v>
      </c>
      <c r="AR161" s="36">
        <v>0.53957711500000005</v>
      </c>
      <c r="AS161" s="36">
        <v>0.55822574400000002</v>
      </c>
      <c r="AT161" s="36">
        <v>0.57762486400000002</v>
      </c>
      <c r="AU161" s="36">
        <v>0.59780723999999996</v>
      </c>
      <c r="AV161" s="36">
        <v>0.61880714199999998</v>
      </c>
      <c r="AW161" s="36">
        <v>0.64066041399999996</v>
      </c>
      <c r="AX161" s="36">
        <v>0.66340455300000001</v>
      </c>
      <c r="AY161" s="36">
        <v>0.68707878600000005</v>
      </c>
      <c r="AZ161" s="36">
        <v>0.71172415099999997</v>
      </c>
      <c r="BA161" s="36">
        <v>0.73738358500000001</v>
      </c>
      <c r="BB161" s="36">
        <v>0.7639681057098936</v>
      </c>
    </row>
    <row r="162" spans="1:54" outlineLevel="2">
      <c r="A162" s="467"/>
      <c r="B162" s="135" t="s">
        <v>292</v>
      </c>
      <c r="C162" s="135" t="s">
        <v>482</v>
      </c>
      <c r="D162" s="135"/>
      <c r="E162" s="238">
        <v>0.37470108400000002</v>
      </c>
      <c r="F162" s="36">
        <v>0.38476115599999999</v>
      </c>
      <c r="G162" s="36">
        <v>0.39516739899999997</v>
      </c>
      <c r="H162" s="36">
        <v>0.405933406</v>
      </c>
      <c r="I162" s="36">
        <v>0.41707334800000001</v>
      </c>
      <c r="J162" s="36">
        <v>0.42860199999999998</v>
      </c>
      <c r="K162" s="36">
        <v>0.44034595900000001</v>
      </c>
      <c r="L162" s="36">
        <v>0.45218133599999999</v>
      </c>
      <c r="M162" s="36">
        <v>0.46392589000000001</v>
      </c>
      <c r="N162" s="36">
        <v>0.475374774</v>
      </c>
      <c r="O162" s="36">
        <v>0.48629858500000001</v>
      </c>
      <c r="P162" s="36">
        <v>0.50030466200000001</v>
      </c>
      <c r="Q162" s="36">
        <v>0.51481513499999998</v>
      </c>
      <c r="R162" s="36">
        <v>0.52985044699999995</v>
      </c>
      <c r="S162" s="36">
        <v>0.54543193499999998</v>
      </c>
      <c r="T162" s="36">
        <v>0.56158186700000001</v>
      </c>
      <c r="U162" s="36">
        <v>0.57832348499999997</v>
      </c>
      <c r="V162" s="36">
        <v>0.59568105100000002</v>
      </c>
      <c r="W162" s="36">
        <v>0.61367989199999995</v>
      </c>
      <c r="X162" s="36">
        <v>0.63234645300000003</v>
      </c>
      <c r="Y162" s="36">
        <v>0.65170834300000002</v>
      </c>
      <c r="Z162" s="36">
        <v>0.67179439399999996</v>
      </c>
      <c r="AA162" s="36">
        <v>0.69263471399999998</v>
      </c>
      <c r="AB162" s="36">
        <v>0.71426074799999995</v>
      </c>
      <c r="AC162" s="36">
        <v>0.73670533800000004</v>
      </c>
      <c r="AD162" s="36">
        <v>0.76000279000000004</v>
      </c>
      <c r="AE162" s="36">
        <v>0.784188942</v>
      </c>
      <c r="AF162" s="36">
        <v>0.80930123300000001</v>
      </c>
      <c r="AG162" s="36">
        <v>0.83537878099999996</v>
      </c>
      <c r="AH162" s="36">
        <v>0.86246245700000002</v>
      </c>
      <c r="AI162" s="36">
        <v>0.89059497300000001</v>
      </c>
      <c r="AJ162" s="36">
        <v>0.91982096099999999</v>
      </c>
      <c r="AK162" s="36">
        <v>0.95018706900000005</v>
      </c>
      <c r="AL162" s="36">
        <v>0.98174205299999995</v>
      </c>
      <c r="AM162" s="36">
        <v>1.014536874</v>
      </c>
      <c r="AN162" s="36">
        <v>1.0486248069999999</v>
      </c>
      <c r="AO162" s="36">
        <v>1.084061546</v>
      </c>
      <c r="AP162" s="36">
        <v>1.120905316</v>
      </c>
      <c r="AQ162" s="36">
        <v>1.1592169999999999</v>
      </c>
      <c r="AR162" s="36">
        <v>1.1990602560000001</v>
      </c>
      <c r="AS162" s="36">
        <v>1.2405016529999999</v>
      </c>
      <c r="AT162" s="36">
        <v>1.283610809</v>
      </c>
      <c r="AU162" s="36">
        <v>1.328460534</v>
      </c>
      <c r="AV162" s="36">
        <v>1.3751269820000001</v>
      </c>
      <c r="AW162" s="36">
        <v>1.4236898090000001</v>
      </c>
      <c r="AX162" s="36">
        <v>1.4742323399999999</v>
      </c>
      <c r="AY162" s="36">
        <v>1.526841747</v>
      </c>
      <c r="AZ162" s="36">
        <v>1.5816092239999999</v>
      </c>
      <c r="BA162" s="36">
        <v>1.63863019</v>
      </c>
      <c r="BB162" s="36">
        <v>1.6977069043569488</v>
      </c>
    </row>
    <row r="163" spans="1:54" outlineLevel="2">
      <c r="A163" s="467"/>
      <c r="B163" s="135" t="s">
        <v>292</v>
      </c>
      <c r="C163" s="135" t="s">
        <v>572</v>
      </c>
      <c r="D163" s="135"/>
      <c r="E163" s="279">
        <v>0</v>
      </c>
      <c r="F163" s="279">
        <v>0</v>
      </c>
      <c r="G163" s="279">
        <v>0</v>
      </c>
      <c r="H163" s="279">
        <v>0</v>
      </c>
      <c r="I163" s="279">
        <v>0</v>
      </c>
      <c r="J163" s="279">
        <v>0</v>
      </c>
      <c r="K163" s="279">
        <v>-1.1449857999999314E-4</v>
      </c>
      <c r="L163" s="279">
        <v>-3.3018271000008107E-4</v>
      </c>
      <c r="M163" s="279">
        <v>-6.8681289999998965E-4</v>
      </c>
      <c r="N163" s="279">
        <v>-1.2290784800000022E-3</v>
      </c>
      <c r="O163" s="279">
        <v>-2.0070579600000365E-3</v>
      </c>
      <c r="P163" s="279">
        <v>-2.0784477500000002E-3</v>
      </c>
      <c r="Q163" s="279">
        <v>-2.1526195100000011E-3</v>
      </c>
      <c r="R163" s="279">
        <v>-2.2296869100000335E-3</v>
      </c>
      <c r="S163" s="279">
        <v>-2.3097755999999066E-3</v>
      </c>
      <c r="T163" s="279">
        <v>-2.3930144099999825E-3</v>
      </c>
      <c r="U163" s="279">
        <v>-2.479538870000022E-3</v>
      </c>
      <c r="V163" s="279">
        <v>-2.5694850200000501E-3</v>
      </c>
      <c r="W163" s="279">
        <v>-2.6630051399999782E-3</v>
      </c>
      <c r="X163" s="279">
        <v>-2.7602437300001917E-3</v>
      </c>
      <c r="Y163" s="279">
        <v>-2.86136982000002E-3</v>
      </c>
      <c r="Z163" s="279">
        <v>-2.9665504500000711E-3</v>
      </c>
      <c r="AA163" s="279">
        <v>-3.0759580000001359E-3</v>
      </c>
      <c r="AB163" s="279">
        <v>-3.1897776800000307E-3</v>
      </c>
      <c r="AC163" s="279">
        <v>-3.3081991299998832E-3</v>
      </c>
      <c r="AD163" s="279">
        <v>-3.4314281699998951E-3</v>
      </c>
      <c r="AE163" s="279">
        <v>-3.5596662500000931E-3</v>
      </c>
      <c r="AF163" s="279">
        <v>-3.6931442300000179E-3</v>
      </c>
      <c r="AG163" s="279">
        <v>-3.8320825799999401E-3</v>
      </c>
      <c r="AH163" s="279">
        <v>-3.9767292499999201E-3</v>
      </c>
      <c r="AI163" s="279">
        <v>-4.1273299200001064E-3</v>
      </c>
      <c r="AJ163" s="279">
        <v>-4.2841529799999825E-3</v>
      </c>
      <c r="AK163" s="279">
        <v>-4.4474696600000641E-3</v>
      </c>
      <c r="AL163" s="279">
        <v>-4.6175769100000553E-3</v>
      </c>
      <c r="AM163" s="279">
        <v>-4.7947699200000344E-3</v>
      </c>
      <c r="AN163" s="279">
        <v>-4.9793644900000648E-3</v>
      </c>
      <c r="AO163" s="279">
        <v>-5.1716965200000777E-3</v>
      </c>
      <c r="AP163" s="279">
        <v>-5.372108949999785E-3</v>
      </c>
      <c r="AQ163" s="279">
        <v>-5.5809695900001371E-3</v>
      </c>
      <c r="AR163" s="279">
        <v>-5.7986553899999288E-3</v>
      </c>
      <c r="AS163" s="279">
        <v>-6.0255637400001005E-3</v>
      </c>
      <c r="AT163" s="279">
        <v>-6.2621148000002345E-3</v>
      </c>
      <c r="AU163" s="279">
        <v>-6.5087422400005278E-3</v>
      </c>
      <c r="AV163" s="279">
        <v>-6.7659102799999997E-3</v>
      </c>
      <c r="AW163" s="279">
        <v>-7.034089609999912E-3</v>
      </c>
      <c r="AX163" s="279">
        <v>-7.3137888500001639E-3</v>
      </c>
      <c r="AY163" s="279">
        <v>-7.6055345600000955E-3</v>
      </c>
      <c r="AZ163" s="279">
        <v>-7.9098714700002373E-3</v>
      </c>
      <c r="BA163" s="279">
        <v>-8.2273781499998221E-3</v>
      </c>
      <c r="BB163" s="279">
        <v>-2.5085496124699289</v>
      </c>
    </row>
    <row r="164" spans="1:54" outlineLevel="2">
      <c r="A164" s="467"/>
      <c r="B164" s="135" t="s">
        <v>292</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67"/>
      <c r="B165" s="135" t="s">
        <v>486</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67"/>
      <c r="B166" s="135" t="s">
        <v>486</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67"/>
      <c r="B167" s="135" t="s">
        <v>486</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67"/>
      <c r="B168" s="135" t="s">
        <v>486</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68"/>
      <c r="B169" s="135" t="s">
        <v>486</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491</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66" t="s">
        <v>492</v>
      </c>
      <c r="B172" s="135" t="s">
        <v>289</v>
      </c>
      <c r="C172" s="135" t="s">
        <v>405</v>
      </c>
      <c r="D172" s="135" t="s">
        <v>399</v>
      </c>
      <c r="E172" s="262">
        <f>-(E$158*'Fixed Data'!$B$25*'Fixed Data'!E$47*'Fixed Data'!$B$24*'Fixed Data'!$B$23+E$158*'Fixed Data'!$B$26)*'Fixed Data'!L44/10^6</f>
        <v>-26.692649038672457</v>
      </c>
      <c r="F172" s="262">
        <f>-(F$158*'Fixed Data'!$B$25*'Fixed Data'!F$47*'Fixed Data'!$B$24*'Fixed Data'!$B$23+F$158*'Fixed Data'!$B$26)*'Fixed Data'!M44/10^6</f>
        <v>-27.427383930240559</v>
      </c>
      <c r="G172" s="262">
        <f>-(G$158*'Fixed Data'!$B$25*'Fixed Data'!G$47*'Fixed Data'!$B$24*'Fixed Data'!$B$23+G$158*'Fixed Data'!$B$26)*'Fixed Data'!N44/10^6</f>
        <v>-28.183650790629187</v>
      </c>
      <c r="H172" s="262">
        <f>-(H$158*'Fixed Data'!$B$25*'Fixed Data'!H$47*'Fixed Data'!$B$24*'Fixed Data'!$B$23+H$158*'Fixed Data'!$B$26)*'Fixed Data'!O44/10^6</f>
        <v>-28.962144024685141</v>
      </c>
      <c r="I172" s="262">
        <f>-(I$158*'Fixed Data'!$B$25*'Fixed Data'!I$47*'Fixed Data'!$B$24*'Fixed Data'!$B$23+I$158*'Fixed Data'!$B$26)*'Fixed Data'!P44/10^6</f>
        <v>-29.76358342848588</v>
      </c>
      <c r="J172" s="262">
        <f>-(J$158*'Fixed Data'!$B$25*'Fixed Data'!J$47*'Fixed Data'!$B$24*'Fixed Data'!$B$23+J$158*'Fixed Data'!$B$26)*'Fixed Data'!Q44/10^6</f>
        <v>-30.588715328017472</v>
      </c>
      <c r="K172" s="262">
        <f>-(K$158*'Fixed Data'!$B$25*'Fixed Data'!K$47*'Fixed Data'!$B$24*'Fixed Data'!$B$23+K$158*'Fixed Data'!$B$26)*'Fixed Data'!R44/10^6</f>
        <v>-30.824887333484828</v>
      </c>
      <c r="L172" s="262">
        <f>-(L$158*'Fixed Data'!$B$25*'Fixed Data'!L$47*'Fixed Data'!$B$24*'Fixed Data'!$B$23+L$158*'Fixed Data'!$B$26)*'Fixed Data'!S44/10^6</f>
        <v>-31.051063964121429</v>
      </c>
      <c r="M172" s="262">
        <f>-(M$158*'Fixed Data'!$B$25*'Fixed Data'!M$47*'Fixed Data'!$B$24*'Fixed Data'!$B$23+M$158*'Fixed Data'!$B$26)*'Fixed Data'!T44/10^6</f>
        <v>-31.266425083763831</v>
      </c>
      <c r="N172" s="262">
        <f>-(N$158*'Fixed Data'!$B$25*'Fixed Data'!N$47*'Fixed Data'!$B$24*'Fixed Data'!$B$23+N$158*'Fixed Data'!$B$26)*'Fixed Data'!U44/10^6</f>
        <v>-31.470104542167302</v>
      </c>
      <c r="O172" s="262">
        <f>-(O$158*'Fixed Data'!$B$25*'Fixed Data'!O$47*'Fixed Data'!$B$24*'Fixed Data'!$B$23+O$158*'Fixed Data'!$B$26)*'Fixed Data'!V44/10^6</f>
        <v>-31.661187728322368</v>
      </c>
      <c r="P172" s="262">
        <f>-(P$158*'Fixed Data'!$B$25*'Fixed Data'!P$47*'Fixed Data'!$B$24*'Fixed Data'!$B$23+P$158*'Fixed Data'!$B$26)*'Fixed Data'!W44/10^6</f>
        <v>-32.546003116547809</v>
      </c>
      <c r="Q172" s="262">
        <f>-(Q$158*'Fixed Data'!$B$25*'Fixed Data'!Q$47*'Fixed Data'!$B$24*'Fixed Data'!$B$23+Q$158*'Fixed Data'!$B$26)*'Fixed Data'!X44/10^6</f>
        <v>-33.457413150440537</v>
      </c>
      <c r="R172" s="262">
        <f>-(R$158*'Fixed Data'!$B$25*'Fixed Data'!R$47*'Fixed Data'!$B$24*'Fixed Data'!$B$23+R$158*'Fixed Data'!$B$26)*'Fixed Data'!Y44/10^6</f>
        <v>-34.396308150186009</v>
      </c>
      <c r="S172" s="262">
        <f>-(S$158*'Fixed Data'!$B$25*'Fixed Data'!S$47*'Fixed Data'!$B$24*'Fixed Data'!$B$23+S$158*'Fixed Data'!$B$26)*'Fixed Data'!Z44/10^6</f>
        <v>-35.355655813726962</v>
      </c>
      <c r="T172" s="262">
        <f>-(T$158*'Fixed Data'!$B$25*'Fixed Data'!T$47*'Fixed Data'!$B$24*'Fixed Data'!$B$23+T$158*'Fixed Data'!$B$26)*'Fixed Data'!AA44/10^6</f>
        <v>-36.343926410761441</v>
      </c>
      <c r="U172" s="262">
        <f>-(U$158*'Fixed Data'!$B$25*'Fixed Data'!U$47*'Fixed Data'!$B$24*'Fixed Data'!$B$23+U$158*'Fixed Data'!$B$26)*'Fixed Data'!AB44/10^6</f>
        <v>-37.362097013797161</v>
      </c>
      <c r="V172" s="262">
        <f>-(V$158*'Fixed Data'!$B$25*'Fixed Data'!V$47*'Fixed Data'!$B$24*'Fixed Data'!$B$23+V$158*'Fixed Data'!$B$26)*'Fixed Data'!AC44/10^6</f>
        <v>-38.411182718993423</v>
      </c>
      <c r="W172" s="262">
        <f>-(W$158*'Fixed Data'!$B$25*'Fixed Data'!W$47*'Fixed Data'!$B$24*'Fixed Data'!$B$23+W$158*'Fixed Data'!$B$26)*'Fixed Data'!AD44/10^6</f>
        <v>-39.492238100078737</v>
      </c>
      <c r="X172" s="262">
        <f>-(X$158*'Fixed Data'!$B$25*'Fixed Data'!X$47*'Fixed Data'!$B$24*'Fixed Data'!$B$23+X$158*'Fixed Data'!$B$26)*'Fixed Data'!AE44/10^6</f>
        <v>-40.606359435517732</v>
      </c>
      <c r="Y172" s="262">
        <f>-(Y$158*'Fixed Data'!$B$25*'Fixed Data'!Y$47*'Fixed Data'!$B$24*'Fixed Data'!$B$23+Y$158*'Fixed Data'!$B$26)*'Fixed Data'!AF44/10^6</f>
        <v>-41.754686158740611</v>
      </c>
      <c r="Z172" s="262">
        <f>-(Z$158*'Fixed Data'!$B$25*'Fixed Data'!Z$47*'Fixed Data'!$B$24*'Fixed Data'!$B$23+Z$158*'Fixed Data'!$B$26)*'Fixed Data'!AG44/10^6</f>
        <v>-42.9384030911894</v>
      </c>
      <c r="AA172" s="262">
        <f>-(AA$158*'Fixed Data'!$B$25*'Fixed Data'!AA$47*'Fixed Data'!$B$24*'Fixed Data'!$B$23+AA$158*'Fixed Data'!$B$26)*'Fixed Data'!AH44/10^6</f>
        <v>-44.158742364151991</v>
      </c>
      <c r="AB172" s="262">
        <f>-(AB$158*'Fixed Data'!$B$25*'Fixed Data'!AB$47*'Fixed Data'!$B$24*'Fixed Data'!$B$23+AB$158*'Fixed Data'!$B$26)*'Fixed Data'!AI44/10^6</f>
        <v>-45.416985738324797</v>
      </c>
      <c r="AC172" s="262">
        <f>-(AC$158*'Fixed Data'!$B$25*'Fixed Data'!AC$47*'Fixed Data'!$B$24*'Fixed Data'!$B$23+AC$158*'Fixed Data'!$B$26)*'Fixed Data'!AJ44/10^6</f>
        <v>-46.684426746500783</v>
      </c>
      <c r="AD172" s="262">
        <f>-(AD$158*'Fixed Data'!$B$25*'Fixed Data'!AD$47*'Fixed Data'!$B$24*'Fixed Data'!$B$23+AD$158*'Fixed Data'!$B$26)*'Fixed Data'!AK44/10^6</f>
        <v>-47.986879717996878</v>
      </c>
      <c r="AE172" s="262">
        <f>-(AE$158*'Fixed Data'!$B$25*'Fixed Data'!AE$47*'Fixed Data'!$B$24*'Fixed Data'!$B$23+AE$158*'Fixed Data'!$B$26)*'Fixed Data'!AL44/10^6</f>
        <v>-49.322223496763634</v>
      </c>
      <c r="AF172" s="262">
        <f>-(AF$158*'Fixed Data'!$B$25*'Fixed Data'!AF$47*'Fixed Data'!$B$24*'Fixed Data'!$B$23+AF$158*'Fixed Data'!$B$26)*'Fixed Data'!AM44/10^6</f>
        <v>-50.689084884056008</v>
      </c>
      <c r="AG172" s="262">
        <f>-(AG$158*'Fixed Data'!$B$25*'Fixed Data'!AG$47*'Fixed Data'!$B$24*'Fixed Data'!$B$23+AG$158*'Fixed Data'!$B$26)*'Fixed Data'!AN44/10^6</f>
        <v>-52.087010921053363</v>
      </c>
      <c r="AH172" s="262">
        <f>-(AH$158*'Fixed Data'!$B$25*'Fixed Data'!AH$47*'Fixed Data'!$B$24*'Fixed Data'!$B$23+AH$158*'Fixed Data'!$B$26)*'Fixed Data'!AO44/10^6</f>
        <v>-53.516947646515099</v>
      </c>
      <c r="AI172" s="262">
        <f>-(AI$158*'Fixed Data'!$B$25*'Fixed Data'!AI$47*'Fixed Data'!$B$24*'Fixed Data'!$B$23+AI$158*'Fixed Data'!$B$26)*'Fixed Data'!AP44/10^6</f>
        <v>-54.982055683478393</v>
      </c>
      <c r="AJ172" s="262">
        <f>-(AJ$158*'Fixed Data'!$B$25*'Fixed Data'!AJ$47*'Fixed Data'!$B$24*'Fixed Data'!$B$23+AJ$158*'Fixed Data'!$B$26)*'Fixed Data'!AQ44/10^6</f>
        <v>-56.482306941361415</v>
      </c>
      <c r="AK172" s="262">
        <f>-(AK$158*'Fixed Data'!$B$25*'Fixed Data'!AK$47*'Fixed Data'!$B$24*'Fixed Data'!$B$23+AK$158*'Fixed Data'!$B$26)*'Fixed Data'!AR44/10^6</f>
        <v>-58.018444938196318</v>
      </c>
      <c r="AL172" s="262">
        <f>-(AL$158*'Fixed Data'!$B$25*'Fixed Data'!AL$47*'Fixed Data'!$B$24*'Fixed Data'!$B$23+AL$158*'Fixed Data'!$B$26)*'Fixed Data'!AS44/10^6</f>
        <v>-59.591650805014638</v>
      </c>
      <c r="AM172" s="262">
        <f>-(AM$158*'Fixed Data'!$B$25*'Fixed Data'!AM$47*'Fixed Data'!$B$24*'Fixed Data'!$B$23+AM$158*'Fixed Data'!$B$26)*'Fixed Data'!AT44/10^6</f>
        <v>-61.203248563362791</v>
      </c>
      <c r="AN172" s="262">
        <f>-(AN$158*'Fixed Data'!$B$25*'Fixed Data'!AN$47*'Fixed Data'!$B$24*'Fixed Data'!$B$23+AN$158*'Fixed Data'!$B$26)*'Fixed Data'!AU44/10^6</f>
        <v>-62.854465069750809</v>
      </c>
      <c r="AO172" s="262">
        <f>-(AO$158*'Fixed Data'!$B$25*'Fixed Data'!AO$47*'Fixed Data'!$B$24*'Fixed Data'!$B$23+AO$158*'Fixed Data'!$B$26)*'Fixed Data'!AV44/10^6</f>
        <v>-64.54636604097918</v>
      </c>
      <c r="AP172" s="262">
        <f>-(AP$158*'Fixed Data'!$B$25*'Fixed Data'!AP$47*'Fixed Data'!$B$24*'Fixed Data'!$B$23+AP$158*'Fixed Data'!$B$26)*'Fixed Data'!AW44/10^6</f>
        <v>-66.280237331739514</v>
      </c>
      <c r="AQ172" s="262">
        <f>-(AQ$158*'Fixed Data'!$B$25*'Fixed Data'!AQ$47*'Fixed Data'!$B$24*'Fixed Data'!$B$23+AQ$158*'Fixed Data'!$B$26)*'Fixed Data'!AX44/10^6</f>
        <v>-68.057438467498628</v>
      </c>
      <c r="AR172" s="262">
        <f>-(AR$158*'Fixed Data'!$B$25*'Fixed Data'!AR$47*'Fixed Data'!$B$24*'Fixed Data'!$B$23+AR$158*'Fixed Data'!$B$26)*'Fixed Data'!AY44/10^6</f>
        <v>-69.879351290833654</v>
      </c>
      <c r="AS172" s="262">
        <f>-(AS$158*'Fixed Data'!$B$25*'Fixed Data'!AS$47*'Fixed Data'!$B$24*'Fixed Data'!$B$23+AS$158*'Fixed Data'!$B$26)*'Fixed Data'!AZ44/10^6</f>
        <v>-71.747387855605837</v>
      </c>
      <c r="AT172" s="262">
        <f>-(AT$158*'Fixed Data'!$B$25*'Fixed Data'!AT$47*'Fixed Data'!$B$24*'Fixed Data'!$B$23+AT$158*'Fixed Data'!$B$26)*'Fixed Data'!BA44/10^6</f>
        <v>-73.663023176848625</v>
      </c>
      <c r="AU172" s="262">
        <f>-(AU$158*'Fixed Data'!$B$25*'Fixed Data'!AU$47*'Fixed Data'!$B$24*'Fixed Data'!$B$23+AU$158*'Fixed Data'!$B$26)*'Fixed Data'!BB44/10^6</f>
        <v>-75.627811168322708</v>
      </c>
      <c r="AV172" s="262">
        <f>-(AV$158*'Fixed Data'!$B$25*'Fixed Data'!AV$47*'Fixed Data'!$B$24*'Fixed Data'!$B$23+AV$158*'Fixed Data'!$B$26)*'Fixed Data'!BC44/10^6</f>
        <v>-77.643362124316056</v>
      </c>
      <c r="AW172" s="262">
        <f>-(AW$158*'Fixed Data'!$B$25*'Fixed Data'!AW$47*'Fixed Data'!$B$24*'Fixed Data'!$B$23+AW$158*'Fixed Data'!$B$26)*'Fixed Data'!BD44/10^6</f>
        <v>-79.71134643612541</v>
      </c>
      <c r="AX172" s="262">
        <f>-(AX$158*'Fixed Data'!$B$25*'Fixed Data'!AX$47*'Fixed Data'!$B$24*'Fixed Data'!$B$23+AX$158*'Fixed Data'!$B$26)*'Fixed Data'!BE44/10^6</f>
        <v>-81.833503412538491</v>
      </c>
      <c r="AY172" s="262">
        <f>-(AY$158*'Fixed Data'!$B$25*'Fixed Data'!AY$47*'Fixed Data'!$B$24*'Fixed Data'!$B$23+AY$158*'Fixed Data'!$B$26)*'Fixed Data'!BF44/10^6</f>
        <v>-84.011646564703057</v>
      </c>
      <c r="AZ172" s="262">
        <f>-(AZ$158*'Fixed Data'!$B$25*'Fixed Data'!AZ$47*'Fixed Data'!$B$24*'Fixed Data'!$B$23+AZ$158*'Fixed Data'!$B$26)*'Fixed Data'!BG44/10^6</f>
        <v>-86.247664796915316</v>
      </c>
      <c r="BA172" s="262">
        <f>-(BA$158*'Fixed Data'!$B$25*'Fixed Data'!BA$47*'Fixed Data'!$B$24*'Fixed Data'!$B$23+BA$158*'Fixed Data'!$B$26)*'Fixed Data'!BH44/10^6</f>
        <v>-88.543524035096382</v>
      </c>
      <c r="BB172" s="262">
        <f>-(BB$158*'Fixed Data'!$B$25*'Fixed Data'!BB$47*'Fixed Data'!$B$24*'Fixed Data'!$B$23+BB$158*'Fixed Data'!$B$26)*'Fixed Data'!BI44/10^6</f>
        <v>-90.890195301953497</v>
      </c>
    </row>
    <row r="173" spans="1:54" outlineLevel="2">
      <c r="A173" s="467"/>
      <c r="B173" s="135" t="s">
        <v>289</v>
      </c>
      <c r="C173" s="135"/>
      <c r="D173" s="135" t="s">
        <v>399</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68"/>
      <c r="B174" s="135" t="s">
        <v>289</v>
      </c>
      <c r="C174" s="135"/>
      <c r="D174" s="135" t="s">
        <v>399</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66" t="s">
        <v>493</v>
      </c>
      <c r="B176" s="135" t="s">
        <v>289</v>
      </c>
      <c r="C176" s="135" t="s">
        <v>405</v>
      </c>
      <c r="D176" s="135" t="s">
        <v>399</v>
      </c>
      <c r="E176" s="262">
        <f>-(E$158*'Fixed Data'!$B$25*'Fixed Data'!E$47*'Fixed Data'!$B$24*'Fixed Data'!$B$23+E$158*'Fixed Data'!$B$26)*'Fixed Data'!L46/10^6</f>
        <v>-80.077947097049076</v>
      </c>
      <c r="F176" s="262">
        <f>-(F$158*'Fixed Data'!$B$25*'Fixed Data'!F$47*'Fixed Data'!$B$24*'Fixed Data'!$B$23+F$158*'Fixed Data'!$B$26)*'Fixed Data'!M46/10^6</f>
        <v>-82.282151771523615</v>
      </c>
      <c r="G176" s="262">
        <f>-(G$158*'Fixed Data'!$B$25*'Fixed Data'!G$47*'Fixed Data'!$B$24*'Fixed Data'!$B$23+G$158*'Fixed Data'!$B$26)*'Fixed Data'!N46/10^6</f>
        <v>-84.550952371887561</v>
      </c>
      <c r="H176" s="262">
        <f>-(H$158*'Fixed Data'!$B$25*'Fixed Data'!H$47*'Fixed Data'!$B$24*'Fixed Data'!$B$23+H$158*'Fixed Data'!$B$26)*'Fixed Data'!O46/10^6</f>
        <v>-86.886432074055421</v>
      </c>
      <c r="I176" s="262">
        <f>-(I$158*'Fixed Data'!$B$25*'Fixed Data'!I$47*'Fixed Data'!$B$24*'Fixed Data'!$B$23+I$158*'Fixed Data'!$B$26)*'Fixed Data'!P46/10^6</f>
        <v>-89.290750285457648</v>
      </c>
      <c r="J176" s="262">
        <f>-(J$158*'Fixed Data'!$B$25*'Fixed Data'!J$47*'Fixed Data'!$B$24*'Fixed Data'!$B$23+J$158*'Fixed Data'!$B$26)*'Fixed Data'!Q46/10^6</f>
        <v>-91.766145963897586</v>
      </c>
      <c r="K176" s="262">
        <f>-(K$158*'Fixed Data'!$B$25*'Fixed Data'!K$47*'Fixed Data'!$B$24*'Fixed Data'!$B$23+K$158*'Fixed Data'!$B$26)*'Fixed Data'!R46/10^6</f>
        <v>-92.474662000454487</v>
      </c>
      <c r="L176" s="262">
        <f>-(L$158*'Fixed Data'!$B$25*'Fixed Data'!L$47*'Fixed Data'!$B$24*'Fixed Data'!$B$23+L$158*'Fixed Data'!$B$26)*'Fixed Data'!S46/10^6</f>
        <v>-93.153191892364262</v>
      </c>
      <c r="M176" s="262">
        <f>-(M$158*'Fixed Data'!$B$25*'Fixed Data'!M$47*'Fixed Data'!$B$24*'Fixed Data'!$B$23+M$158*'Fixed Data'!$B$26)*'Fixed Data'!T46/10^6</f>
        <v>-93.799275231603346</v>
      </c>
      <c r="N176" s="262">
        <f>-(N$158*'Fixed Data'!$B$25*'Fixed Data'!N$47*'Fixed Data'!$B$24*'Fixed Data'!$B$23+N$158*'Fixed Data'!$B$26)*'Fixed Data'!U46/10^6</f>
        <v>-94.41031360698274</v>
      </c>
      <c r="O176" s="262">
        <f>-(O$158*'Fixed Data'!$B$25*'Fixed Data'!O$47*'Fixed Data'!$B$24*'Fixed Data'!$B$23+O$158*'Fixed Data'!$B$26)*'Fixed Data'!V46/10^6</f>
        <v>-94.98356318496711</v>
      </c>
      <c r="P176" s="262">
        <f>-(P$158*'Fixed Data'!$B$25*'Fixed Data'!P$47*'Fixed Data'!$B$24*'Fixed Data'!$B$23+P$158*'Fixed Data'!$B$26)*'Fixed Data'!W46/10^6</f>
        <v>-97.638009369228854</v>
      </c>
      <c r="Q176" s="262">
        <f>-(Q$158*'Fixed Data'!$B$25*'Fixed Data'!Q$47*'Fixed Data'!$B$24*'Fixed Data'!$B$23+Q$158*'Fixed Data'!$B$26)*'Fixed Data'!X46/10^6</f>
        <v>-100.37223945132162</v>
      </c>
      <c r="R176" s="262">
        <f>-(R$158*'Fixed Data'!$B$25*'Fixed Data'!R$47*'Fixed Data'!$B$24*'Fixed Data'!$B$23+R$158*'Fixed Data'!$B$26)*'Fixed Data'!Y46/10^6</f>
        <v>-103.18892445055802</v>
      </c>
      <c r="S176" s="262">
        <f>-(S$158*'Fixed Data'!$B$25*'Fixed Data'!S$47*'Fixed Data'!$B$24*'Fixed Data'!$B$23+S$158*'Fixed Data'!$B$26)*'Fixed Data'!Z46/10^6</f>
        <v>-106.06696742084323</v>
      </c>
      <c r="T176" s="262">
        <f>-(T$158*'Fixed Data'!$B$25*'Fixed Data'!T$47*'Fixed Data'!$B$24*'Fixed Data'!$B$23+T$158*'Fixed Data'!$B$26)*'Fixed Data'!AA46/10^6</f>
        <v>-109.03177921168714</v>
      </c>
      <c r="U176" s="262">
        <f>-(U$158*'Fixed Data'!$B$25*'Fixed Data'!U$47*'Fixed Data'!$B$24*'Fixed Data'!$B$23+U$158*'Fixed Data'!$B$26)*'Fixed Data'!AB46/10^6</f>
        <v>-112.08629106225276</v>
      </c>
      <c r="V176" s="262">
        <f>-(V$158*'Fixed Data'!$B$25*'Fixed Data'!V$47*'Fixed Data'!$B$24*'Fixed Data'!$B$23+V$158*'Fixed Data'!$B$26)*'Fixed Data'!AC46/10^6</f>
        <v>-115.23354813585017</v>
      </c>
      <c r="W176" s="262">
        <f>-(W$158*'Fixed Data'!$B$25*'Fixed Data'!W$47*'Fixed Data'!$B$24*'Fixed Data'!$B$23+W$158*'Fixed Data'!$B$26)*'Fixed Data'!AD46/10^6</f>
        <v>-118.47671430023622</v>
      </c>
      <c r="X176" s="262">
        <f>-(X$158*'Fixed Data'!$B$25*'Fixed Data'!X$47*'Fixed Data'!$B$24*'Fixed Data'!$B$23+X$158*'Fixed Data'!$B$26)*'Fixed Data'!AE46/10^6</f>
        <v>-121.81907830655317</v>
      </c>
      <c r="Y176" s="262">
        <f>-(Y$158*'Fixed Data'!$B$25*'Fixed Data'!Y$47*'Fixed Data'!$B$24*'Fixed Data'!$B$23+Y$158*'Fixed Data'!$B$26)*'Fixed Data'!AF46/10^6</f>
        <v>-125.26405847622182</v>
      </c>
      <c r="Z176" s="262">
        <f>-(Z$158*'Fixed Data'!$B$25*'Fixed Data'!Z$47*'Fixed Data'!$B$24*'Fixed Data'!$B$23+Z$158*'Fixed Data'!$B$26)*'Fixed Data'!AG46/10^6</f>
        <v>-128.81520925131332</v>
      </c>
      <c r="AA176" s="262">
        <f>-(AA$158*'Fixed Data'!$B$25*'Fixed Data'!AA$47*'Fixed Data'!$B$24*'Fixed Data'!$B$23+AA$158*'Fixed Data'!$B$26)*'Fixed Data'!AH46/10^6</f>
        <v>-132.47622711500512</v>
      </c>
      <c r="AB176" s="262">
        <f>-(AB$158*'Fixed Data'!$B$25*'Fixed Data'!AB$47*'Fixed Data'!$B$24*'Fixed Data'!$B$23+AB$158*'Fixed Data'!$B$26)*'Fixed Data'!AI46/10^6</f>
        <v>-136.25095721497436</v>
      </c>
      <c r="AC176" s="262">
        <f>-(AC$158*'Fixed Data'!$B$25*'Fixed Data'!AC$47*'Fixed Data'!$B$24*'Fixed Data'!$B$23+AC$158*'Fixed Data'!$B$26)*'Fixed Data'!AJ46/10^6</f>
        <v>-140.05328024082547</v>
      </c>
      <c r="AD176" s="262">
        <f>-(AD$158*'Fixed Data'!$B$25*'Fixed Data'!AD$47*'Fixed Data'!$B$24*'Fixed Data'!$B$23+AD$158*'Fixed Data'!$B$26)*'Fixed Data'!AK46/10^6</f>
        <v>-143.96063915686398</v>
      </c>
      <c r="AE176" s="262">
        <f>-(AE$158*'Fixed Data'!$B$25*'Fixed Data'!AE$47*'Fixed Data'!$B$24*'Fixed Data'!$B$23+AE$158*'Fixed Data'!$B$26)*'Fixed Data'!AL46/10^6</f>
        <v>-147.9666704950946</v>
      </c>
      <c r="AF176" s="262">
        <f>-(AF$158*'Fixed Data'!$B$25*'Fixed Data'!AF$47*'Fixed Data'!$B$24*'Fixed Data'!$B$23+AF$158*'Fixed Data'!$B$26)*'Fixed Data'!AM46/10^6</f>
        <v>-152.06725465940252</v>
      </c>
      <c r="AG176" s="262">
        <f>-(AG$158*'Fixed Data'!$B$25*'Fixed Data'!AG$47*'Fixed Data'!$B$24*'Fixed Data'!$B$23+AG$158*'Fixed Data'!$B$26)*'Fixed Data'!AN46/10^6</f>
        <v>-156.26103276851896</v>
      </c>
      <c r="AH176" s="262">
        <f>-(AH$158*'Fixed Data'!$B$25*'Fixed Data'!AH$47*'Fixed Data'!$B$24*'Fixed Data'!$B$23+AH$158*'Fixed Data'!$B$26)*'Fixed Data'!AO46/10^6</f>
        <v>-160.55084294632613</v>
      </c>
      <c r="AI176" s="262">
        <f>-(AI$158*'Fixed Data'!$B$25*'Fixed Data'!AI$47*'Fixed Data'!$B$24*'Fixed Data'!$B$23+AI$158*'Fixed Data'!$B$26)*'Fixed Data'!AP46/10^6</f>
        <v>-164.94616705836589</v>
      </c>
      <c r="AJ176" s="262">
        <f>-(AJ$158*'Fixed Data'!$B$25*'Fixed Data'!AJ$47*'Fixed Data'!$B$24*'Fixed Data'!$B$23+AJ$158*'Fixed Data'!$B$26)*'Fixed Data'!AQ46/10^6</f>
        <v>-169.44692083292648</v>
      </c>
      <c r="AK176" s="262">
        <f>-(AK$158*'Fixed Data'!$B$25*'Fixed Data'!AK$47*'Fixed Data'!$B$24*'Fixed Data'!$B$23+AK$158*'Fixed Data'!$B$26)*'Fixed Data'!AR46/10^6</f>
        <v>-174.05533482416575</v>
      </c>
      <c r="AL176" s="262">
        <f>-(AL$158*'Fixed Data'!$B$25*'Fixed Data'!AL$47*'Fixed Data'!$B$24*'Fixed Data'!$B$23+AL$158*'Fixed Data'!$B$26)*'Fixed Data'!AS46/10^6</f>
        <v>-178.77495242533914</v>
      </c>
      <c r="AM176" s="262">
        <f>-(AM$158*'Fixed Data'!$B$25*'Fixed Data'!AM$47*'Fixed Data'!$B$24*'Fixed Data'!$B$23+AM$158*'Fixed Data'!$B$26)*'Fixed Data'!AT46/10^6</f>
        <v>-183.60974570143435</v>
      </c>
      <c r="AN176" s="262">
        <f>-(AN$158*'Fixed Data'!$B$25*'Fixed Data'!AN$47*'Fixed Data'!$B$24*'Fixed Data'!$B$23+AN$158*'Fixed Data'!$B$26)*'Fixed Data'!AU46/10^6</f>
        <v>-188.56339522154803</v>
      </c>
      <c r="AO176" s="262">
        <f>-(AO$158*'Fixed Data'!$B$25*'Fixed Data'!AO$47*'Fixed Data'!$B$24*'Fixed Data'!$B$23+AO$158*'Fixed Data'!$B$26)*'Fixed Data'!AV46/10^6</f>
        <v>-193.63909813616388</v>
      </c>
      <c r="AP176" s="262">
        <f>-(AP$158*'Fixed Data'!$B$25*'Fixed Data'!AP$47*'Fixed Data'!$B$24*'Fixed Data'!$B$23+AP$158*'Fixed Data'!$B$26)*'Fixed Data'!AW46/10^6</f>
        <v>-198.84071200940843</v>
      </c>
      <c r="AQ176" s="262">
        <f>-(AQ$158*'Fixed Data'!$B$25*'Fixed Data'!AQ$47*'Fixed Data'!$B$24*'Fixed Data'!$B$23+AQ$158*'Fixed Data'!$B$26)*'Fixed Data'!AX46/10^6</f>
        <v>-204.17231541770187</v>
      </c>
      <c r="AR176" s="262">
        <f>-(AR$158*'Fixed Data'!$B$25*'Fixed Data'!AR$47*'Fixed Data'!$B$24*'Fixed Data'!$B$23+AR$158*'Fixed Data'!$B$26)*'Fixed Data'!AY46/10^6</f>
        <v>-209.63805388876116</v>
      </c>
      <c r="AS176" s="262">
        <f>-(AS$158*'Fixed Data'!$B$25*'Fixed Data'!AS$47*'Fixed Data'!$B$24*'Fixed Data'!$B$23+AS$158*'Fixed Data'!$B$26)*'Fixed Data'!AZ46/10^6</f>
        <v>-215.24216358414003</v>
      </c>
      <c r="AT176" s="262">
        <f>-(AT$158*'Fixed Data'!$B$25*'Fixed Data'!AT$47*'Fixed Data'!$B$24*'Fixed Data'!$B$23+AT$158*'Fixed Data'!$B$26)*'Fixed Data'!BA46/10^6</f>
        <v>-220.98906954896142</v>
      </c>
      <c r="AU176" s="262">
        <f>-(AU$158*'Fixed Data'!$B$25*'Fixed Data'!AU$47*'Fixed Data'!$B$24*'Fixed Data'!$B$23+AU$158*'Fixed Data'!$B$26)*'Fixed Data'!BB46/10^6</f>
        <v>-226.88343352451272</v>
      </c>
      <c r="AV176" s="262">
        <f>-(AV$158*'Fixed Data'!$B$25*'Fixed Data'!AV$47*'Fixed Data'!$B$24*'Fixed Data'!$B$23+AV$158*'Fixed Data'!$B$26)*'Fixed Data'!BC46/10^6</f>
        <v>-232.93008639365533</v>
      </c>
      <c r="AW176" s="262">
        <f>-(AW$158*'Fixed Data'!$B$25*'Fixed Data'!AW$47*'Fixed Data'!$B$24*'Fixed Data'!$B$23+AW$158*'Fixed Data'!$B$26)*'Fixed Data'!BD46/10^6</f>
        <v>-239.13403933027723</v>
      </c>
      <c r="AX176" s="262">
        <f>-(AX$158*'Fixed Data'!$B$25*'Fixed Data'!AX$47*'Fixed Data'!$B$24*'Fixed Data'!$B$23+AX$158*'Fixed Data'!$B$26)*'Fixed Data'!BE46/10^6</f>
        <v>-245.50051026074274</v>
      </c>
      <c r="AY176" s="262">
        <f>-(AY$158*'Fixed Data'!$B$25*'Fixed Data'!AY$47*'Fixed Data'!$B$24*'Fixed Data'!$B$23+AY$158*'Fixed Data'!$B$26)*'Fixed Data'!BF46/10^6</f>
        <v>-252.03493971849926</v>
      </c>
      <c r="AZ176" s="262">
        <f>-(AZ$158*'Fixed Data'!$B$25*'Fixed Data'!AZ$47*'Fixed Data'!$B$24*'Fixed Data'!$B$23+AZ$158*'Fixed Data'!$B$26)*'Fixed Data'!BG46/10^6</f>
        <v>-258.74299441643581</v>
      </c>
      <c r="BA176" s="262">
        <f>-(BA$158*'Fixed Data'!$B$25*'Fixed Data'!BA$47*'Fixed Data'!$B$24*'Fixed Data'!$B$23+BA$158*'Fixed Data'!$B$26)*'Fixed Data'!BH46/10^6</f>
        <v>-265.63057213231627</v>
      </c>
      <c r="BB176" s="262">
        <f>-(BB$158*'Fixed Data'!$B$25*'Fixed Data'!BB$47*'Fixed Data'!$B$24*'Fixed Data'!$B$23+BB$158*'Fixed Data'!$B$26)*'Fixed Data'!BI46/10^6</f>
        <v>-272.67058593426026</v>
      </c>
    </row>
    <row r="177" spans="1:54" outlineLevel="2">
      <c r="A177" s="467"/>
      <c r="B177" s="135" t="s">
        <v>289</v>
      </c>
      <c r="C177" s="135"/>
      <c r="D177" s="135" t="s">
        <v>399</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68"/>
      <c r="B178" s="135" t="s">
        <v>289</v>
      </c>
      <c r="C178" s="135"/>
      <c r="D178" s="135" t="s">
        <v>399</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494</v>
      </c>
      <c r="B182" s="19"/>
      <c r="C182" s="19"/>
      <c r="D182" s="19"/>
      <c r="E182" s="15"/>
    </row>
    <row r="183" spans="1:54" ht="15" outlineLevel="1">
      <c r="A183" s="12"/>
      <c r="B183" s="19"/>
      <c r="C183" s="19"/>
      <c r="D183" s="19"/>
      <c r="E183" s="15"/>
    </row>
    <row r="184" spans="1:54" s="4" customFormat="1" outlineLevel="1">
      <c r="A184" s="4" t="s">
        <v>495</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73" t="s">
        <v>496</v>
      </c>
      <c r="B186" s="150" t="s">
        <v>497</v>
      </c>
      <c r="C186" s="6" t="s">
        <v>498</v>
      </c>
      <c r="D186" s="10" t="s">
        <v>410</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74"/>
      <c r="B187" s="150" t="s">
        <v>499</v>
      </c>
      <c r="C187" s="6" t="s">
        <v>500</v>
      </c>
      <c r="D187" s="10" t="s">
        <v>410</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66" t="s">
        <v>501</v>
      </c>
      <c r="B190" s="150" t="s">
        <v>502</v>
      </c>
      <c r="C190" s="19"/>
      <c r="D190" s="135" t="s">
        <v>399</v>
      </c>
      <c r="E190" s="21">
        <f>(E133+E83)*E186</f>
        <v>-3.590778862695878E-2</v>
      </c>
      <c r="F190" s="21">
        <f t="shared" ref="F190:BB190" si="17">(F133+F83)*F186</f>
        <v>-0.26414160122698876</v>
      </c>
      <c r="G190" s="21">
        <f t="shared" si="17"/>
        <v>-0.52804712729324577</v>
      </c>
      <c r="H190" s="21">
        <f t="shared" si="17"/>
        <v>-0.85102339749110467</v>
      </c>
      <c r="I190" s="21">
        <f t="shared" si="17"/>
        <v>-1.2546747596554504</v>
      </c>
      <c r="J190" s="21">
        <f t="shared" si="17"/>
        <v>-2.324680408628935</v>
      </c>
      <c r="K190" s="21">
        <f t="shared" si="17"/>
        <v>-7.0363782016472447</v>
      </c>
      <c r="L190" s="21">
        <f t="shared" si="17"/>
        <v>-11.398945999234423</v>
      </c>
      <c r="M190" s="21">
        <f t="shared" si="17"/>
        <v>-15.441266808747475</v>
      </c>
      <c r="N190" s="21">
        <f t="shared" si="17"/>
        <v>-19.177794354957296</v>
      </c>
      <c r="O190" s="21">
        <f t="shared" si="17"/>
        <v>-21.987225835700592</v>
      </c>
      <c r="P190" s="21">
        <f t="shared" si="17"/>
        <v>-19.427498784815558</v>
      </c>
      <c r="Q190" s="21">
        <f t="shared" si="17"/>
        <v>-17.060163210692938</v>
      </c>
      <c r="R190" s="21">
        <f t="shared" si="17"/>
        <v>-14.873632406234917</v>
      </c>
      <c r="S190" s="21">
        <f t="shared" si="17"/>
        <v>-12.856934085888144</v>
      </c>
      <c r="T190" s="21">
        <f t="shared" si="17"/>
        <v>-10.999680363050073</v>
      </c>
      <c r="U190" s="21">
        <f t="shared" si="17"/>
        <v>-9.2920391134463998</v>
      </c>
      <c r="V190" s="21">
        <f t="shared" si="17"/>
        <v>-7.7247066631107817</v>
      </c>
      <c r="W190" s="21">
        <f t="shared" si="17"/>
        <v>-6.2888817422299974</v>
      </c>
      <c r="X190" s="21">
        <f t="shared" si="17"/>
        <v>-4.976240648639684</v>
      </c>
      <c r="Y190" s="21">
        <f t="shared" si="17"/>
        <v>-3.7789135671721494</v>
      </c>
      <c r="Z190" s="21">
        <f t="shared" si="17"/>
        <v>-2.6894619933729609</v>
      </c>
      <c r="AA190" s="21">
        <f t="shared" si="17"/>
        <v>-1.7008572123210473</v>
      </c>
      <c r="AB190" s="21">
        <f t="shared" si="17"/>
        <v>-0.80645978541199326</v>
      </c>
      <c r="AC190" s="21">
        <f t="shared" si="17"/>
        <v>1.7952702064263099E-16</v>
      </c>
      <c r="AD190" s="21">
        <f t="shared" si="17"/>
        <v>1.7345605859191401E-16</v>
      </c>
      <c r="AE190" s="21">
        <f t="shared" si="17"/>
        <v>1.6759039477479614E-16</v>
      </c>
      <c r="AF190" s="21">
        <f t="shared" si="17"/>
        <v>1.6192308673893346E-16</v>
      </c>
      <c r="AG190" s="21">
        <f t="shared" si="17"/>
        <v>1.564474268009019E-16</v>
      </c>
      <c r="AH190" s="21">
        <f t="shared" si="17"/>
        <v>1.5115693410715163E-16</v>
      </c>
      <c r="AI190" s="21">
        <f t="shared" si="17"/>
        <v>1.4604534696343153E-16</v>
      </c>
      <c r="AJ190" s="21">
        <f t="shared" si="17"/>
        <v>1.4179159899362282E-16</v>
      </c>
      <c r="AK190" s="21">
        <f t="shared" si="17"/>
        <v>1.3766174659575032E-16</v>
      </c>
      <c r="AL190" s="21">
        <f t="shared" si="17"/>
        <v>1.3365218116092263E-16</v>
      </c>
      <c r="AM190" s="21">
        <f t="shared" si="17"/>
        <v>1.2975939918536178E-16</v>
      </c>
      <c r="AN190" s="21">
        <f t="shared" si="17"/>
        <v>1.2597999920908912E-16</v>
      </c>
      <c r="AO190" s="21">
        <f t="shared" si="17"/>
        <v>1.2231067884377583E-16</v>
      </c>
      <c r="AP190" s="21">
        <f t="shared" si="17"/>
        <v>1.1874823188716101E-16</v>
      </c>
      <c r="AQ190" s="21">
        <f t="shared" si="17"/>
        <v>1.1528954552151553E-16</v>
      </c>
      <c r="AR190" s="21">
        <f t="shared" si="17"/>
        <v>1.1193159759370441E-16</v>
      </c>
      <c r="AS190" s="21">
        <f t="shared" si="17"/>
        <v>1.0867145397447029E-16</v>
      </c>
      <c r="AT190" s="21">
        <f t="shared" si="17"/>
        <v>1.0550626599463136E-16</v>
      </c>
      <c r="AU190" s="21">
        <f t="shared" si="17"/>
        <v>1.0243326795595278E-16</v>
      </c>
      <c r="AV190" s="21">
        <f t="shared" si="17"/>
        <v>9.9449774714517263E-17</v>
      </c>
      <c r="AW190" s="21">
        <f t="shared" si="17"/>
        <v>9.6553179334482778E-17</v>
      </c>
      <c r="AX190" s="21">
        <f t="shared" si="17"/>
        <v>9.3740950810177453E-17</v>
      </c>
      <c r="AY190" s="21">
        <f t="shared" si="17"/>
        <v>9.1010631854541209E-17</v>
      </c>
      <c r="AZ190" s="21">
        <f t="shared" si="17"/>
        <v>8.8359836751981752E-17</v>
      </c>
      <c r="BA190" s="21">
        <f t="shared" si="17"/>
        <v>8.5786249273768692E-17</v>
      </c>
      <c r="BB190" s="21">
        <f t="shared" si="17"/>
        <v>8.3287620654144358E-17</v>
      </c>
    </row>
    <row r="191" spans="1:54" outlineLevel="2">
      <c r="A191" s="467"/>
      <c r="B191" s="150" t="s">
        <v>503</v>
      </c>
      <c r="C191" s="19"/>
      <c r="D191" s="135" t="s">
        <v>399</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67"/>
      <c r="B192" s="150" t="s">
        <v>574</v>
      </c>
      <c r="C192" s="19"/>
      <c r="D192" s="135" t="s">
        <v>399</v>
      </c>
      <c r="E192" s="21">
        <f>E77*E186</f>
        <v>-8.9392157298035499</v>
      </c>
      <c r="F192" s="21">
        <f t="shared" ref="F192:BB192" si="19">F77*F186</f>
        <v>-8.7415411940100345</v>
      </c>
      <c r="G192" s="21">
        <f t="shared" si="19"/>
        <v>-8.5486345677859834</v>
      </c>
      <c r="H192" s="21">
        <f t="shared" si="19"/>
        <v>-8.3603814510523335</v>
      </c>
      <c r="I192" s="21">
        <f t="shared" si="19"/>
        <v>-8.1766702237279389</v>
      </c>
      <c r="J192" s="21">
        <f t="shared" si="19"/>
        <v>-7.9973919879133364</v>
      </c>
      <c r="K192" s="21">
        <f t="shared" si="19"/>
        <v>-7.6698085623277503</v>
      </c>
      <c r="L192" s="21">
        <f t="shared" si="19"/>
        <v>-7.3528446919860597</v>
      </c>
      <c r="M192" s="21">
        <f t="shared" si="19"/>
        <v>-7.0461683560057216</v>
      </c>
      <c r="N192" s="21">
        <f t="shared" si="19"/>
        <v>-6.7494572968342457</v>
      </c>
      <c r="O192" s="21">
        <f t="shared" si="19"/>
        <v>-6.4623987519943658</v>
      </c>
      <c r="P192" s="21">
        <f t="shared" si="19"/>
        <v>-6.3220815203469156</v>
      </c>
      <c r="Q192" s="21">
        <f t="shared" si="19"/>
        <v>-6.1851561718020935</v>
      </c>
      <c r="R192" s="21">
        <f t="shared" si="19"/>
        <v>-6.0515415881200481</v>
      </c>
      <c r="S192" s="21">
        <f t="shared" si="19"/>
        <v>-5.9211586349826657</v>
      </c>
      <c r="T192" s="21">
        <f t="shared" si="19"/>
        <v>-5.7939301011033706</v>
      </c>
      <c r="U192" s="21">
        <f t="shared" si="19"/>
        <v>-5.6697806697602688</v>
      </c>
      <c r="V192" s="21">
        <f t="shared" si="19"/>
        <v>-5.5486368611394727</v>
      </c>
      <c r="W192" s="21">
        <f t="shared" si="19"/>
        <v>-5.4304269723630743</v>
      </c>
      <c r="X192" s="21">
        <f t="shared" si="19"/>
        <v>-5.315081074806316</v>
      </c>
      <c r="Y192" s="21">
        <f t="shared" si="19"/>
        <v>-5.202530927300419</v>
      </c>
      <c r="Z192" s="21">
        <f t="shared" si="19"/>
        <v>-5.092709966599541</v>
      </c>
      <c r="AA192" s="21">
        <f t="shared" si="19"/>
        <v>-4.9855532487388041</v>
      </c>
      <c r="AB192" s="21">
        <f t="shared" si="19"/>
        <v>-4.8809974204195292</v>
      </c>
      <c r="AC192" s="21">
        <f t="shared" si="19"/>
        <v>-4.7789806743881069</v>
      </c>
      <c r="AD192" s="21">
        <f t="shared" si="19"/>
        <v>-4.6794427115501964</v>
      </c>
      <c r="AE192" s="21">
        <f t="shared" si="19"/>
        <v>-4.5823247115634045</v>
      </c>
      <c r="AF192" s="21">
        <f t="shared" si="19"/>
        <v>-4.4875692833218936</v>
      </c>
      <c r="AG192" s="21">
        <f t="shared" si="19"/>
        <v>-4.3951204487794833</v>
      </c>
      <c r="AH192" s="21">
        <f t="shared" si="19"/>
        <v>-4.3049235972447875</v>
      </c>
      <c r="AI192" s="21">
        <f t="shared" si="19"/>
        <v>-4.2169254435699983</v>
      </c>
      <c r="AJ192" s="21">
        <f t="shared" si="19"/>
        <v>-4.1511277806907456</v>
      </c>
      <c r="AK192" s="21">
        <f t="shared" si="19"/>
        <v>-4.0867083616466013</v>
      </c>
      <c r="AL192" s="21">
        <f t="shared" si="19"/>
        <v>-4.0236422067675806</v>
      </c>
      <c r="AM192" s="21">
        <f t="shared" si="19"/>
        <v>-3.9619048673485322</v>
      </c>
      <c r="AN192" s="21">
        <f t="shared" si="19"/>
        <v>-3.9014723980754775</v>
      </c>
      <c r="AO192" s="21">
        <f t="shared" si="19"/>
        <v>-3.8423213620639993</v>
      </c>
      <c r="AP192" s="21">
        <f t="shared" si="19"/>
        <v>-3.7844288207705348</v>
      </c>
      <c r="AQ192" s="21">
        <f t="shared" si="19"/>
        <v>-3.7277723115572896</v>
      </c>
      <c r="AR192" s="21">
        <f t="shared" si="19"/>
        <v>-3.6723298605144881</v>
      </c>
      <c r="AS192" s="21">
        <f t="shared" si="19"/>
        <v>-3.6180799518281805</v>
      </c>
      <c r="AT192" s="21">
        <f t="shared" si="19"/>
        <v>-3.5650015375277837</v>
      </c>
      <c r="AU192" s="21">
        <f t="shared" si="19"/>
        <v>-3.513074017746467</v>
      </c>
      <c r="AV192" s="21">
        <f t="shared" si="19"/>
        <v>-3.4622772335783236</v>
      </c>
      <c r="AW192" s="21">
        <f t="shared" si="19"/>
        <v>-3.4125914665543564</v>
      </c>
      <c r="AX192" s="21">
        <f t="shared" si="19"/>
        <v>-3.3639974244049631</v>
      </c>
      <c r="AY192" s="21">
        <f t="shared" si="19"/>
        <v>-3.3164762340506271</v>
      </c>
      <c r="AZ192" s="21">
        <f t="shared" si="19"/>
        <v>-3.2700094355252456</v>
      </c>
      <c r="BA192" s="21">
        <f t="shared" si="19"/>
        <v>-3.2245789781279668</v>
      </c>
      <c r="BB192" s="21">
        <f t="shared" si="19"/>
        <v>-3.1797796890805108</v>
      </c>
    </row>
    <row r="193" spans="1:54" outlineLevel="2">
      <c r="A193" s="467"/>
      <c r="B193" s="150" t="s">
        <v>504</v>
      </c>
      <c r="C193" s="19"/>
      <c r="D193" s="135" t="s">
        <v>399</v>
      </c>
      <c r="E193" s="21">
        <f t="shared" ref="E193:BB193" si="20">SUMIF($B$143:$B$154,"Environmental",E$143:E$154)*E186</f>
        <v>-53.300942109531704</v>
      </c>
      <c r="F193" s="21">
        <f t="shared" si="20"/>
        <v>-53.049731344196601</v>
      </c>
      <c r="G193" s="21">
        <f t="shared" si="20"/>
        <v>-52.604621201161265</v>
      </c>
      <c r="H193" s="21">
        <f t="shared" si="20"/>
        <v>-52.155795124736088</v>
      </c>
      <c r="I193" s="21">
        <f t="shared" si="20"/>
        <v>-51.877234687538454</v>
      </c>
      <c r="J193" s="21">
        <f t="shared" si="20"/>
        <v>-51.58828781238698</v>
      </c>
      <c r="K193" s="21">
        <f t="shared" si="20"/>
        <v>-49.40583058151411</v>
      </c>
      <c r="L193" s="21">
        <f t="shared" si="20"/>
        <v>-47.400062257761356</v>
      </c>
      <c r="M193" s="21">
        <f t="shared" si="20"/>
        <v>-45.402763716502633</v>
      </c>
      <c r="N193" s="21">
        <f t="shared" si="20"/>
        <v>-43.280894105193667</v>
      </c>
      <c r="O193" s="21">
        <f t="shared" si="20"/>
        <v>-41.312622648725458</v>
      </c>
      <c r="P193" s="21">
        <f t="shared" si="20"/>
        <v>-41.026486024734574</v>
      </c>
      <c r="Q193" s="21">
        <f t="shared" si="20"/>
        <v>-40.735243403117011</v>
      </c>
      <c r="R193" s="21">
        <f t="shared" si="20"/>
        <v>-40.557593575844542</v>
      </c>
      <c r="S193" s="21">
        <f t="shared" si="20"/>
        <v>-40.254917026944753</v>
      </c>
      <c r="T193" s="21">
        <f t="shared" si="20"/>
        <v>-39.948507038244912</v>
      </c>
      <c r="U193" s="21">
        <f t="shared" si="20"/>
        <v>-39.638763670799364</v>
      </c>
      <c r="V193" s="21">
        <f t="shared" si="20"/>
        <v>-39.434406693896335</v>
      </c>
      <c r="W193" s="21">
        <f t="shared" si="20"/>
        <v>-39.116802207808639</v>
      </c>
      <c r="X193" s="21">
        <f t="shared" si="20"/>
        <v>-38.900759092150302</v>
      </c>
      <c r="Y193" s="21">
        <f t="shared" si="20"/>
        <v>-38.57692521989587</v>
      </c>
      <c r="Z193" s="21">
        <f t="shared" si="20"/>
        <v>-38.350983232956715</v>
      </c>
      <c r="AA193" s="21">
        <f t="shared" si="20"/>
        <v>-38.119662902004976</v>
      </c>
      <c r="AB193" s="21">
        <f t="shared" si="20"/>
        <v>-37.883411068536262</v>
      </c>
      <c r="AC193" s="21">
        <f t="shared" si="20"/>
        <v>-37.621359761991371</v>
      </c>
      <c r="AD193" s="21">
        <f t="shared" si="20"/>
        <v>-37.360954407464732</v>
      </c>
      <c r="AE193" s="21">
        <f t="shared" si="20"/>
        <v>-37.10628363968199</v>
      </c>
      <c r="AF193" s="21">
        <f t="shared" si="20"/>
        <v>-36.845715486064996</v>
      </c>
      <c r="AG193" s="21">
        <f t="shared" si="20"/>
        <v>-36.580792927355304</v>
      </c>
      <c r="AH193" s="21">
        <f t="shared" si="20"/>
        <v>-36.313229213981501</v>
      </c>
      <c r="AI193" s="21">
        <f t="shared" si="20"/>
        <v>-36.045160041946076</v>
      </c>
      <c r="AJ193" s="21">
        <f t="shared" si="20"/>
        <v>-35.949363256974621</v>
      </c>
      <c r="AK193" s="21">
        <f t="shared" si="20"/>
        <v>-35.849938944020366</v>
      </c>
      <c r="AL193" s="21">
        <f t="shared" si="20"/>
        <v>-35.747655913540342</v>
      </c>
      <c r="AM193" s="21">
        <f t="shared" si="20"/>
        <v>-35.642945110289673</v>
      </c>
      <c r="AN193" s="21">
        <f t="shared" si="20"/>
        <v>-35.535990813833337</v>
      </c>
      <c r="AO193" s="21">
        <f t="shared" si="20"/>
        <v>-35.426871927786721</v>
      </c>
      <c r="AP193" s="21">
        <f t="shared" si="20"/>
        <v>-35.315840361156866</v>
      </c>
      <c r="AQ193" s="21">
        <f t="shared" si="20"/>
        <v>-35.203180318102305</v>
      </c>
      <c r="AR193" s="21">
        <f t="shared" si="20"/>
        <v>-35.089095896329852</v>
      </c>
      <c r="AS193" s="21">
        <f t="shared" si="20"/>
        <v>-34.973774497285582</v>
      </c>
      <c r="AT193" s="21">
        <f t="shared" si="20"/>
        <v>-34.85741492274753</v>
      </c>
      <c r="AU193" s="21">
        <f t="shared" si="20"/>
        <v>-34.740224320302957</v>
      </c>
      <c r="AV193" s="21">
        <f t="shared" si="20"/>
        <v>-34.622396728045388</v>
      </c>
      <c r="AW193" s="21">
        <f t="shared" si="20"/>
        <v>-34.504115159088947</v>
      </c>
      <c r="AX193" s="21">
        <f t="shared" si="20"/>
        <v>-34.385560724475091</v>
      </c>
      <c r="AY193" s="21">
        <f t="shared" si="20"/>
        <v>-34.26691216234012</v>
      </c>
      <c r="AZ193" s="21">
        <f t="shared" si="20"/>
        <v>-34.148343316984445</v>
      </c>
      <c r="BA193" s="21">
        <f t="shared" si="20"/>
        <v>-34.030022571429868</v>
      </c>
      <c r="BB193" s="21">
        <f t="shared" si="20"/>
        <v>-11.106809348471737</v>
      </c>
    </row>
    <row r="194" spans="1:54" outlineLevel="2">
      <c r="A194" s="467"/>
      <c r="B194" s="150" t="s">
        <v>505</v>
      </c>
      <c r="C194" s="19"/>
      <c r="D194" s="135" t="s">
        <v>399</v>
      </c>
      <c r="E194" s="21">
        <f t="shared" ref="E194:BB194" si="21">SUM(E172:E174)*E186</f>
        <v>-26.692649038672457</v>
      </c>
      <c r="F194" s="21">
        <f t="shared" si="21"/>
        <v>-26.499887855304891</v>
      </c>
      <c r="G194" s="21">
        <f t="shared" si="21"/>
        <v>-26.30973958844238</v>
      </c>
      <c r="H194" s="21">
        <f t="shared" si="21"/>
        <v>-26.122194543571464</v>
      </c>
      <c r="I194" s="21">
        <f t="shared" si="21"/>
        <v>-25.937243447212047</v>
      </c>
      <c r="J194" s="21">
        <f t="shared" si="21"/>
        <v>-25.754877514864752</v>
      </c>
      <c r="K194" s="21">
        <f t="shared" si="21"/>
        <v>-25.076065706503798</v>
      </c>
      <c r="L194" s="21">
        <f t="shared" si="21"/>
        <v>-24.405855595414518</v>
      </c>
      <c r="M194" s="21">
        <f t="shared" si="21"/>
        <v>-23.744084530179904</v>
      </c>
      <c r="N194" s="21">
        <f t="shared" si="21"/>
        <v>-23.090590400633207</v>
      </c>
      <c r="O194" s="21">
        <f t="shared" si="21"/>
        <v>-22.44521164500469</v>
      </c>
      <c r="P194" s="21">
        <f t="shared" si="21"/>
        <v>-22.292245333698187</v>
      </c>
      <c r="Q194" s="21">
        <f t="shared" si="21"/>
        <v>-22.141557226920614</v>
      </c>
      <c r="R194" s="21">
        <f t="shared" si="21"/>
        <v>-21.993142276907587</v>
      </c>
      <c r="S194" s="21">
        <f t="shared" si="21"/>
        <v>-21.842080345010103</v>
      </c>
      <c r="T194" s="21">
        <f t="shared" si="21"/>
        <v>-21.693348718573784</v>
      </c>
      <c r="U194" s="21">
        <f t="shared" si="21"/>
        <v>-21.546942221918229</v>
      </c>
      <c r="V194" s="21">
        <f t="shared" si="21"/>
        <v>-21.40285618357526</v>
      </c>
      <c r="W194" s="21">
        <f t="shared" si="21"/>
        <v>-21.261086306950805</v>
      </c>
      <c r="X194" s="21">
        <f t="shared" si="21"/>
        <v>-21.121628926275427</v>
      </c>
      <c r="Y194" s="21">
        <f t="shared" si="21"/>
        <v>-20.984480778534309</v>
      </c>
      <c r="Z194" s="21">
        <f t="shared" si="21"/>
        <v>-20.849639155176025</v>
      </c>
      <c r="AA194" s="21">
        <f t="shared" si="21"/>
        <v>-20.717101833536681</v>
      </c>
      <c r="AB194" s="21">
        <f t="shared" si="21"/>
        <v>-20.586867155724153</v>
      </c>
      <c r="AC194" s="21">
        <f t="shared" si="21"/>
        <v>-20.445777735402345</v>
      </c>
      <c r="AD194" s="21">
        <f t="shared" si="21"/>
        <v>-20.305503677131469</v>
      </c>
      <c r="AE194" s="21">
        <f t="shared" si="21"/>
        <v>-20.164782972712107</v>
      </c>
      <c r="AF194" s="21">
        <f t="shared" si="21"/>
        <v>-20.022809080761931</v>
      </c>
      <c r="AG194" s="21">
        <f t="shared" si="21"/>
        <v>-19.879233796349464</v>
      </c>
      <c r="AH194" s="21">
        <f t="shared" si="21"/>
        <v>-19.734275704459574</v>
      </c>
      <c r="AI194" s="21">
        <f t="shared" si="21"/>
        <v>-19.588919410556969</v>
      </c>
      <c r="AJ194" s="21">
        <f t="shared" si="21"/>
        <v>-19.537307324485081</v>
      </c>
      <c r="AK194" s="21">
        <f t="shared" si="21"/>
        <v>-19.484135496463171</v>
      </c>
      <c r="AL194" s="21">
        <f t="shared" si="21"/>
        <v>-19.429572650788373</v>
      </c>
      <c r="AM194" s="21">
        <f t="shared" si="21"/>
        <v>-19.373812028936975</v>
      </c>
      <c r="AN194" s="21">
        <f t="shared" si="21"/>
        <v>-19.316992772248998</v>
      </c>
      <c r="AO194" s="21">
        <f t="shared" si="21"/>
        <v>-19.259187198151306</v>
      </c>
      <c r="AP194" s="21">
        <f t="shared" si="21"/>
        <v>-19.200519886433892</v>
      </c>
      <c r="AQ194" s="21">
        <f t="shared" si="21"/>
        <v>-19.14111831588561</v>
      </c>
      <c r="AR194" s="21">
        <f t="shared" si="21"/>
        <v>-19.081097404801017</v>
      </c>
      <c r="AS194" s="21">
        <f t="shared" si="21"/>
        <v>-19.020562367531635</v>
      </c>
      <c r="AT194" s="21">
        <f t="shared" si="21"/>
        <v>-18.959617570889939</v>
      </c>
      <c r="AU194" s="21">
        <f t="shared" si="21"/>
        <v>-18.898369711896883</v>
      </c>
      <c r="AV194" s="21">
        <f t="shared" si="21"/>
        <v>-18.83692107173589</v>
      </c>
      <c r="AW194" s="21">
        <f t="shared" si="21"/>
        <v>-18.775370048181834</v>
      </c>
      <c r="AX194" s="21">
        <f t="shared" si="21"/>
        <v>-18.713812766026873</v>
      </c>
      <c r="AY194" s="21">
        <f t="shared" si="21"/>
        <v>-18.652343619288086</v>
      </c>
      <c r="AZ194" s="21">
        <f t="shared" si="21"/>
        <v>-18.591054814756809</v>
      </c>
      <c r="BA194" s="21">
        <f t="shared" si="21"/>
        <v>-18.530036058730811</v>
      </c>
      <c r="BB194" s="21">
        <f t="shared" si="21"/>
        <v>-18.467124344787766</v>
      </c>
    </row>
    <row r="195" spans="1:54" outlineLevel="2">
      <c r="A195" s="467"/>
      <c r="B195" s="150" t="s">
        <v>506</v>
      </c>
      <c r="C195" s="19"/>
      <c r="D195" s="135" t="s">
        <v>399</v>
      </c>
      <c r="E195" s="21">
        <f>SUM(E176:E178)*E186</f>
        <v>-80.077947097049076</v>
      </c>
      <c r="F195" s="21">
        <f t="shared" ref="F195:BB195" si="22">SUM(F176:F178)*F186</f>
        <v>-79.499663547365813</v>
      </c>
      <c r="G195" s="21">
        <f t="shared" si="22"/>
        <v>-78.92921876532715</v>
      </c>
      <c r="H195" s="21">
        <f t="shared" si="22"/>
        <v>-78.366583630714388</v>
      </c>
      <c r="I195" s="21">
        <f t="shared" si="22"/>
        <v>-77.811730341636149</v>
      </c>
      <c r="J195" s="21">
        <f t="shared" si="22"/>
        <v>-77.264632527624428</v>
      </c>
      <c r="K195" s="21">
        <f t="shared" si="22"/>
        <v>-75.228197119511393</v>
      </c>
      <c r="L195" s="21">
        <f t="shared" si="22"/>
        <v>-73.217566786243538</v>
      </c>
      <c r="M195" s="21">
        <f t="shared" si="22"/>
        <v>-71.232253575588302</v>
      </c>
      <c r="N195" s="21">
        <f t="shared" si="22"/>
        <v>-69.271771187577798</v>
      </c>
      <c r="O195" s="21">
        <f t="shared" si="22"/>
        <v>-67.33563493501407</v>
      </c>
      <c r="P195" s="21">
        <f t="shared" si="22"/>
        <v>-66.876736014509504</v>
      </c>
      <c r="Q195" s="21">
        <f t="shared" si="22"/>
        <v>-66.424671680761847</v>
      </c>
      <c r="R195" s="21">
        <f t="shared" si="22"/>
        <v>-65.979426830722758</v>
      </c>
      <c r="S195" s="21">
        <f t="shared" si="22"/>
        <v>-65.526241022466081</v>
      </c>
      <c r="T195" s="21">
        <f t="shared" si="22"/>
        <v>-65.080046143427083</v>
      </c>
      <c r="U195" s="21">
        <f t="shared" si="22"/>
        <v>-64.640826677785512</v>
      </c>
      <c r="V195" s="21">
        <f t="shared" si="22"/>
        <v>-64.208568538952008</v>
      </c>
      <c r="W195" s="21">
        <f t="shared" si="22"/>
        <v>-63.783258920852425</v>
      </c>
      <c r="X195" s="21">
        <f t="shared" si="22"/>
        <v>-63.364886778826268</v>
      </c>
      <c r="Y195" s="21">
        <f t="shared" si="22"/>
        <v>-62.953442335602922</v>
      </c>
      <c r="Z195" s="21">
        <f t="shared" si="22"/>
        <v>-62.548917454721753</v>
      </c>
      <c r="AA195" s="21">
        <f t="shared" si="22"/>
        <v>-62.151305511188987</v>
      </c>
      <c r="AB195" s="21">
        <f t="shared" si="22"/>
        <v>-61.760601467172449</v>
      </c>
      <c r="AC195" s="21">
        <f t="shared" si="22"/>
        <v>-61.337333206786504</v>
      </c>
      <c r="AD195" s="21">
        <f t="shared" si="22"/>
        <v>-60.916511032610259</v>
      </c>
      <c r="AE195" s="21">
        <f t="shared" si="22"/>
        <v>-60.494348920100258</v>
      </c>
      <c r="AF195" s="21">
        <f t="shared" si="22"/>
        <v>-60.068427245143511</v>
      </c>
      <c r="AG195" s="21">
        <f t="shared" si="22"/>
        <v>-59.637701391093621</v>
      </c>
      <c r="AH195" s="21">
        <f t="shared" si="22"/>
        <v>-59.202827115879138</v>
      </c>
      <c r="AI195" s="21">
        <f t="shared" si="22"/>
        <v>-58.766758234496443</v>
      </c>
      <c r="AJ195" s="21">
        <f t="shared" si="22"/>
        <v>-58.611921976513784</v>
      </c>
      <c r="AK195" s="21">
        <f t="shared" si="22"/>
        <v>-58.452406492605661</v>
      </c>
      <c r="AL195" s="21">
        <f t="shared" si="22"/>
        <v>-58.288717955721822</v>
      </c>
      <c r="AM195" s="21">
        <f t="shared" si="22"/>
        <v>-58.121436090402476</v>
      </c>
      <c r="AN195" s="21">
        <f t="shared" si="22"/>
        <v>-57.950978320525792</v>
      </c>
      <c r="AO195" s="21">
        <f t="shared" si="22"/>
        <v>-57.777561598400361</v>
      </c>
      <c r="AP195" s="21">
        <f t="shared" si="22"/>
        <v>-57.601559663412303</v>
      </c>
      <c r="AQ195" s="21">
        <f t="shared" si="22"/>
        <v>-57.423354951933504</v>
      </c>
      <c r="AR195" s="21">
        <f t="shared" si="22"/>
        <v>-57.243292218843024</v>
      </c>
      <c r="AS195" s="21">
        <f t="shared" si="22"/>
        <v>-57.06168710718719</v>
      </c>
      <c r="AT195" s="21">
        <f t="shared" si="22"/>
        <v>-56.878852717409664</v>
      </c>
      <c r="AU195" s="21">
        <f t="shared" si="22"/>
        <v>-56.69510914057458</v>
      </c>
      <c r="AV195" s="21">
        <f t="shared" si="22"/>
        <v>-56.510763220231397</v>
      </c>
      <c r="AW195" s="21">
        <f t="shared" si="22"/>
        <v>-56.326110149704114</v>
      </c>
      <c r="AX195" s="21">
        <f t="shared" si="22"/>
        <v>-56.141438303369405</v>
      </c>
      <c r="AY195" s="21">
        <f t="shared" si="22"/>
        <v>-55.957030863279371</v>
      </c>
      <c r="AZ195" s="21">
        <f t="shared" si="22"/>
        <v>-55.773164449807986</v>
      </c>
      <c r="BA195" s="21">
        <f t="shared" si="22"/>
        <v>-55.590108181848564</v>
      </c>
      <c r="BB195" s="21">
        <f t="shared" si="22"/>
        <v>-55.401373040133578</v>
      </c>
    </row>
    <row r="196" spans="1:54" outlineLevel="2">
      <c r="A196" s="467"/>
      <c r="B196" s="150" t="s">
        <v>292</v>
      </c>
      <c r="C196" s="19"/>
      <c r="D196" s="135" t="s">
        <v>399</v>
      </c>
      <c r="E196" s="21">
        <f t="shared" ref="E196:BB196" si="23">SUMIF($B$143:$B$154,"Safety",E$143:E$154)*E187</f>
        <v>-3.8336980689506128</v>
      </c>
      <c r="F196" s="21">
        <f t="shared" si="23"/>
        <v>-3.8784494395095863</v>
      </c>
      <c r="G196" s="21">
        <f t="shared" si="23"/>
        <v>-3.9244787217876311</v>
      </c>
      <c r="H196" s="21">
        <f t="shared" si="23"/>
        <v>-3.9718205893010441</v>
      </c>
      <c r="I196" s="21">
        <f t="shared" si="23"/>
        <v>-4.0205107371049049</v>
      </c>
      <c r="J196" s="21">
        <f t="shared" si="23"/>
        <v>-4.0705860331044565</v>
      </c>
      <c r="K196" s="21">
        <f t="shared" si="23"/>
        <v>-4.1195789586910188</v>
      </c>
      <c r="L196" s="21">
        <f t="shared" si="23"/>
        <v>-4.1664342534748711</v>
      </c>
      <c r="M196" s="21">
        <f t="shared" si="23"/>
        <v>-4.2092972258967931</v>
      </c>
      <c r="N196" s="21">
        <f t="shared" si="23"/>
        <v>-4.246191973560653</v>
      </c>
      <c r="O196" s="21">
        <f t="shared" si="23"/>
        <v>-4.2750147511634324</v>
      </c>
      <c r="P196" s="21">
        <f t="shared" si="23"/>
        <v>-4.3330626290917271</v>
      </c>
      <c r="Q196" s="21">
        <f t="shared" si="23"/>
        <v>-4.3927610165878788</v>
      </c>
      <c r="R196" s="21">
        <f t="shared" si="23"/>
        <v>-4.4541566196999005</v>
      </c>
      <c r="S196" s="21">
        <f t="shared" si="23"/>
        <v>-4.5172975955101533</v>
      </c>
      <c r="T196" s="21">
        <f t="shared" si="23"/>
        <v>-4.5822336842817828</v>
      </c>
      <c r="U196" s="21">
        <f t="shared" si="23"/>
        <v>-4.6490161482020644</v>
      </c>
      <c r="V196" s="21">
        <f t="shared" si="23"/>
        <v>-4.7176980340122885</v>
      </c>
      <c r="W196" s="21">
        <f t="shared" si="23"/>
        <v>-4.7883339227246422</v>
      </c>
      <c r="X196" s="21">
        <f t="shared" si="23"/>
        <v>-4.8609803844455151</v>
      </c>
      <c r="Y196" s="21">
        <f t="shared" si="23"/>
        <v>-4.9356955575129513</v>
      </c>
      <c r="Z196" s="21">
        <f t="shared" si="23"/>
        <v>-5.0125396054874347</v>
      </c>
      <c r="AA196" s="21">
        <f t="shared" si="23"/>
        <v>-5.0915746553052275</v>
      </c>
      <c r="AB196" s="21">
        <f t="shared" si="23"/>
        <v>-5.1728647557656249</v>
      </c>
      <c r="AC196" s="21">
        <f t="shared" si="23"/>
        <v>-5.2564761322899463</v>
      </c>
      <c r="AD196" s="21">
        <f t="shared" si="23"/>
        <v>-5.3424770900704166</v>
      </c>
      <c r="AE196" s="21">
        <f t="shared" si="23"/>
        <v>-5.430938188718077</v>
      </c>
      <c r="AF196" s="21">
        <f t="shared" si="23"/>
        <v>-5.5219321895163782</v>
      </c>
      <c r="AG196" s="21">
        <f t="shared" si="23"/>
        <v>-5.6155344475179909</v>
      </c>
      <c r="AH196" s="21">
        <f t="shared" si="23"/>
        <v>-5.7118224982306005</v>
      </c>
      <c r="AI196" s="21">
        <f t="shared" si="23"/>
        <v>-5.810876624682626</v>
      </c>
      <c r="AJ196" s="21">
        <f t="shared" si="23"/>
        <v>-5.92527228739268</v>
      </c>
      <c r="AK196" s="21">
        <f t="shared" si="23"/>
        <v>-6.0430722596967481</v>
      </c>
      <c r="AL196" s="21">
        <f t="shared" si="23"/>
        <v>-6.164385441938105</v>
      </c>
      <c r="AM196" s="21">
        <f t="shared" si="23"/>
        <v>-6.2893246168200028</v>
      </c>
      <c r="AN196" s="21">
        <f t="shared" si="23"/>
        <v>-6.4180064655462443</v>
      </c>
      <c r="AO196" s="21">
        <f t="shared" si="23"/>
        <v>-6.5505515919270838</v>
      </c>
      <c r="AP196" s="21">
        <f t="shared" si="23"/>
        <v>-6.6870848515418473</v>
      </c>
      <c r="AQ196" s="21">
        <f t="shared" si="23"/>
        <v>-6.8277353986552471</v>
      </c>
      <c r="AR196" s="21">
        <f t="shared" si="23"/>
        <v>-6.9726368513577865</v>
      </c>
      <c r="AS196" s="21">
        <f t="shared" si="23"/>
        <v>-7.1219274758698647</v>
      </c>
      <c r="AT196" s="21">
        <f t="shared" si="23"/>
        <v>-7.2757503335634448</v>
      </c>
      <c r="AU196" s="21">
        <f t="shared" si="23"/>
        <v>-7.4342534455530096</v>
      </c>
      <c r="AV196" s="21">
        <f t="shared" si="23"/>
        <v>-7.5975900303738504</v>
      </c>
      <c r="AW196" s="21">
        <f t="shared" si="23"/>
        <v>-7.7659186125286235</v>
      </c>
      <c r="AX196" s="21">
        <f t="shared" si="23"/>
        <v>-7.9394032553265559</v>
      </c>
      <c r="AY196" s="21">
        <f t="shared" si="23"/>
        <v>-8.1182137000652634</v>
      </c>
      <c r="AZ196" s="21">
        <f t="shared" si="23"/>
        <v>-8.3025257607243308</v>
      </c>
      <c r="BA196" s="21">
        <f t="shared" si="23"/>
        <v>-8.4925212661650473</v>
      </c>
      <c r="BB196" s="21">
        <f t="shared" si="23"/>
        <v>0.16599014485172153</v>
      </c>
    </row>
    <row r="197" spans="1:54" outlineLevel="2">
      <c r="A197" s="467"/>
      <c r="B197" s="150" t="s">
        <v>295</v>
      </c>
      <c r="C197" s="19"/>
      <c r="D197" s="135" t="s">
        <v>399</v>
      </c>
      <c r="E197" s="21">
        <f>SUMIF($B$143:$B$154,"Financial",E$143:E$154)*E186</f>
        <v>-54.20190419459999</v>
      </c>
      <c r="F197" s="21">
        <f t="shared" ref="F197:BB197" si="24">SUMIF($B$143:$B$154,"Financial",F$143:F$154)*F186</f>
        <v>-53.582335167729468</v>
      </c>
      <c r="G197" s="21">
        <f t="shared" si="24"/>
        <v>-52.978722781675195</v>
      </c>
      <c r="H197" s="21">
        <f t="shared" si="24"/>
        <v>-52.390660131280029</v>
      </c>
      <c r="I197" s="21">
        <f t="shared" si="24"/>
        <v>-51.817752842177384</v>
      </c>
      <c r="J197" s="21">
        <f t="shared" si="24"/>
        <v>-51.259618606902656</v>
      </c>
      <c r="K197" s="21">
        <f t="shared" si="24"/>
        <v>-49.19061681806258</v>
      </c>
      <c r="L197" s="21">
        <f t="shared" si="24"/>
        <v>-47.117613485508656</v>
      </c>
      <c r="M197" s="21">
        <f t="shared" si="24"/>
        <v>-45.040051980220071</v>
      </c>
      <c r="N197" s="21">
        <f t="shared" si="24"/>
        <v>-42.957379403345286</v>
      </c>
      <c r="O197" s="21">
        <f t="shared" si="24"/>
        <v>-40.869045202587714</v>
      </c>
      <c r="P197" s="21">
        <f t="shared" si="24"/>
        <v>-40.424672230713291</v>
      </c>
      <c r="Q197" s="21">
        <f t="shared" si="24"/>
        <v>-39.992111259154349</v>
      </c>
      <c r="R197" s="21">
        <f t="shared" si="24"/>
        <v>-39.571067470197676</v>
      </c>
      <c r="S197" s="21">
        <f t="shared" si="24"/>
        <v>-39.161255187018249</v>
      </c>
      <c r="T197" s="21">
        <f t="shared" si="24"/>
        <v>-38.762397584126106</v>
      </c>
      <c r="U197" s="21">
        <f t="shared" si="24"/>
        <v>-38.374226369096824</v>
      </c>
      <c r="V197" s="21">
        <f t="shared" si="24"/>
        <v>-37.996481607228674</v>
      </c>
      <c r="W197" s="21">
        <f t="shared" si="24"/>
        <v>-37.628911459755223</v>
      </c>
      <c r="X197" s="21">
        <f t="shared" si="24"/>
        <v>-37.271271876797691</v>
      </c>
      <c r="Y197" s="21">
        <f t="shared" si="24"/>
        <v>-36.923326474241875</v>
      </c>
      <c r="Z197" s="21">
        <f t="shared" si="24"/>
        <v>-36.584846193674167</v>
      </c>
      <c r="AA197" s="21">
        <f t="shared" si="24"/>
        <v>-36.255609242289417</v>
      </c>
      <c r="AB197" s="21">
        <f t="shared" si="24"/>
        <v>-35.935400670552859</v>
      </c>
      <c r="AC197" s="21">
        <f t="shared" si="24"/>
        <v>-35.624012413606586</v>
      </c>
      <c r="AD197" s="21">
        <f t="shared" si="24"/>
        <v>-35.321242848767568</v>
      </c>
      <c r="AE197" s="21">
        <f t="shared" si="24"/>
        <v>-35.026896851396792</v>
      </c>
      <c r="AF197" s="21">
        <f t="shared" si="24"/>
        <v>-34.740785386172853</v>
      </c>
      <c r="AG197" s="21">
        <f t="shared" si="24"/>
        <v>-34.462725473627046</v>
      </c>
      <c r="AH197" s="21">
        <f t="shared" si="24"/>
        <v>-34.192540005873376</v>
      </c>
      <c r="AI197" s="21">
        <f t="shared" si="24"/>
        <v>-33.930057473616813</v>
      </c>
      <c r="AJ197" s="21">
        <f t="shared" si="24"/>
        <v>-33.83858336305461</v>
      </c>
      <c r="AK197" s="21">
        <f t="shared" si="24"/>
        <v>-33.75286978581606</v>
      </c>
      <c r="AL197" s="21">
        <f t="shared" si="24"/>
        <v>-33.672853308808044</v>
      </c>
      <c r="AM197" s="21">
        <f t="shared" si="24"/>
        <v>-33.598473555791955</v>
      </c>
      <c r="AN197" s="21">
        <f t="shared" si="24"/>
        <v>-33.529673140142222</v>
      </c>
      <c r="AO197" s="21">
        <f t="shared" si="24"/>
        <v>-33.466397640663253</v>
      </c>
      <c r="AP197" s="21">
        <f t="shared" si="24"/>
        <v>-33.408595529617827</v>
      </c>
      <c r="AQ197" s="21">
        <f t="shared" si="24"/>
        <v>-33.356218145074038</v>
      </c>
      <c r="AR197" s="21">
        <f t="shared" si="24"/>
        <v>-33.30921965844523</v>
      </c>
      <c r="AS197" s="21">
        <f t="shared" si="24"/>
        <v>-33.267557004213963</v>
      </c>
      <c r="AT197" s="21">
        <f t="shared" si="24"/>
        <v>-33.231189889100101</v>
      </c>
      <c r="AU197" s="21">
        <f t="shared" si="24"/>
        <v>-33.20008065227433</v>
      </c>
      <c r="AV197" s="21">
        <f t="shared" si="24"/>
        <v>-33.174194408073738</v>
      </c>
      <c r="AW197" s="21">
        <f t="shared" si="24"/>
        <v>-33.153498815258772</v>
      </c>
      <c r="AX197" s="21">
        <f t="shared" si="24"/>
        <v>-33.137964175606776</v>
      </c>
      <c r="AY197" s="21">
        <f t="shared" si="24"/>
        <v>-33.127563377863076</v>
      </c>
      <c r="AZ197" s="21">
        <f t="shared" si="24"/>
        <v>-33.122271825155359</v>
      </c>
      <c r="BA197" s="21">
        <f t="shared" si="24"/>
        <v>-33.122067487343273</v>
      </c>
      <c r="BB197" s="21">
        <f t="shared" si="24"/>
        <v>-5.7358099208079105</v>
      </c>
    </row>
    <row r="198" spans="1:54" outlineLevel="2">
      <c r="A198" s="468"/>
      <c r="B198" s="150" t="s">
        <v>486</v>
      </c>
      <c r="C198" s="19"/>
      <c r="D198" s="135" t="s">
        <v>399</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66" t="s">
        <v>507</v>
      </c>
      <c r="B200" s="150" t="s">
        <v>508</v>
      </c>
      <c r="C200" s="19"/>
      <c r="D200" s="135" t="s">
        <v>399</v>
      </c>
      <c r="E200" s="21">
        <f>SUM(E190:E193,E196:E198)</f>
        <v>-120.31166789151281</v>
      </c>
      <c r="F200" s="21">
        <f t="shared" ref="F200:BB200" si="26">SUM(F190:F193,F196:F198)</f>
        <v>-119.51619874667267</v>
      </c>
      <c r="G200" s="21">
        <f t="shared" si="26"/>
        <v>-118.58450439970332</v>
      </c>
      <c r="H200" s="21">
        <f t="shared" si="26"/>
        <v>-117.7296806938606</v>
      </c>
      <c r="I200" s="21">
        <f t="shared" si="26"/>
        <v>-117.14684325020413</v>
      </c>
      <c r="J200" s="21">
        <f t="shared" si="26"/>
        <v>-117.24056484893637</v>
      </c>
      <c r="K200" s="21">
        <f t="shared" si="26"/>
        <v>-117.42221312224271</v>
      </c>
      <c r="L200" s="21">
        <f t="shared" si="26"/>
        <v>-117.43590068796537</v>
      </c>
      <c r="M200" s="21">
        <f t="shared" si="26"/>
        <v>-117.13954808737269</v>
      </c>
      <c r="N200" s="21">
        <f t="shared" si="26"/>
        <v>-116.41171713389114</v>
      </c>
      <c r="O200" s="21">
        <f t="shared" si="26"/>
        <v>-114.90630719017157</v>
      </c>
      <c r="P200" s="21">
        <f t="shared" si="26"/>
        <v>-111.53380118970207</v>
      </c>
      <c r="Q200" s="21">
        <f t="shared" si="26"/>
        <v>-108.36543506135428</v>
      </c>
      <c r="R200" s="21">
        <f t="shared" si="26"/>
        <v>-105.50799166009708</v>
      </c>
      <c r="S200" s="21">
        <f t="shared" si="26"/>
        <v>-102.71156253034397</v>
      </c>
      <c r="T200" s="21">
        <f t="shared" si="26"/>
        <v>-100.08674877080625</v>
      </c>
      <c r="U200" s="21">
        <f t="shared" si="26"/>
        <v>-97.62382597130491</v>
      </c>
      <c r="V200" s="21">
        <f t="shared" si="26"/>
        <v>-95.421929859387546</v>
      </c>
      <c r="W200" s="21">
        <f t="shared" si="26"/>
        <v>-93.253356304881578</v>
      </c>
      <c r="X200" s="21">
        <f t="shared" si="26"/>
        <v>-91.324333076839508</v>
      </c>
      <c r="Y200" s="21">
        <f t="shared" si="26"/>
        <v>-89.417391746123258</v>
      </c>
      <c r="Z200" s="21">
        <f t="shared" si="26"/>
        <v>-87.730540992090823</v>
      </c>
      <c r="AA200" s="21">
        <f t="shared" si="26"/>
        <v>-86.153257260659473</v>
      </c>
      <c r="AB200" s="21">
        <f t="shared" si="26"/>
        <v>-84.679133700686265</v>
      </c>
      <c r="AC200" s="21">
        <f t="shared" si="26"/>
        <v>-83.280828982276006</v>
      </c>
      <c r="AD200" s="21">
        <f t="shared" si="26"/>
        <v>-82.704117057852912</v>
      </c>
      <c r="AE200" s="21">
        <f t="shared" si="26"/>
        <v>-82.146443391360265</v>
      </c>
      <c r="AF200" s="21">
        <f t="shared" si="26"/>
        <v>-81.59600234507613</v>
      </c>
      <c r="AG200" s="21">
        <f t="shared" si="26"/>
        <v>-81.054173297279817</v>
      </c>
      <c r="AH200" s="21">
        <f t="shared" si="26"/>
        <v>-80.522515315330267</v>
      </c>
      <c r="AI200" s="21">
        <f t="shared" si="26"/>
        <v>-80.003019583815515</v>
      </c>
      <c r="AJ200" s="21">
        <f t="shared" si="26"/>
        <v>-79.864346688112647</v>
      </c>
      <c r="AK200" s="21">
        <f t="shared" si="26"/>
        <v>-79.732589351179769</v>
      </c>
      <c r="AL200" s="21">
        <f t="shared" si="26"/>
        <v>-79.608536871054071</v>
      </c>
      <c r="AM200" s="21">
        <f t="shared" si="26"/>
        <v>-79.492648150250162</v>
      </c>
      <c r="AN200" s="21">
        <f t="shared" si="26"/>
        <v>-79.385142817597284</v>
      </c>
      <c r="AO200" s="21">
        <f t="shared" si="26"/>
        <v>-79.286142522441054</v>
      </c>
      <c r="AP200" s="21">
        <f t="shared" si="26"/>
        <v>-79.195949563087083</v>
      </c>
      <c r="AQ200" s="21">
        <f t="shared" si="26"/>
        <v>-79.114906173388874</v>
      </c>
      <c r="AR200" s="21">
        <f t="shared" si="26"/>
        <v>-79.043282266647353</v>
      </c>
      <c r="AS200" s="21">
        <f t="shared" si="26"/>
        <v>-78.981338929197591</v>
      </c>
      <c r="AT200" s="21">
        <f t="shared" si="26"/>
        <v>-78.92935668293886</v>
      </c>
      <c r="AU200" s="21">
        <f t="shared" si="26"/>
        <v>-78.887632435876768</v>
      </c>
      <c r="AV200" s="21">
        <f t="shared" si="26"/>
        <v>-78.856458400071304</v>
      </c>
      <c r="AW200" s="21">
        <f t="shared" si="26"/>
        <v>-78.836124053430694</v>
      </c>
      <c r="AX200" s="21">
        <f t="shared" si="26"/>
        <v>-78.826925579813377</v>
      </c>
      <c r="AY200" s="21">
        <f t="shared" si="26"/>
        <v>-78.829165474319083</v>
      </c>
      <c r="AZ200" s="21">
        <f t="shared" si="26"/>
        <v>-78.843150338389378</v>
      </c>
      <c r="BA200" s="21">
        <f t="shared" si="26"/>
        <v>-78.869190303066148</v>
      </c>
      <c r="BB200" s="21">
        <f t="shared" si="26"/>
        <v>-19.856408813508438</v>
      </c>
    </row>
    <row r="201" spans="1:54" outlineLevel="2">
      <c r="A201" s="467"/>
      <c r="B201" s="150" t="s">
        <v>509</v>
      </c>
      <c r="C201" s="19"/>
      <c r="D201" s="135" t="s">
        <v>399</v>
      </c>
      <c r="E201" s="21">
        <f>SUM(E190:E192,E194,E196:E198)</f>
        <v>-93.703374820653565</v>
      </c>
      <c r="F201" s="21">
        <f t="shared" ref="F201:BB201" si="27">SUM(F190:F192,F194,F196:F198)</f>
        <v>-92.966355257780975</v>
      </c>
      <c r="G201" s="21">
        <f t="shared" si="27"/>
        <v>-92.289622786984438</v>
      </c>
      <c r="H201" s="21">
        <f t="shared" si="27"/>
        <v>-91.696080112695981</v>
      </c>
      <c r="I201" s="21">
        <f t="shared" si="27"/>
        <v>-91.206852009877736</v>
      </c>
      <c r="J201" s="21">
        <f t="shared" si="27"/>
        <v>-91.407154551414138</v>
      </c>
      <c r="K201" s="21">
        <f t="shared" si="27"/>
        <v>-93.092448247232397</v>
      </c>
      <c r="L201" s="21">
        <f t="shared" si="27"/>
        <v>-94.441694025618517</v>
      </c>
      <c r="M201" s="21">
        <f t="shared" si="27"/>
        <v>-95.480868901049959</v>
      </c>
      <c r="N201" s="21">
        <f t="shared" si="27"/>
        <v>-96.221413429330696</v>
      </c>
      <c r="O201" s="21">
        <f t="shared" si="27"/>
        <v>-96.038896186450785</v>
      </c>
      <c r="P201" s="21">
        <f t="shared" si="27"/>
        <v>-92.79956049866567</v>
      </c>
      <c r="Q201" s="21">
        <f t="shared" si="27"/>
        <v>-89.771748885157876</v>
      </c>
      <c r="R201" s="21">
        <f t="shared" si="27"/>
        <v>-86.943540361160132</v>
      </c>
      <c r="S201" s="21">
        <f t="shared" si="27"/>
        <v>-84.298725848409305</v>
      </c>
      <c r="T201" s="21">
        <f t="shared" si="27"/>
        <v>-81.831590451135128</v>
      </c>
      <c r="U201" s="21">
        <f t="shared" si="27"/>
        <v>-79.53200452242379</v>
      </c>
      <c r="V201" s="21">
        <f t="shared" si="27"/>
        <v>-77.390379349066478</v>
      </c>
      <c r="W201" s="21">
        <f t="shared" si="27"/>
        <v>-75.397640404023747</v>
      </c>
      <c r="X201" s="21">
        <f t="shared" si="27"/>
        <v>-73.545202910964633</v>
      </c>
      <c r="Y201" s="21">
        <f t="shared" si="27"/>
        <v>-71.824947304761707</v>
      </c>
      <c r="Z201" s="21">
        <f t="shared" si="27"/>
        <v>-70.229196914310137</v>
      </c>
      <c r="AA201" s="21">
        <f t="shared" si="27"/>
        <v>-68.750696192191185</v>
      </c>
      <c r="AB201" s="21">
        <f t="shared" si="27"/>
        <v>-67.382589787874167</v>
      </c>
      <c r="AC201" s="21">
        <f t="shared" si="27"/>
        <v>-66.105246955686994</v>
      </c>
      <c r="AD201" s="21">
        <f t="shared" si="27"/>
        <v>-65.648666327519649</v>
      </c>
      <c r="AE201" s="21">
        <f t="shared" si="27"/>
        <v>-65.204942724390378</v>
      </c>
      <c r="AF201" s="21">
        <f t="shared" si="27"/>
        <v>-64.773095939773057</v>
      </c>
      <c r="AG201" s="21">
        <f t="shared" si="27"/>
        <v>-64.35261416627398</v>
      </c>
      <c r="AH201" s="21">
        <f t="shared" si="27"/>
        <v>-63.943561805808336</v>
      </c>
      <c r="AI201" s="21">
        <f t="shared" si="27"/>
        <v>-63.546778952426408</v>
      </c>
      <c r="AJ201" s="21">
        <f t="shared" si="27"/>
        <v>-63.452290755623117</v>
      </c>
      <c r="AK201" s="21">
        <f t="shared" si="27"/>
        <v>-63.366785903622578</v>
      </c>
      <c r="AL201" s="21">
        <f t="shared" si="27"/>
        <v>-63.290453608302101</v>
      </c>
      <c r="AM201" s="21">
        <f t="shared" si="27"/>
        <v>-63.22351506889747</v>
      </c>
      <c r="AN201" s="21">
        <f t="shared" si="27"/>
        <v>-63.166144776012942</v>
      </c>
      <c r="AO201" s="21">
        <f t="shared" si="27"/>
        <v>-63.118457792805643</v>
      </c>
      <c r="AP201" s="21">
        <f t="shared" si="27"/>
        <v>-63.080629088364105</v>
      </c>
      <c r="AQ201" s="21">
        <f t="shared" si="27"/>
        <v>-63.052844171172183</v>
      </c>
      <c r="AR201" s="21">
        <f t="shared" si="27"/>
        <v>-63.035283775118522</v>
      </c>
      <c r="AS201" s="21">
        <f t="shared" si="27"/>
        <v>-63.02812679944364</v>
      </c>
      <c r="AT201" s="21">
        <f t="shared" si="27"/>
        <v>-63.031559331081269</v>
      </c>
      <c r="AU201" s="21">
        <f t="shared" si="27"/>
        <v>-63.045777827470694</v>
      </c>
      <c r="AV201" s="21">
        <f t="shared" si="27"/>
        <v>-63.070982743761803</v>
      </c>
      <c r="AW201" s="21">
        <f t="shared" si="27"/>
        <v>-63.107378942523582</v>
      </c>
      <c r="AX201" s="21">
        <f t="shared" si="27"/>
        <v>-63.155177621365169</v>
      </c>
      <c r="AY201" s="21">
        <f t="shared" si="27"/>
        <v>-63.214596931267053</v>
      </c>
      <c r="AZ201" s="21">
        <f t="shared" si="27"/>
        <v>-63.285861836161743</v>
      </c>
      <c r="BA201" s="21">
        <f t="shared" si="27"/>
        <v>-63.369203790367095</v>
      </c>
      <c r="BB201" s="21">
        <f t="shared" si="27"/>
        <v>-27.216723809824465</v>
      </c>
    </row>
    <row r="202" spans="1:54" outlineLevel="2">
      <c r="A202" s="468"/>
      <c r="B202" s="150" t="s">
        <v>510</v>
      </c>
      <c r="C202" s="19"/>
      <c r="D202" s="135" t="s">
        <v>399</v>
      </c>
      <c r="E202" s="21">
        <f>SUM(E190:E192,E195:E198)</f>
        <v>-147.08867287903018</v>
      </c>
      <c r="F202" s="21">
        <f t="shared" ref="F202:BB202" si="28">SUM(F190:F192,F195:F198)</f>
        <v>-145.9661309498419</v>
      </c>
      <c r="G202" s="21">
        <f t="shared" si="28"/>
        <v>-144.9091019638692</v>
      </c>
      <c r="H202" s="21">
        <f t="shared" si="28"/>
        <v>-143.9404691998389</v>
      </c>
      <c r="I202" s="21">
        <f t="shared" si="28"/>
        <v>-143.08133890430182</v>
      </c>
      <c r="J202" s="21">
        <f t="shared" si="28"/>
        <v>-142.91690956417381</v>
      </c>
      <c r="K202" s="21">
        <f t="shared" si="28"/>
        <v>-143.24457966023999</v>
      </c>
      <c r="L202" s="21">
        <f t="shared" si="28"/>
        <v>-143.25340521644756</v>
      </c>
      <c r="M202" s="21">
        <f t="shared" si="28"/>
        <v>-142.96903794645834</v>
      </c>
      <c r="N202" s="21">
        <f t="shared" si="28"/>
        <v>-142.4025942162753</v>
      </c>
      <c r="O202" s="21">
        <f t="shared" si="28"/>
        <v>-140.92931947646019</v>
      </c>
      <c r="P202" s="21">
        <f t="shared" si="28"/>
        <v>-137.38405117947701</v>
      </c>
      <c r="Q202" s="21">
        <f t="shared" si="28"/>
        <v>-134.0548633389991</v>
      </c>
      <c r="R202" s="21">
        <f t="shared" si="28"/>
        <v>-130.92982491497531</v>
      </c>
      <c r="S202" s="21">
        <f t="shared" si="28"/>
        <v>-127.9828865258653</v>
      </c>
      <c r="T202" s="21">
        <f t="shared" si="28"/>
        <v>-125.21828787598842</v>
      </c>
      <c r="U202" s="21">
        <f t="shared" si="28"/>
        <v>-122.62588897829107</v>
      </c>
      <c r="V202" s="21">
        <f t="shared" si="28"/>
        <v>-120.19609170444322</v>
      </c>
      <c r="W202" s="21">
        <f t="shared" si="28"/>
        <v>-117.91981301792538</v>
      </c>
      <c r="X202" s="21">
        <f t="shared" si="28"/>
        <v>-115.78846076351547</v>
      </c>
      <c r="Y202" s="21">
        <f t="shared" si="28"/>
        <v>-113.79390886183033</v>
      </c>
      <c r="Z202" s="21">
        <f t="shared" si="28"/>
        <v>-111.92847521385585</v>
      </c>
      <c r="AA202" s="21">
        <f t="shared" si="28"/>
        <v>-110.18489986984349</v>
      </c>
      <c r="AB202" s="21">
        <f t="shared" si="28"/>
        <v>-108.55632409932247</v>
      </c>
      <c r="AC202" s="21">
        <f t="shared" si="28"/>
        <v>-106.99680242707115</v>
      </c>
      <c r="AD202" s="21">
        <f t="shared" si="28"/>
        <v>-106.25967368299844</v>
      </c>
      <c r="AE202" s="21">
        <f t="shared" si="28"/>
        <v>-105.53450867177853</v>
      </c>
      <c r="AF202" s="21">
        <f t="shared" si="28"/>
        <v>-104.81871410415462</v>
      </c>
      <c r="AG202" s="21">
        <f t="shared" si="28"/>
        <v>-104.11108176101814</v>
      </c>
      <c r="AH202" s="21">
        <f t="shared" si="28"/>
        <v>-103.4121132172279</v>
      </c>
      <c r="AI202" s="21">
        <f t="shared" si="28"/>
        <v>-102.72461777636587</v>
      </c>
      <c r="AJ202" s="21">
        <f t="shared" si="28"/>
        <v>-102.52690540765182</v>
      </c>
      <c r="AK202" s="21">
        <f t="shared" si="28"/>
        <v>-102.33505689976506</v>
      </c>
      <c r="AL202" s="21">
        <f t="shared" si="28"/>
        <v>-102.14959891323555</v>
      </c>
      <c r="AM202" s="21">
        <f t="shared" si="28"/>
        <v>-101.97113913036296</v>
      </c>
      <c r="AN202" s="21">
        <f t="shared" si="28"/>
        <v>-101.80013032428974</v>
      </c>
      <c r="AO202" s="21">
        <f t="shared" si="28"/>
        <v>-101.63683219305469</v>
      </c>
      <c r="AP202" s="21">
        <f t="shared" si="28"/>
        <v>-101.48166886534251</v>
      </c>
      <c r="AQ202" s="21">
        <f t="shared" si="28"/>
        <v>-101.33508080722008</v>
      </c>
      <c r="AR202" s="21">
        <f t="shared" si="28"/>
        <v>-101.19747858916053</v>
      </c>
      <c r="AS202" s="21">
        <f t="shared" si="28"/>
        <v>-101.06925153909918</v>
      </c>
      <c r="AT202" s="21">
        <f t="shared" si="28"/>
        <v>-100.95079447760099</v>
      </c>
      <c r="AU202" s="21">
        <f t="shared" si="28"/>
        <v>-100.8425172561484</v>
      </c>
      <c r="AV202" s="21">
        <f t="shared" si="28"/>
        <v>-100.7448248922573</v>
      </c>
      <c r="AW202" s="21">
        <f t="shared" si="28"/>
        <v>-100.65811904404586</v>
      </c>
      <c r="AX202" s="21">
        <f t="shared" si="28"/>
        <v>-100.58280315870769</v>
      </c>
      <c r="AY202" s="21">
        <f t="shared" si="28"/>
        <v>-100.51928417525835</v>
      </c>
      <c r="AZ202" s="21">
        <f t="shared" si="28"/>
        <v>-100.46797147121293</v>
      </c>
      <c r="BA202" s="21">
        <f t="shared" si="28"/>
        <v>-100.42927591348484</v>
      </c>
      <c r="BB202" s="21">
        <f t="shared" si="28"/>
        <v>-64.150972505170287</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66" t="s">
        <v>511</v>
      </c>
      <c r="B204" s="150" t="s">
        <v>512</v>
      </c>
      <c r="C204" s="19"/>
      <c r="D204" s="135" t="s">
        <v>399</v>
      </c>
      <c r="E204" s="21">
        <f>E200</f>
        <v>-120.31166789151281</v>
      </c>
      <c r="F204" s="21">
        <f>F200+E204</f>
        <v>-239.82786663818547</v>
      </c>
      <c r="G204" s="21">
        <f t="shared" ref="G204:BB206" si="29">G200+F204</f>
        <v>-358.41237103788876</v>
      </c>
      <c r="H204" s="21">
        <f t="shared" si="29"/>
        <v>-476.14205173174935</v>
      </c>
      <c r="I204" s="21">
        <f t="shared" si="29"/>
        <v>-593.28889498195349</v>
      </c>
      <c r="J204" s="21">
        <f t="shared" si="29"/>
        <v>-710.52945983088989</v>
      </c>
      <c r="K204" s="21">
        <f t="shared" si="29"/>
        <v>-827.95167295313263</v>
      </c>
      <c r="L204" s="21">
        <f t="shared" si="29"/>
        <v>-945.38757364109802</v>
      </c>
      <c r="M204" s="21">
        <f t="shared" si="29"/>
        <v>-1062.5271217284708</v>
      </c>
      <c r="N204" s="21">
        <f t="shared" si="29"/>
        <v>-1178.938838862362</v>
      </c>
      <c r="O204" s="21">
        <f t="shared" si="29"/>
        <v>-1293.8451460525337</v>
      </c>
      <c r="P204" s="21">
        <f t="shared" si="29"/>
        <v>-1405.3789472422357</v>
      </c>
      <c r="Q204" s="21">
        <f t="shared" si="29"/>
        <v>-1513.7443823035899</v>
      </c>
      <c r="R204" s="21">
        <f t="shared" si="29"/>
        <v>-1619.252373963687</v>
      </c>
      <c r="S204" s="21">
        <f t="shared" si="29"/>
        <v>-1721.963936494031</v>
      </c>
      <c r="T204" s="21">
        <f t="shared" si="29"/>
        <v>-1822.0506852648373</v>
      </c>
      <c r="U204" s="21">
        <f t="shared" si="29"/>
        <v>-1919.6745112361423</v>
      </c>
      <c r="V204" s="21">
        <f t="shared" si="29"/>
        <v>-2015.0964410955298</v>
      </c>
      <c r="W204" s="21">
        <f t="shared" si="29"/>
        <v>-2108.3497974004113</v>
      </c>
      <c r="X204" s="21">
        <f t="shared" si="29"/>
        <v>-2199.6741304772509</v>
      </c>
      <c r="Y204" s="21">
        <f t="shared" si="29"/>
        <v>-2289.0915222233743</v>
      </c>
      <c r="Z204" s="21">
        <f t="shared" si="29"/>
        <v>-2376.8220632154653</v>
      </c>
      <c r="AA204" s="21">
        <f t="shared" si="29"/>
        <v>-2462.9753204761246</v>
      </c>
      <c r="AB204" s="21">
        <f t="shared" si="29"/>
        <v>-2547.6544541768108</v>
      </c>
      <c r="AC204" s="21">
        <f t="shared" si="29"/>
        <v>-2630.9352831590868</v>
      </c>
      <c r="AD204" s="21">
        <f t="shared" si="29"/>
        <v>-2713.6394002169395</v>
      </c>
      <c r="AE204" s="21">
        <f t="shared" si="29"/>
        <v>-2795.7858436082997</v>
      </c>
      <c r="AF204" s="21">
        <f t="shared" si="29"/>
        <v>-2877.3818459533759</v>
      </c>
      <c r="AG204" s="21">
        <f t="shared" si="29"/>
        <v>-2958.4360192506556</v>
      </c>
      <c r="AH204" s="21">
        <f t="shared" si="29"/>
        <v>-3038.9585345659857</v>
      </c>
      <c r="AI204" s="21">
        <f t="shared" si="29"/>
        <v>-3118.961554149801</v>
      </c>
      <c r="AJ204" s="21">
        <f t="shared" si="29"/>
        <v>-3198.8259008379137</v>
      </c>
      <c r="AK204" s="21">
        <f t="shared" si="29"/>
        <v>-3278.5584901890934</v>
      </c>
      <c r="AL204" s="21">
        <f t="shared" si="29"/>
        <v>-3358.1670270601476</v>
      </c>
      <c r="AM204" s="21">
        <f t="shared" si="29"/>
        <v>-3437.6596752103978</v>
      </c>
      <c r="AN204" s="21">
        <f t="shared" si="29"/>
        <v>-3517.044818027995</v>
      </c>
      <c r="AO204" s="21">
        <f t="shared" si="29"/>
        <v>-3596.330960550436</v>
      </c>
      <c r="AP204" s="21">
        <f t="shared" si="29"/>
        <v>-3675.5269101135232</v>
      </c>
      <c r="AQ204" s="21">
        <f t="shared" si="29"/>
        <v>-3754.6418162869122</v>
      </c>
      <c r="AR204" s="21">
        <f t="shared" si="29"/>
        <v>-3833.6850985535598</v>
      </c>
      <c r="AS204" s="21">
        <f t="shared" si="29"/>
        <v>-3912.6664374827574</v>
      </c>
      <c r="AT204" s="21">
        <f t="shared" si="29"/>
        <v>-3991.5957941656961</v>
      </c>
      <c r="AU204" s="21">
        <f t="shared" si="29"/>
        <v>-4070.4834266015728</v>
      </c>
      <c r="AV204" s="21">
        <f t="shared" si="29"/>
        <v>-4149.3398850016438</v>
      </c>
      <c r="AW204" s="21">
        <f t="shared" si="29"/>
        <v>-4228.1760090550742</v>
      </c>
      <c r="AX204" s="21">
        <f t="shared" si="29"/>
        <v>-4307.0029346348874</v>
      </c>
      <c r="AY204" s="21">
        <f t="shared" si="29"/>
        <v>-4385.8321001092063</v>
      </c>
      <c r="AZ204" s="21">
        <f t="shared" si="29"/>
        <v>-4464.6752504475953</v>
      </c>
      <c r="BA204" s="21">
        <f t="shared" si="29"/>
        <v>-4543.5444407506611</v>
      </c>
      <c r="BB204" s="21">
        <f t="shared" si="29"/>
        <v>-4563.4008495641692</v>
      </c>
    </row>
    <row r="205" spans="1:54" outlineLevel="2">
      <c r="A205" s="467"/>
      <c r="B205" s="150" t="s">
        <v>513</v>
      </c>
      <c r="C205" s="19"/>
      <c r="D205" s="135" t="s">
        <v>399</v>
      </c>
      <c r="E205" s="21">
        <f>E201</f>
        <v>-93.703374820653565</v>
      </c>
      <c r="F205" s="21">
        <f t="shared" ref="F205:U206" si="30">F201+E205</f>
        <v>-186.66973007843455</v>
      </c>
      <c r="G205" s="21">
        <f t="shared" si="30"/>
        <v>-278.95935286541896</v>
      </c>
      <c r="H205" s="21">
        <f t="shared" si="30"/>
        <v>-370.65543297811496</v>
      </c>
      <c r="I205" s="21">
        <f t="shared" si="30"/>
        <v>-461.86228498799267</v>
      </c>
      <c r="J205" s="21">
        <f t="shared" si="30"/>
        <v>-553.26943953940679</v>
      </c>
      <c r="K205" s="21">
        <f t="shared" si="30"/>
        <v>-646.36188778663916</v>
      </c>
      <c r="L205" s="21">
        <f t="shared" si="30"/>
        <v>-740.80358181225768</v>
      </c>
      <c r="M205" s="21">
        <f t="shared" si="30"/>
        <v>-836.28445071330759</v>
      </c>
      <c r="N205" s="21">
        <f t="shared" si="30"/>
        <v>-932.5058641426383</v>
      </c>
      <c r="O205" s="21">
        <f t="shared" si="30"/>
        <v>-1028.5447603290891</v>
      </c>
      <c r="P205" s="21">
        <f t="shared" si="30"/>
        <v>-1121.3443208277547</v>
      </c>
      <c r="Q205" s="21">
        <f t="shared" si="30"/>
        <v>-1211.1160697129126</v>
      </c>
      <c r="R205" s="21">
        <f t="shared" si="30"/>
        <v>-1298.0596100740727</v>
      </c>
      <c r="S205" s="21">
        <f t="shared" si="30"/>
        <v>-1382.358335922482</v>
      </c>
      <c r="T205" s="21">
        <f t="shared" si="30"/>
        <v>-1464.189926373617</v>
      </c>
      <c r="U205" s="21">
        <f t="shared" si="30"/>
        <v>-1543.7219308960407</v>
      </c>
      <c r="V205" s="21">
        <f t="shared" si="29"/>
        <v>-1621.1123102451072</v>
      </c>
      <c r="W205" s="21">
        <f t="shared" si="29"/>
        <v>-1696.509950649131</v>
      </c>
      <c r="X205" s="21">
        <f t="shared" si="29"/>
        <v>-1770.0551535600957</v>
      </c>
      <c r="Y205" s="21">
        <f t="shared" si="29"/>
        <v>-1841.8801008648575</v>
      </c>
      <c r="Z205" s="21">
        <f t="shared" si="29"/>
        <v>-1912.1092977791677</v>
      </c>
      <c r="AA205" s="21">
        <f t="shared" si="29"/>
        <v>-1980.859993971359</v>
      </c>
      <c r="AB205" s="21">
        <f t="shared" si="29"/>
        <v>-2048.2425837592332</v>
      </c>
      <c r="AC205" s="21">
        <f t="shared" si="29"/>
        <v>-2114.3478307149203</v>
      </c>
      <c r="AD205" s="21">
        <f t="shared" si="29"/>
        <v>-2179.9964970424398</v>
      </c>
      <c r="AE205" s="21">
        <f t="shared" si="29"/>
        <v>-2245.2014397668304</v>
      </c>
      <c r="AF205" s="21">
        <f t="shared" si="29"/>
        <v>-2309.9745357066035</v>
      </c>
      <c r="AG205" s="21">
        <f t="shared" si="29"/>
        <v>-2374.3271498728777</v>
      </c>
      <c r="AH205" s="21">
        <f t="shared" si="29"/>
        <v>-2438.270711678686</v>
      </c>
      <c r="AI205" s="21">
        <f t="shared" si="29"/>
        <v>-2501.8174906311124</v>
      </c>
      <c r="AJ205" s="21">
        <f t="shared" si="29"/>
        <v>-2565.2697813867353</v>
      </c>
      <c r="AK205" s="21">
        <f t="shared" si="29"/>
        <v>-2628.636567290358</v>
      </c>
      <c r="AL205" s="21">
        <f t="shared" si="29"/>
        <v>-2691.92702089866</v>
      </c>
      <c r="AM205" s="21">
        <f t="shared" si="29"/>
        <v>-2755.1505359675575</v>
      </c>
      <c r="AN205" s="21">
        <f t="shared" si="29"/>
        <v>-2818.3166807435705</v>
      </c>
      <c r="AO205" s="21">
        <f t="shared" si="29"/>
        <v>-2881.4351385363761</v>
      </c>
      <c r="AP205" s="21">
        <f t="shared" si="29"/>
        <v>-2944.5157676247404</v>
      </c>
      <c r="AQ205" s="21">
        <f t="shared" si="29"/>
        <v>-3007.5686117959126</v>
      </c>
      <c r="AR205" s="21">
        <f t="shared" si="29"/>
        <v>-3070.603895571031</v>
      </c>
      <c r="AS205" s="21">
        <f t="shared" si="29"/>
        <v>-3133.6320223704747</v>
      </c>
      <c r="AT205" s="21">
        <f t="shared" si="29"/>
        <v>-3196.6635817015558</v>
      </c>
      <c r="AU205" s="21">
        <f t="shared" si="29"/>
        <v>-3259.7093595290266</v>
      </c>
      <c r="AV205" s="21">
        <f t="shared" si="29"/>
        <v>-3322.7803422727884</v>
      </c>
      <c r="AW205" s="21">
        <f t="shared" si="29"/>
        <v>-3385.887721215312</v>
      </c>
      <c r="AX205" s="21">
        <f t="shared" si="29"/>
        <v>-3449.0428988366771</v>
      </c>
      <c r="AY205" s="21">
        <f t="shared" si="29"/>
        <v>-3512.257495767944</v>
      </c>
      <c r="AZ205" s="21">
        <f t="shared" si="29"/>
        <v>-3575.5433576041055</v>
      </c>
      <c r="BA205" s="21">
        <f t="shared" si="29"/>
        <v>-3638.9125613944725</v>
      </c>
      <c r="BB205" s="21">
        <f t="shared" si="29"/>
        <v>-3666.129285204297</v>
      </c>
    </row>
    <row r="206" spans="1:54" outlineLevel="2">
      <c r="A206" s="468"/>
      <c r="B206" s="150" t="s">
        <v>514</v>
      </c>
      <c r="C206" s="19"/>
      <c r="D206" s="135" t="s">
        <v>399</v>
      </c>
      <c r="E206" s="21">
        <f>E202</f>
        <v>-147.08867287903018</v>
      </c>
      <c r="F206" s="21">
        <f t="shared" si="30"/>
        <v>-293.05480382887208</v>
      </c>
      <c r="G206" s="21">
        <f t="shared" si="29"/>
        <v>-437.96390579274129</v>
      </c>
      <c r="H206" s="21">
        <f t="shared" si="29"/>
        <v>-581.90437499258019</v>
      </c>
      <c r="I206" s="21">
        <f t="shared" si="29"/>
        <v>-724.98571389688198</v>
      </c>
      <c r="J206" s="21">
        <f t="shared" si="29"/>
        <v>-867.90262346105578</v>
      </c>
      <c r="K206" s="21">
        <f t="shared" si="29"/>
        <v>-1011.1472031212958</v>
      </c>
      <c r="L206" s="21">
        <f t="shared" si="29"/>
        <v>-1154.4006083377433</v>
      </c>
      <c r="M206" s="21">
        <f t="shared" si="29"/>
        <v>-1297.3696462842017</v>
      </c>
      <c r="N206" s="21">
        <f t="shared" si="29"/>
        <v>-1439.772240500477</v>
      </c>
      <c r="O206" s="21">
        <f t="shared" si="29"/>
        <v>-1580.7015599769372</v>
      </c>
      <c r="P206" s="21">
        <f t="shared" si="29"/>
        <v>-1718.0856111564142</v>
      </c>
      <c r="Q206" s="21">
        <f t="shared" si="29"/>
        <v>-1852.1404744954134</v>
      </c>
      <c r="R206" s="21">
        <f t="shared" si="29"/>
        <v>-1983.0702994103888</v>
      </c>
      <c r="S206" s="21">
        <f t="shared" si="29"/>
        <v>-2111.0531859362541</v>
      </c>
      <c r="T206" s="21">
        <f t="shared" si="29"/>
        <v>-2236.2714738122427</v>
      </c>
      <c r="U206" s="21">
        <f t="shared" si="29"/>
        <v>-2358.8973627905339</v>
      </c>
      <c r="V206" s="21">
        <f t="shared" si="29"/>
        <v>-2479.0934544949769</v>
      </c>
      <c r="W206" s="21">
        <f t="shared" si="29"/>
        <v>-2597.0132675129021</v>
      </c>
      <c r="X206" s="21">
        <f t="shared" si="29"/>
        <v>-2712.8017282764176</v>
      </c>
      <c r="Y206" s="21">
        <f t="shared" si="29"/>
        <v>-2826.5956371382481</v>
      </c>
      <c r="Z206" s="21">
        <f t="shared" si="29"/>
        <v>-2938.5241123521041</v>
      </c>
      <c r="AA206" s="21">
        <f t="shared" si="29"/>
        <v>-3048.7090122219474</v>
      </c>
      <c r="AB206" s="21">
        <f t="shared" si="29"/>
        <v>-3157.2653363212698</v>
      </c>
      <c r="AC206" s="21">
        <f t="shared" si="29"/>
        <v>-3264.2621387483409</v>
      </c>
      <c r="AD206" s="21">
        <f t="shared" si="29"/>
        <v>-3370.5218124313392</v>
      </c>
      <c r="AE206" s="21">
        <f t="shared" si="29"/>
        <v>-3476.0563211031176</v>
      </c>
      <c r="AF206" s="21">
        <f t="shared" si="29"/>
        <v>-3580.875035207272</v>
      </c>
      <c r="AG206" s="21">
        <f t="shared" si="29"/>
        <v>-3684.9861169682904</v>
      </c>
      <c r="AH206" s="21">
        <f t="shared" si="29"/>
        <v>-3788.3982301855185</v>
      </c>
      <c r="AI206" s="21">
        <f t="shared" si="29"/>
        <v>-3891.1228479618844</v>
      </c>
      <c r="AJ206" s="21">
        <f t="shared" si="29"/>
        <v>-3993.649753369536</v>
      </c>
      <c r="AK206" s="21">
        <f t="shared" si="29"/>
        <v>-4095.9848102693013</v>
      </c>
      <c r="AL206" s="21">
        <f t="shared" si="29"/>
        <v>-4198.1344091825367</v>
      </c>
      <c r="AM206" s="21">
        <f t="shared" si="29"/>
        <v>-4300.1055483128994</v>
      </c>
      <c r="AN206" s="21">
        <f t="shared" si="29"/>
        <v>-4401.9056786371893</v>
      </c>
      <c r="AO206" s="21">
        <f t="shared" si="29"/>
        <v>-4503.5425108302443</v>
      </c>
      <c r="AP206" s="21">
        <f t="shared" si="29"/>
        <v>-4605.024179695587</v>
      </c>
      <c r="AQ206" s="21">
        <f t="shared" si="29"/>
        <v>-4706.359260502807</v>
      </c>
      <c r="AR206" s="21">
        <f t="shared" si="29"/>
        <v>-4807.5567390919678</v>
      </c>
      <c r="AS206" s="21">
        <f t="shared" si="29"/>
        <v>-4908.625990631067</v>
      </c>
      <c r="AT206" s="21">
        <f t="shared" si="29"/>
        <v>-5009.5767851086675</v>
      </c>
      <c r="AU206" s="21">
        <f t="shared" si="29"/>
        <v>-5110.4193023648158</v>
      </c>
      <c r="AV206" s="21">
        <f t="shared" si="29"/>
        <v>-5211.1641272570732</v>
      </c>
      <c r="AW206" s="21">
        <f t="shared" si="29"/>
        <v>-5311.8222463011189</v>
      </c>
      <c r="AX206" s="21">
        <f t="shared" si="29"/>
        <v>-5412.4050494598268</v>
      </c>
      <c r="AY206" s="21">
        <f t="shared" si="29"/>
        <v>-5512.9243336350855</v>
      </c>
      <c r="AZ206" s="21">
        <f t="shared" si="29"/>
        <v>-5613.3923051062984</v>
      </c>
      <c r="BA206" s="21">
        <f t="shared" si="29"/>
        <v>-5713.8215810197835</v>
      </c>
      <c r="BB206" s="21">
        <f t="shared" si="29"/>
        <v>-5777.9725535249536</v>
      </c>
    </row>
    <row r="207" spans="1:54" outlineLevel="1">
      <c r="B207" s="150"/>
      <c r="C207" s="19"/>
      <c r="D207" s="19"/>
      <c r="E207" s="15"/>
    </row>
    <row r="208" spans="1:54" outlineLevel="1">
      <c r="A208" s="4" t="s">
        <v>575</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519" t="s">
        <v>501</v>
      </c>
      <c r="B210" s="150" t="s">
        <v>576</v>
      </c>
      <c r="C210" s="19"/>
      <c r="D210" s="135" t="s">
        <v>399</v>
      </c>
      <c r="E210" s="21">
        <f>E190-Baseline!E190</f>
        <v>-3.590778862695878E-2</v>
      </c>
      <c r="F210" s="21">
        <f>F190-Baseline!F190</f>
        <v>-0.26414160122698876</v>
      </c>
      <c r="G210" s="21">
        <f>G190-Baseline!G190</f>
        <v>-0.52804712729324577</v>
      </c>
      <c r="H210" s="21">
        <f>H190-Baseline!H190</f>
        <v>-0.85102339749110467</v>
      </c>
      <c r="I210" s="21">
        <f>I190-Baseline!I190</f>
        <v>-1.2546747596554504</v>
      </c>
      <c r="J210" s="21">
        <f>J190-Baseline!J190</f>
        <v>-2.324680408628935</v>
      </c>
      <c r="K210" s="21">
        <f>K190-Baseline!K190</f>
        <v>-7.0363782016472447</v>
      </c>
      <c r="L210" s="21">
        <f>L190-Baseline!L190</f>
        <v>-11.398945999234423</v>
      </c>
      <c r="M210" s="21">
        <f>M190-Baseline!M190</f>
        <v>-15.441266808747475</v>
      </c>
      <c r="N210" s="21">
        <f>N190-Baseline!N190</f>
        <v>-19.177794354957296</v>
      </c>
      <c r="O210" s="21">
        <f>O190-Baseline!O190</f>
        <v>-21.987225835700592</v>
      </c>
      <c r="P210" s="21">
        <f>P190-Baseline!P190</f>
        <v>-19.427498784815558</v>
      </c>
      <c r="Q210" s="21">
        <f>Q190-Baseline!Q190</f>
        <v>-17.060163210692938</v>
      </c>
      <c r="R210" s="21">
        <f>R190-Baseline!R190</f>
        <v>-14.873632406234917</v>
      </c>
      <c r="S210" s="21">
        <f>S190-Baseline!S190</f>
        <v>-12.856934085888144</v>
      </c>
      <c r="T210" s="21">
        <f>T190-Baseline!T190</f>
        <v>-10.999680363050073</v>
      </c>
      <c r="U210" s="21">
        <f>U190-Baseline!U190</f>
        <v>-9.2920391134463998</v>
      </c>
      <c r="V210" s="21">
        <f>V190-Baseline!V190</f>
        <v>-7.7247066631107817</v>
      </c>
      <c r="W210" s="21">
        <f>W190-Baseline!W190</f>
        <v>-6.2888817422299974</v>
      </c>
      <c r="X210" s="21">
        <f>X190-Baseline!X190</f>
        <v>-4.976240648639684</v>
      </c>
      <c r="Y210" s="21">
        <f>Y190-Baseline!Y190</f>
        <v>-3.7789135671721494</v>
      </c>
      <c r="Z210" s="21">
        <f>Z190-Baseline!Z190</f>
        <v>-2.6894619933729609</v>
      </c>
      <c r="AA210" s="21">
        <f>AA190-Baseline!AA190</f>
        <v>-1.7008572123210473</v>
      </c>
      <c r="AB210" s="21">
        <f>AB190-Baseline!AB190</f>
        <v>-0.80645978541199326</v>
      </c>
      <c r="AC210" s="21">
        <f>AC190-Baseline!AC190</f>
        <v>1.7952702064263099E-16</v>
      </c>
      <c r="AD210" s="21">
        <f>AD190-Baseline!AD190</f>
        <v>1.7345605859191401E-16</v>
      </c>
      <c r="AE210" s="21">
        <f>AE190-Baseline!AE190</f>
        <v>1.6759039477479614E-16</v>
      </c>
      <c r="AF210" s="21">
        <f>AF190-Baseline!AF190</f>
        <v>1.6192308673893346E-16</v>
      </c>
      <c r="AG210" s="21">
        <f>AG190-Baseline!AG190</f>
        <v>1.564474268009019E-16</v>
      </c>
      <c r="AH210" s="21">
        <f>AH190-Baseline!AH190</f>
        <v>1.5115693410715163E-16</v>
      </c>
      <c r="AI210" s="21">
        <f>AI190-Baseline!AI190</f>
        <v>1.4604534696343153E-16</v>
      </c>
      <c r="AJ210" s="21">
        <f>AJ190-Baseline!AJ190</f>
        <v>1.4179159899362282E-16</v>
      </c>
      <c r="AK210" s="21">
        <f>AK190-Baseline!AK190</f>
        <v>1.3766174659575032E-16</v>
      </c>
      <c r="AL210" s="21">
        <f>AL190-Baseline!AL190</f>
        <v>1.3365218116092263E-16</v>
      </c>
      <c r="AM210" s="21">
        <f>AM190-Baseline!AM190</f>
        <v>1.2975939918536178E-16</v>
      </c>
      <c r="AN210" s="21">
        <f>AN190-Baseline!AN190</f>
        <v>1.2597999920908912E-16</v>
      </c>
      <c r="AO210" s="21">
        <f>AO190-Baseline!AO190</f>
        <v>1.2231067884377583E-16</v>
      </c>
      <c r="AP210" s="21">
        <f>AP190-Baseline!AP190</f>
        <v>1.1874823188716101E-16</v>
      </c>
      <c r="AQ210" s="21">
        <f>AQ190-Baseline!AQ190</f>
        <v>1.1528954552151553E-16</v>
      </c>
      <c r="AR210" s="21">
        <f>AR190-Baseline!AR190</f>
        <v>1.1193159759370441E-16</v>
      </c>
      <c r="AS210" s="21">
        <f>AS190-Baseline!AS190</f>
        <v>1.0867145397447029E-16</v>
      </c>
      <c r="AT210" s="21">
        <f>AT190-Baseline!AT190</f>
        <v>1.0550626599463136E-16</v>
      </c>
      <c r="AU210" s="21">
        <f>AU190-Baseline!AU190</f>
        <v>1.0243326795595278E-16</v>
      </c>
      <c r="AV210" s="21">
        <f>AV190-Baseline!AV190</f>
        <v>9.9449774714517263E-17</v>
      </c>
      <c r="AW210" s="21">
        <f>AW190-Baseline!AW190</f>
        <v>9.6553179334482778E-17</v>
      </c>
      <c r="AX210" s="21">
        <f>AX190-Baseline!AX190</f>
        <v>9.3740950810177453E-17</v>
      </c>
      <c r="AY210" s="21">
        <f>AY190-Baseline!AY190</f>
        <v>9.1010631854541209E-17</v>
      </c>
      <c r="AZ210" s="21">
        <f>AZ190-Baseline!AZ190</f>
        <v>8.8359836751981752E-17</v>
      </c>
      <c r="BA210" s="21">
        <f>BA190-Baseline!BA190</f>
        <v>8.5786249273768692E-17</v>
      </c>
      <c r="BB210" s="21">
        <f>BB190-Baseline!BB190</f>
        <v>8.3287620654144358E-17</v>
      </c>
    </row>
    <row r="211" spans="1:54" outlineLevel="2">
      <c r="A211" s="520"/>
      <c r="B211" s="150" t="s">
        <v>503</v>
      </c>
      <c r="C211" s="19"/>
      <c r="D211" s="135" t="s">
        <v>399</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520"/>
      <c r="B212" s="150" t="s">
        <v>574</v>
      </c>
      <c r="C212" s="19"/>
      <c r="D212" s="135" t="s">
        <v>399</v>
      </c>
      <c r="E212" s="21">
        <f>E192-Baseline!E192</f>
        <v>0</v>
      </c>
      <c r="F212" s="21">
        <f>F77*F186-Baseline!F77*Baseline!F186</f>
        <v>0</v>
      </c>
      <c r="G212" s="21">
        <f>G77*G186-Baseline!G77*Baseline!G186</f>
        <v>0</v>
      </c>
      <c r="H212" s="21">
        <f>H77*H186-Baseline!H77*Baseline!H186</f>
        <v>0</v>
      </c>
      <c r="I212" s="21">
        <f>I77*I186-Baseline!I77*Baseline!I186</f>
        <v>0</v>
      </c>
      <c r="J212" s="21">
        <f>J77*J186-Baseline!J77*Baseline!J186</f>
        <v>0</v>
      </c>
      <c r="K212" s="21">
        <f>K77*K186-Baseline!K77*Baseline!K186</f>
        <v>0.15263192749127175</v>
      </c>
      <c r="L212" s="21">
        <f>L77*L186-Baseline!L77*Baseline!L186</f>
        <v>0.29886738744323171</v>
      </c>
      <c r="M212" s="21">
        <f>M77*M186-Baseline!M77*Baseline!M186</f>
        <v>0.4389372636440072</v>
      </c>
      <c r="N212" s="21">
        <f>N77*N186-Baseline!N77*Baseline!N186</f>
        <v>0.57306514244230922</v>
      </c>
      <c r="O212" s="21">
        <f>O77*O186-Baseline!O77*Baseline!O186</f>
        <v>0.70146752571685766</v>
      </c>
      <c r="P212" s="21">
        <f>P77*P186-Baseline!P77*Baseline!P186</f>
        <v>0.68696168750718467</v>
      </c>
      <c r="Q212" s="21">
        <f>Q77*Q186-Baseline!Q77*Baseline!Q186</f>
        <v>0.67280543529872183</v>
      </c>
      <c r="R212" s="21">
        <f>R77*R186-Baseline!R77*Baseline!R186</f>
        <v>0.6589904863329199</v>
      </c>
      <c r="S212" s="21">
        <f>S77*S186-Baseline!S77*Baseline!S186</f>
        <v>0.64550874998241703</v>
      </c>
      <c r="T212" s="21">
        <f>T77*T186-Baseline!T77*Baseline!T186</f>
        <v>0.63235235449620575</v>
      </c>
      <c r="U212" s="21">
        <f>U77*U186-Baseline!U77*Baseline!U186</f>
        <v>0.61951358938293222</v>
      </c>
      <c r="V212" s="21">
        <f>V77*V186-Baseline!V77*Baseline!V186</f>
        <v>0.60698494174466067</v>
      </c>
      <c r="W212" s="21">
        <f>W77*W186-Baseline!W77*Baseline!W186</f>
        <v>0.59475909637160473</v>
      </c>
      <c r="X212" s="21">
        <f>X77*X186-Baseline!X77*Baseline!X186</f>
        <v>0.58282889161553353</v>
      </c>
      <c r="Y212" s="21">
        <f>Y77*Y186-Baseline!Y77*Baseline!Y186</f>
        <v>0.57118734711746466</v>
      </c>
      <c r="Z212" s="21">
        <f>Z77*Z186-Baseline!Z77*Baseline!Z186</f>
        <v>0.5598276561268527</v>
      </c>
      <c r="AA212" s="21">
        <f>AA77*AA186-Baseline!AA77*Baseline!AA186</f>
        <v>0.54874317474194623</v>
      </c>
      <c r="AB212" s="21">
        <f>AB77*AB186-Baseline!AB77*Baseline!AB186</f>
        <v>0.53792741569651881</v>
      </c>
      <c r="AC212" s="21">
        <f>AC77*AC186-Baseline!AC77*Baseline!AC186</f>
        <v>0.52737404907268548</v>
      </c>
      <c r="AD212" s="21">
        <f>AD77*AD186-Baseline!AD77*Baseline!AD186</f>
        <v>0.51707690518835392</v>
      </c>
      <c r="AE212" s="21">
        <f>AE77*AE186-Baseline!AE77*Baseline!AE186</f>
        <v>0.50702995447803723</v>
      </c>
      <c r="AF212" s="21">
        <f>AF77*AF186-Baseline!AF77*Baseline!AF186</f>
        <v>0.49722732011214532</v>
      </c>
      <c r="AG212" s="21">
        <f>AG77*AG186-Baseline!AG77*Baseline!AG186</f>
        <v>0.48766326725519082</v>
      </c>
      <c r="AH212" s="21">
        <f>AH77*AH186-Baseline!AH77*Baseline!AH186</f>
        <v>0.47833219074639821</v>
      </c>
      <c r="AI212" s="21">
        <f>AI77*AI186-Baseline!AI77*Baseline!AI186</f>
        <v>0.46922864189831781</v>
      </c>
      <c r="AJ212" s="21">
        <f>AJ77*AJ186-Baseline!AJ77*Baseline!AJ186</f>
        <v>0.46258197747313456</v>
      </c>
      <c r="AK212" s="21">
        <f>AK77*AK186-Baseline!AK77*Baseline!AK186</f>
        <v>0.45607882596889127</v>
      </c>
      <c r="AL212" s="21">
        <f>AL77*AL186-Baseline!AL77*Baseline!AL186</f>
        <v>0.44971665996878141</v>
      </c>
      <c r="AM212" s="21">
        <f>AM77*AM186-Baseline!AM77*Baseline!AM186</f>
        <v>0.44349299222115857</v>
      </c>
      <c r="AN212" s="21">
        <f>AN77*AN186-Baseline!AN77*Baseline!AN186</f>
        <v>0.43740539755918117</v>
      </c>
      <c r="AO212" s="21">
        <f>AO77*AO186-Baseline!AO77*Baseline!AO186</f>
        <v>0.43145149710316932</v>
      </c>
      <c r="AP212" s="21">
        <f>AP77*AP186-Baseline!AP77*Baseline!AP186</f>
        <v>0.42562895773452025</v>
      </c>
      <c r="AQ212" s="21">
        <f>AQ77*AQ186-Baseline!AQ77*Baseline!AQ186</f>
        <v>0.41993551031433585</v>
      </c>
      <c r="AR212" s="21">
        <f>AR77*AR186-Baseline!AR77*Baseline!AR186</f>
        <v>0.41436891511649732</v>
      </c>
      <c r="AS212" s="21">
        <f>AS77*AS186-Baseline!AS77*Baseline!AS186</f>
        <v>0.4089269964256621</v>
      </c>
      <c r="AT212" s="21">
        <f>AT77*AT186-Baseline!AT77*Baseline!AT186</f>
        <v>0.4036076128897812</v>
      </c>
      <c r="AU212" s="21">
        <f>AU77*AU186-Baseline!AU77*Baseline!AU186</f>
        <v>0.3984086756003089</v>
      </c>
      <c r="AV212" s="21">
        <f>AV77*AV186-Baseline!AV77*Baseline!AV186</f>
        <v>0.39332814086547963</v>
      </c>
      <c r="AW212" s="21">
        <f>AW77*AW186-Baseline!AW77*Baseline!AW186</f>
        <v>0.38836400727435016</v>
      </c>
      <c r="AX212" s="21">
        <f>AX77*AX186-Baseline!AX77*Baseline!AX186</f>
        <v>0.38351431627556831</v>
      </c>
      <c r="AY212" s="21">
        <f>AY77*AY186-Baseline!AY77*Baseline!AY186</f>
        <v>0.37877715391401701</v>
      </c>
      <c r="AZ212" s="21">
        <f>AZ77*AZ186-Baseline!AZ77*Baseline!AZ186</f>
        <v>0.37415065021750626</v>
      </c>
      <c r="BA212" s="21">
        <f>BA77*BA186-Baseline!BA77*Baseline!BA186</f>
        <v>0.36963296879669416</v>
      </c>
      <c r="BB212" s="21">
        <f>BB77*BB186-Baseline!BB77*Baseline!BB186</f>
        <v>0.365168725770189</v>
      </c>
    </row>
    <row r="213" spans="1:54" outlineLevel="2">
      <c r="A213" s="520"/>
      <c r="B213" s="150" t="s">
        <v>504</v>
      </c>
      <c r="C213" s="19"/>
      <c r="D213" s="135" t="s">
        <v>399</v>
      </c>
      <c r="E213" s="21">
        <f>E193-Baseline!E193</f>
        <v>0</v>
      </c>
      <c r="F213" s="21">
        <f>F193-Baseline!F193</f>
        <v>0</v>
      </c>
      <c r="G213" s="21">
        <f>G193-Baseline!G193</f>
        <v>0</v>
      </c>
      <c r="H213" s="21">
        <f>H193-Baseline!H193</f>
        <v>0</v>
      </c>
      <c r="I213" s="21">
        <f>I193-Baseline!I193</f>
        <v>0</v>
      </c>
      <c r="J213" s="21">
        <f>J193-Baseline!J193</f>
        <v>0</v>
      </c>
      <c r="K213" s="21">
        <f>K193-Baseline!K193</f>
        <v>1.7178522251558661</v>
      </c>
      <c r="L213" s="21">
        <f>L193-Baseline!L193</f>
        <v>3.4196386469739508</v>
      </c>
      <c r="M213" s="21">
        <f>M193-Baseline!M193</f>
        <v>5.1045417899238146</v>
      </c>
      <c r="N213" s="21">
        <f>N193-Baseline!N193</f>
        <v>6.7508600827215801</v>
      </c>
      <c r="O213" s="21">
        <f>O193-Baseline!O193</f>
        <v>8.3951576934301144</v>
      </c>
      <c r="P213" s="21">
        <f>P193-Baseline!P193</f>
        <v>8.3506581676019778</v>
      </c>
      <c r="Q213" s="21">
        <f>Q193-Baseline!Q193</f>
        <v>8.3051671812486703</v>
      </c>
      <c r="R213" s="21">
        <f>R193-Baseline!R193</f>
        <v>8.2829201956811147</v>
      </c>
      <c r="S213" s="21">
        <f>S193-Baseline!S193</f>
        <v>8.2352198623068062</v>
      </c>
      <c r="T213" s="21">
        <f>T193-Baseline!T193</f>
        <v>8.1867907483658229</v>
      </c>
      <c r="U213" s="21">
        <f>U193-Baseline!U193</f>
        <v>8.1377096448150326</v>
      </c>
      <c r="V213" s="21">
        <f>V193-Baseline!V193</f>
        <v>8.1103314824112189</v>
      </c>
      <c r="W213" s="21">
        <f>W193-Baseline!W193</f>
        <v>8.0597259275433188</v>
      </c>
      <c r="X213" s="21">
        <f>X193-Baseline!X193</f>
        <v>8.0301053314872064</v>
      </c>
      <c r="Y213" s="21">
        <f>Y193-Baseline!Y193</f>
        <v>7.9782893641938415</v>
      </c>
      <c r="Z213" s="21">
        <f>Z193-Baseline!Z193</f>
        <v>7.9467697614167179</v>
      </c>
      <c r="AA213" s="21">
        <f>AA193-Baseline!AA193</f>
        <v>7.9142223718604328</v>
      </c>
      <c r="AB213" s="21">
        <f>AB193-Baseline!AB193</f>
        <v>7.8807332446864322</v>
      </c>
      <c r="AC213" s="21">
        <f>AC193-Baseline!AC193</f>
        <v>7.8419459019168514</v>
      </c>
      <c r="AD213" s="21">
        <f>AD193-Baseline!AD193</f>
        <v>7.8035593080450951</v>
      </c>
      <c r="AE213" s="21">
        <f>AE193-Baseline!AE193</f>
        <v>7.7664299927334497</v>
      </c>
      <c r="AF213" s="21">
        <f>AF193-Baseline!AF193</f>
        <v>7.7281244196910279</v>
      </c>
      <c r="AG213" s="21">
        <f>AG193-Baseline!AG193</f>
        <v>7.6889575770221512</v>
      </c>
      <c r="AH213" s="21">
        <f>AH193-Baseline!AH193</f>
        <v>7.6492826823437596</v>
      </c>
      <c r="AI213" s="21">
        <f>AI193-Baseline!AI193</f>
        <v>7.6095451517175263</v>
      </c>
      <c r="AJ213" s="21">
        <f>AJ193-Baseline!AJ193</f>
        <v>7.6062990655837197</v>
      </c>
      <c r="AK213" s="21">
        <f>AK193-Baseline!AK193</f>
        <v>7.6024884664534085</v>
      </c>
      <c r="AL213" s="21">
        <f>AL193-Baseline!AL193</f>
        <v>7.5982734340201006</v>
      </c>
      <c r="AM213" s="21">
        <f>AM193-Baseline!AM193</f>
        <v>7.593743248434734</v>
      </c>
      <c r="AN213" s="21">
        <f>AN193-Baseline!AN193</f>
        <v>7.5889352681227322</v>
      </c>
      <c r="AO213" s="21">
        <f>AO193-Baseline!AO193</f>
        <v>7.5838644045690202</v>
      </c>
      <c r="AP213" s="21">
        <f>AP193-Baseline!AP193</f>
        <v>7.5785826219452161</v>
      </c>
      <c r="AQ213" s="21">
        <f>AQ193-Baseline!AQ193</f>
        <v>7.5731493241038876</v>
      </c>
      <c r="AR213" s="21">
        <f>AR193-Baseline!AR193</f>
        <v>7.5676068459575774</v>
      </c>
      <c r="AS213" s="21">
        <f>AS193-Baseline!AS193</f>
        <v>7.5619943427390055</v>
      </c>
      <c r="AT213" s="21">
        <f>AT193-Baseline!AT193</f>
        <v>7.5563535502629335</v>
      </c>
      <c r="AU213" s="21">
        <f>AU193-Baseline!AU193</f>
        <v>7.5507283295953513</v>
      </c>
      <c r="AV213" s="21">
        <f>AV193-Baseline!AV193</f>
        <v>7.5451600301230926</v>
      </c>
      <c r="AW213" s="21">
        <f>AW193-Baseline!AW193</f>
        <v>7.5396878076888214</v>
      </c>
      <c r="AX213" s="21">
        <f>AX193-Baseline!AX193</f>
        <v>7.5343506663042703</v>
      </c>
      <c r="AY213" s="21">
        <f>AY193-Baseline!AY193</f>
        <v>7.5291873954380719</v>
      </c>
      <c r="AZ213" s="21">
        <f>AZ193-Baseline!AZ193</f>
        <v>7.5242360045991603</v>
      </c>
      <c r="BA213" s="21">
        <f>BA193-Baseline!BA193</f>
        <v>7.5195334590539744</v>
      </c>
      <c r="BB213" s="21">
        <f>BB193-Baseline!BB193</f>
        <v>30.315266741646766</v>
      </c>
    </row>
    <row r="214" spans="1:54" outlineLevel="2">
      <c r="A214" s="520"/>
      <c r="B214" s="150" t="s">
        <v>505</v>
      </c>
      <c r="C214" s="19"/>
      <c r="D214" s="135" t="s">
        <v>399</v>
      </c>
      <c r="E214" s="21">
        <f>E194-Baseline!E194</f>
        <v>0</v>
      </c>
      <c r="F214" s="21">
        <f>F194-Baseline!F194</f>
        <v>0</v>
      </c>
      <c r="G214" s="21">
        <f>G194-Baseline!G194</f>
        <v>0</v>
      </c>
      <c r="H214" s="21">
        <f>H194-Baseline!H194</f>
        <v>0</v>
      </c>
      <c r="I214" s="21">
        <f>I194-Baseline!I194</f>
        <v>0</v>
      </c>
      <c r="J214" s="21">
        <f>J194-Baseline!J194</f>
        <v>0</v>
      </c>
      <c r="K214" s="21">
        <f>K194-Baseline!K194</f>
        <v>0.49902265637772203</v>
      </c>
      <c r="L214" s="21">
        <f>L194-Baseline!L194</f>
        <v>0.99201256189569875</v>
      </c>
      <c r="M214" s="21">
        <f>M194-Baseline!M194</f>
        <v>1.4791249605221211</v>
      </c>
      <c r="N214" s="21">
        <f>N194-Baseline!N194</f>
        <v>1.9605150303302743</v>
      </c>
      <c r="O214" s="21">
        <f>O194-Baseline!O194</f>
        <v>2.4363379112057615</v>
      </c>
      <c r="P214" s="21">
        <f>P194-Baseline!P194</f>
        <v>2.4222905736781968</v>
      </c>
      <c r="Q214" s="21">
        <f>Q194-Baseline!Q194</f>
        <v>2.4085018444909458</v>
      </c>
      <c r="R214" s="21">
        <f>R194-Baseline!R194</f>
        <v>2.394971812389187</v>
      </c>
      <c r="S214" s="21">
        <f>S194-Baseline!S194</f>
        <v>2.381164709424187</v>
      </c>
      <c r="T214" s="21">
        <f>T194-Baseline!T194</f>
        <v>2.367622649863339</v>
      </c>
      <c r="U214" s="21">
        <f>U194-Baseline!U194</f>
        <v>2.3543456605512034</v>
      </c>
      <c r="V214" s="21">
        <f>V194-Baseline!V194</f>
        <v>2.3413338697189339</v>
      </c>
      <c r="W214" s="21">
        <f>W194-Baseline!W194</f>
        <v>2.3285875206785285</v>
      </c>
      <c r="X214" s="21">
        <f>X194-Baseline!X194</f>
        <v>2.3161068294079179</v>
      </c>
      <c r="Y214" s="21">
        <f>Y194-Baseline!Y194</f>
        <v>2.3038921005988158</v>
      </c>
      <c r="Z214" s="21">
        <f>Z194-Baseline!Z194</f>
        <v>2.2919437187440188</v>
      </c>
      <c r="AA214" s="21">
        <f>AA194-Baseline!AA194</f>
        <v>2.2802621222555288</v>
      </c>
      <c r="AB214" s="21">
        <f>AB194-Baseline!AB194</f>
        <v>2.2688477973861332</v>
      </c>
      <c r="AC214" s="21">
        <f>AC194-Baseline!AC194</f>
        <v>2.2562494651937257</v>
      </c>
      <c r="AD214" s="21">
        <f>AD194-Baseline!AD194</f>
        <v>2.2437515847231353</v>
      </c>
      <c r="AE214" s="21">
        <f>AE194-Baseline!AE194</f>
        <v>2.231214424179349</v>
      </c>
      <c r="AF214" s="21">
        <f>AF194-Baseline!AF194</f>
        <v>2.2185479647847579</v>
      </c>
      <c r="AG214" s="21">
        <f>AG194-Baseline!AG194</f>
        <v>2.205712497902006</v>
      </c>
      <c r="AH214" s="21">
        <f>AH194-Baseline!AH194</f>
        <v>2.1927309782103919</v>
      </c>
      <c r="AI214" s="21">
        <f>AI194-Baseline!AI194</f>
        <v>2.1797117768080945</v>
      </c>
      <c r="AJ214" s="21">
        <f>AJ194-Baseline!AJ194</f>
        <v>2.177144798745946</v>
      </c>
      <c r="AK214" s="21">
        <f>AK194-Baseline!AK194</f>
        <v>2.1744398806733827</v>
      </c>
      <c r="AL214" s="21">
        <f>AL194-Baseline!AL194</f>
        <v>2.1716151854746784</v>
      </c>
      <c r="AM214" s="21">
        <f>AM194-Baseline!AM194</f>
        <v>2.168691615554561</v>
      </c>
      <c r="AN214" s="21">
        <f>AN194-Baseline!AN194</f>
        <v>2.16568414205911</v>
      </c>
      <c r="AO214" s="21">
        <f>AO194-Baseline!AO194</f>
        <v>2.1626002529806563</v>
      </c>
      <c r="AP214" s="21">
        <f>AP194-Baseline!AP194</f>
        <v>2.1594532898520313</v>
      </c>
      <c r="AQ214" s="21">
        <f>AQ194-Baseline!AQ194</f>
        <v>2.1562570393712086</v>
      </c>
      <c r="AR214" s="21">
        <f>AR194-Baseline!AR194</f>
        <v>2.1530238108163609</v>
      </c>
      <c r="AS214" s="21">
        <f>AS194-Baseline!AS194</f>
        <v>2.1497649424113909</v>
      </c>
      <c r="AT214" s="21">
        <f>AT194-Baseline!AT194</f>
        <v>2.146491637811927</v>
      </c>
      <c r="AU214" s="21">
        <f>AU194-Baseline!AU194</f>
        <v>2.1432154318091001</v>
      </c>
      <c r="AV214" s="21">
        <f>AV194-Baseline!AV194</f>
        <v>2.1399473944257821</v>
      </c>
      <c r="AW214" s="21">
        <f>AW194-Baseline!AW194</f>
        <v>2.1366981724692096</v>
      </c>
      <c r="AX214" s="21">
        <f>AX194-Baseline!AX194</f>
        <v>2.1334781815837118</v>
      </c>
      <c r="AY214" s="21">
        <f>AY194-Baseline!AY194</f>
        <v>2.1302976808343317</v>
      </c>
      <c r="AZ214" s="21">
        <f>AZ194-Baseline!AZ194</f>
        <v>2.1271667205612452</v>
      </c>
      <c r="BA214" s="21">
        <f>BA194-Baseline!BA194</f>
        <v>2.1240950483014167</v>
      </c>
      <c r="BB214" s="21">
        <f>BB194-Baseline!BB194</f>
        <v>2.1207809738465961</v>
      </c>
    </row>
    <row r="215" spans="1:54" outlineLevel="2">
      <c r="A215" s="520"/>
      <c r="B215" s="150" t="s">
        <v>506</v>
      </c>
      <c r="C215" s="19"/>
      <c r="D215" s="135" t="s">
        <v>399</v>
      </c>
      <c r="E215" s="21">
        <f>E195-Baseline!E195</f>
        <v>0</v>
      </c>
      <c r="F215" s="21">
        <f>F195-Baseline!F195</f>
        <v>0</v>
      </c>
      <c r="G215" s="21">
        <f>G195-Baseline!G195</f>
        <v>0</v>
      </c>
      <c r="H215" s="21">
        <f>H195-Baseline!H195</f>
        <v>0</v>
      </c>
      <c r="I215" s="21">
        <f>I195-Baseline!I195</f>
        <v>0</v>
      </c>
      <c r="J215" s="21">
        <f>J195-Baseline!J195</f>
        <v>0</v>
      </c>
      <c r="K215" s="21">
        <f>K195-Baseline!K195</f>
        <v>1.4970679691331696</v>
      </c>
      <c r="L215" s="21">
        <f>L195-Baseline!L195</f>
        <v>2.9760376856871176</v>
      </c>
      <c r="M215" s="21">
        <f>M195-Baseline!M195</f>
        <v>4.4373748806349766</v>
      </c>
      <c r="N215" s="21">
        <f>N195-Baseline!N195</f>
        <v>5.881545089774832</v>
      </c>
      <c r="O215" s="21">
        <f>O195-Baseline!O195</f>
        <v>7.3090137336172774</v>
      </c>
      <c r="P215" s="21">
        <f>P195-Baseline!P195</f>
        <v>7.2668717224922688</v>
      </c>
      <c r="Q215" s="21">
        <f>Q195-Baseline!Q195</f>
        <v>7.2255055334728553</v>
      </c>
      <c r="R215" s="21">
        <f>R195-Baseline!R195</f>
        <v>7.184915437167561</v>
      </c>
      <c r="S215" s="21">
        <f>S195-Baseline!S195</f>
        <v>7.1434941269028513</v>
      </c>
      <c r="T215" s="21">
        <f>T195-Baseline!T195</f>
        <v>7.1028679482482175</v>
      </c>
      <c r="U215" s="21">
        <f>U195-Baseline!U195</f>
        <v>7.0630369829681712</v>
      </c>
      <c r="V215" s="21">
        <f>V195-Baseline!V195</f>
        <v>7.0240016078688257</v>
      </c>
      <c r="W215" s="21">
        <f>W195-Baseline!W195</f>
        <v>6.9857625620355961</v>
      </c>
      <c r="X215" s="21">
        <f>X195-Baseline!X195</f>
        <v>6.9483204882237501</v>
      </c>
      <c r="Y215" s="21">
        <f>Y195-Baseline!Y195</f>
        <v>6.9116763017964544</v>
      </c>
      <c r="Z215" s="21">
        <f>Z195-Baseline!Z195</f>
        <v>6.875831155044132</v>
      </c>
      <c r="AA215" s="21">
        <f>AA195-Baseline!AA195</f>
        <v>6.8407863679309671</v>
      </c>
      <c r="AB215" s="21">
        <f>AB195-Baseline!AB195</f>
        <v>6.8065433921584031</v>
      </c>
      <c r="AC215" s="21">
        <f>AC195-Baseline!AC195</f>
        <v>6.768748395645126</v>
      </c>
      <c r="AD215" s="21">
        <f>AD195-Baseline!AD195</f>
        <v>6.7312547543037482</v>
      </c>
      <c r="AE215" s="21">
        <f>AE195-Baseline!AE195</f>
        <v>6.6936432727553736</v>
      </c>
      <c r="AF215" s="21">
        <f>AF195-Baseline!AF195</f>
        <v>6.6556438946709022</v>
      </c>
      <c r="AG215" s="21">
        <f>AG195-Baseline!AG195</f>
        <v>6.617137493932951</v>
      </c>
      <c r="AH215" s="21">
        <f>AH195-Baseline!AH195</f>
        <v>6.5781929349090049</v>
      </c>
      <c r="AI215" s="21">
        <f>AI195-Baseline!AI195</f>
        <v>6.539135330738695</v>
      </c>
      <c r="AJ215" s="21">
        <f>AJ195-Baseline!AJ195</f>
        <v>6.5314343965786748</v>
      </c>
      <c r="AK215" s="21">
        <f>AK195-Baseline!AK195</f>
        <v>6.5233196423790787</v>
      </c>
      <c r="AL215" s="21">
        <f>AL195-Baseline!AL195</f>
        <v>6.5148455567992016</v>
      </c>
      <c r="AM215" s="21">
        <f>AM195-Baseline!AM195</f>
        <v>6.5060748470657117</v>
      </c>
      <c r="AN215" s="21">
        <f>AN195-Baseline!AN195</f>
        <v>6.4970524266009733</v>
      </c>
      <c r="AO215" s="21">
        <f>AO195-Baseline!AO195</f>
        <v>6.4878007593851166</v>
      </c>
      <c r="AP215" s="21">
        <f>AP195-Baseline!AP195</f>
        <v>6.4783598700184086</v>
      </c>
      <c r="AQ215" s="21">
        <f>AQ195-Baseline!AQ195</f>
        <v>6.4687711185953987</v>
      </c>
      <c r="AR215" s="21">
        <f>AR195-Baseline!AR195</f>
        <v>6.4590714329500614</v>
      </c>
      <c r="AS215" s="21">
        <f>AS195-Baseline!AS195</f>
        <v>6.4492948277531923</v>
      </c>
      <c r="AT215" s="21">
        <f>AT195-Baseline!AT195</f>
        <v>6.4394749139724112</v>
      </c>
      <c r="AU215" s="21">
        <f>AU195-Baseline!AU195</f>
        <v>6.429646295981172</v>
      </c>
      <c r="AV215" s="21">
        <f>AV195-Baseline!AV195</f>
        <v>6.4198421838480613</v>
      </c>
      <c r="AW215" s="21">
        <f>AW195-Baseline!AW195</f>
        <v>6.4100945179946791</v>
      </c>
      <c r="AX215" s="21">
        <f>AX195-Baseline!AX195</f>
        <v>6.400434545354095</v>
      </c>
      <c r="AY215" s="21">
        <f>AY195-Baseline!AY195</f>
        <v>6.3908930431214586</v>
      </c>
      <c r="AZ215" s="21">
        <f>AZ195-Baseline!AZ195</f>
        <v>6.3815001623173373</v>
      </c>
      <c r="BA215" s="21">
        <f>BA195-Baseline!BA195</f>
        <v>6.3722851455525955</v>
      </c>
      <c r="BB215" s="21">
        <f>BB195-Baseline!BB195</f>
        <v>6.3623429222024441</v>
      </c>
    </row>
    <row r="216" spans="1:54" outlineLevel="2">
      <c r="A216" s="520"/>
      <c r="B216" s="150" t="s">
        <v>292</v>
      </c>
      <c r="C216" s="19"/>
      <c r="D216" s="135" t="s">
        <v>399</v>
      </c>
      <c r="E216" s="21">
        <f>E196-Baseline!E196</f>
        <v>0</v>
      </c>
      <c r="F216" s="21">
        <f>F196-Baseline!F196</f>
        <v>0</v>
      </c>
      <c r="G216" s="21">
        <f>G196-Baseline!G196</f>
        <v>0</v>
      </c>
      <c r="H216" s="21">
        <f>H196-Baseline!H196</f>
        <v>0</v>
      </c>
      <c r="I216" s="21">
        <f>I196-Baseline!I196</f>
        <v>0</v>
      </c>
      <c r="J216" s="21">
        <f>J196-Baseline!J196</f>
        <v>0</v>
      </c>
      <c r="K216" s="21">
        <f>K196-Baseline!K196</f>
        <v>2.5055885081801677E-3</v>
      </c>
      <c r="L216" s="21">
        <f>L196-Baseline!L196</f>
        <v>8.6112360383747699E-3</v>
      </c>
      <c r="M216" s="21">
        <f>M196-Baseline!M196</f>
        <v>2.02121198107994E-2</v>
      </c>
      <c r="N216" s="21">
        <f>N196-Baseline!N196</f>
        <v>3.9325961316558633E-2</v>
      </c>
      <c r="O216" s="21">
        <f>O196-Baseline!O196</f>
        <v>6.8099567271854511E-2</v>
      </c>
      <c r="P216" s="21">
        <f>P196-Baseline!P196</f>
        <v>6.9280365596997129E-2</v>
      </c>
      <c r="Q216" s="21">
        <f>Q196-Baseline!Q196</f>
        <v>7.0488846117662263E-2</v>
      </c>
      <c r="R216" s="21">
        <f>R196-Baseline!R196</f>
        <v>7.1725670832008426E-2</v>
      </c>
      <c r="S216" s="21">
        <f>S196-Baseline!S196</f>
        <v>7.299157358359043E-2</v>
      </c>
      <c r="T216" s="21">
        <f>T196-Baseline!T196</f>
        <v>7.4287250490455925E-2</v>
      </c>
      <c r="U216" s="21">
        <f>U196-Baseline!U196</f>
        <v>7.5613502607394523E-2</v>
      </c>
      <c r="V216" s="21">
        <f>V196-Baseline!V196</f>
        <v>7.697103772649605E-2</v>
      </c>
      <c r="W216" s="21">
        <f>W196-Baseline!W196</f>
        <v>7.8360702053723585E-2</v>
      </c>
      <c r="X216" s="21">
        <f>X196-Baseline!X196</f>
        <v>7.9783216005002267E-2</v>
      </c>
      <c r="Y216" s="21">
        <f>Y196-Baseline!Y196</f>
        <v>8.1239510468541276E-2</v>
      </c>
      <c r="Z216" s="21">
        <f>Z196-Baseline!Z196</f>
        <v>8.2730426343682772E-2</v>
      </c>
      <c r="AA216" s="21">
        <f>AA196-Baseline!AA196</f>
        <v>8.4256811639240148E-2</v>
      </c>
      <c r="AB216" s="21">
        <f>AB196-Baseline!AB196</f>
        <v>8.5819615061572208E-2</v>
      </c>
      <c r="AC216" s="21">
        <f>AC196-Baseline!AC196</f>
        <v>8.7419698320653438E-2</v>
      </c>
      <c r="AD216" s="21">
        <f>AD196-Baseline!AD196</f>
        <v>8.9058058683288976E-2</v>
      </c>
      <c r="AE216" s="21">
        <f>AE196-Baseline!AE196</f>
        <v>9.073566521087173E-2</v>
      </c>
      <c r="AF216" s="21">
        <f>AF196-Baseline!AF196</f>
        <v>9.2453582837232595E-2</v>
      </c>
      <c r="AG216" s="21">
        <f>AG196-Baseline!AG196</f>
        <v>9.4212735170831508E-2</v>
      </c>
      <c r="AH216" s="21">
        <f>AH196-Baseline!AH196</f>
        <v>9.601428525111988E-2</v>
      </c>
      <c r="AI216" s="21">
        <f>AI196-Baseline!AI196</f>
        <v>9.7859281477927773E-2</v>
      </c>
      <c r="AJ216" s="21">
        <f>AJ196-Baseline!AJ196</f>
        <v>9.9959626849648764E-2</v>
      </c>
      <c r="AK216" s="21">
        <f>AK196-Baseline!AK196</f>
        <v>0.10211428958133517</v>
      </c>
      <c r="AL216" s="21">
        <f>AL196-Baseline!AL196</f>
        <v>0.10432489902453934</v>
      </c>
      <c r="AM216" s="21">
        <f>AM196-Baseline!AM196</f>
        <v>0.1065929577462903</v>
      </c>
      <c r="AN216" s="21">
        <f>AN196-Baseline!AN196</f>
        <v>0.10892002934674849</v>
      </c>
      <c r="AO216" s="21">
        <f>AO196-Baseline!AO196</f>
        <v>0.11130780890284875</v>
      </c>
      <c r="AP216" s="21">
        <f>AP196-Baseline!AP196</f>
        <v>0.11375799594678515</v>
      </c>
      <c r="AQ216" s="21">
        <f>AQ196-Baseline!AQ196</f>
        <v>0.11627232858725378</v>
      </c>
      <c r="AR216" s="21">
        <f>AR196-Baseline!AR196</f>
        <v>0.11885262964310161</v>
      </c>
      <c r="AS216" s="21">
        <f>AS196-Baseline!AS196</f>
        <v>0.12150073739554745</v>
      </c>
      <c r="AT216" s="21">
        <f>AT196-Baseline!AT196</f>
        <v>0.12421859680971181</v>
      </c>
      <c r="AU216" s="21">
        <f>AU196-Baseline!AU196</f>
        <v>0.12700817375363815</v>
      </c>
      <c r="AV216" s="21">
        <f>AV196-Baseline!AV196</f>
        <v>0.12987147762688078</v>
      </c>
      <c r="AW216" s="21">
        <f>AW196-Baseline!AW196</f>
        <v>0.13281062571918412</v>
      </c>
      <c r="AX216" s="21">
        <f>AX196-Baseline!AX196</f>
        <v>0.13582776163568777</v>
      </c>
      <c r="AY216" s="21">
        <f>AY196-Baseline!AY196</f>
        <v>0.1389251518988921</v>
      </c>
      <c r="AZ216" s="21">
        <f>AZ196-Baseline!AZ196</f>
        <v>0.14210502176847228</v>
      </c>
      <c r="BA216" s="21">
        <f>BA196-Baseline!BA196</f>
        <v>0.14536974673497127</v>
      </c>
      <c r="BB216" s="21">
        <f>BB196-Baseline!BB196</f>
        <v>9.0015642596401424</v>
      </c>
    </row>
    <row r="217" spans="1:54" outlineLevel="2">
      <c r="A217" s="520"/>
      <c r="B217" s="150" t="s">
        <v>295</v>
      </c>
      <c r="C217" s="19"/>
      <c r="D217" s="135"/>
      <c r="E217" s="21">
        <f>E197-Baseline!E197</f>
        <v>0</v>
      </c>
      <c r="F217" s="21">
        <f>F197-Baseline!F197</f>
        <v>0</v>
      </c>
      <c r="G217" s="21">
        <f>G197-Baseline!G197</f>
        <v>0</v>
      </c>
      <c r="H217" s="21">
        <f>H197-Baseline!H197</f>
        <v>0</v>
      </c>
      <c r="I217" s="21">
        <f>I197-Baseline!I197</f>
        <v>0</v>
      </c>
      <c r="J217" s="21">
        <f>J197-Baseline!J197</f>
        <v>0</v>
      </c>
      <c r="K217" s="21">
        <f>K197-Baseline!K197</f>
        <v>1.5252700631365954</v>
      </c>
      <c r="L217" s="21">
        <f>L197-Baseline!L197</f>
        <v>3.06858504763116</v>
      </c>
      <c r="M217" s="21">
        <f>M197-Baseline!M197</f>
        <v>4.6301534732057377</v>
      </c>
      <c r="N217" s="21">
        <f>N197-Baseline!N197</f>
        <v>6.2101908789325506</v>
      </c>
      <c r="O217" s="21">
        <f>O197-Baseline!O197</f>
        <v>7.8089208399069605</v>
      </c>
      <c r="P217" s="21">
        <f>P197-Baseline!P197</f>
        <v>7.7764036518722079</v>
      </c>
      <c r="Q217" s="21">
        <f>Q197-Baseline!Q197</f>
        <v>7.7444814871181578</v>
      </c>
      <c r="R217" s="21">
        <f>R197-Baseline!R197</f>
        <v>7.713151609516018</v>
      </c>
      <c r="S217" s="21">
        <f>S197-Baseline!S197</f>
        <v>7.6824113852824496</v>
      </c>
      <c r="T217" s="21">
        <f>T197-Baseline!T197</f>
        <v>7.6522582800432559</v>
      </c>
      <c r="U217" s="21">
        <f>U197-Baseline!U197</f>
        <v>7.6226899362900369</v>
      </c>
      <c r="V217" s="21">
        <f>V197-Baseline!V197</f>
        <v>7.5937040816368437</v>
      </c>
      <c r="W217" s="21">
        <f>W197-Baseline!W197</f>
        <v>7.5652985430183719</v>
      </c>
      <c r="X217" s="21">
        <f>X197-Baseline!X197</f>
        <v>7.5374713111503695</v>
      </c>
      <c r="Y217" s="21">
        <f>Y197-Baseline!Y197</f>
        <v>7.5102204559586951</v>
      </c>
      <c r="Z217" s="21">
        <f>Z197-Baseline!Z197</f>
        <v>7.4835442196826634</v>
      </c>
      <c r="AA217" s="21">
        <f>AA197-Baseline!AA197</f>
        <v>7.4574408556739158</v>
      </c>
      <c r="AB217" s="21">
        <f>AB197-Baseline!AB197</f>
        <v>7.4319088856723354</v>
      </c>
      <c r="AC217" s="21">
        <f>AC197-Baseline!AC197</f>
        <v>7.4069467931702633</v>
      </c>
      <c r="AD217" s="21">
        <f>AD197-Baseline!AD197</f>
        <v>7.3825533089973376</v>
      </c>
      <c r="AE217" s="21">
        <f>AE197-Baseline!AE197</f>
        <v>7.3587271693171061</v>
      </c>
      <c r="AF217" s="21">
        <f>AF197-Baseline!AF197</f>
        <v>7.3354672993546046</v>
      </c>
      <c r="AG217" s="21">
        <f>AG197-Baseline!AG197</f>
        <v>7.3127727248880774</v>
      </c>
      <c r="AH217" s="21">
        <f>AH197-Baseline!AH197</f>
        <v>7.29064253476011</v>
      </c>
      <c r="AI217" s="21">
        <f>AI197-Baseline!AI197</f>
        <v>7.2690760192565094</v>
      </c>
      <c r="AJ217" s="21">
        <f>AJ197-Baseline!AJ197</f>
        <v>7.2832573242782743</v>
      </c>
      <c r="AK217" s="21">
        <f>AK197-Baseline!AK197</f>
        <v>7.297972969239197</v>
      </c>
      <c r="AL217" s="21">
        <f>AL197-Baseline!AL197</f>
        <v>7.3132301463128542</v>
      </c>
      <c r="AM217" s="21">
        <f>AM197-Baseline!AM197</f>
        <v>7.329036219319562</v>
      </c>
      <c r="AN217" s="21">
        <f>AN197-Baseline!AN197</f>
        <v>7.3453987628753197</v>
      </c>
      <c r="AO217" s="21">
        <f>AO197-Baseline!AO197</f>
        <v>7.3623254867070429</v>
      </c>
      <c r="AP217" s="21">
        <f>AP197-Baseline!AP197</f>
        <v>7.3798243354425921</v>
      </c>
      <c r="AQ217" s="21">
        <f>AQ197-Baseline!AQ197</f>
        <v>7.3979034570022719</v>
      </c>
      <c r="AR217" s="21">
        <f>AR197-Baseline!AR197</f>
        <v>7.4165711431510033</v>
      </c>
      <c r="AS217" s="21">
        <f>AS197-Baseline!AS197</f>
        <v>7.4358359640618588</v>
      </c>
      <c r="AT217" s="21">
        <f>AT197-Baseline!AT197</f>
        <v>7.4557066185779419</v>
      </c>
      <c r="AU217" s="21">
        <f>AU197-Baseline!AU197</f>
        <v>7.4761920788061147</v>
      </c>
      <c r="AV217" s="21">
        <f>AV197-Baseline!AV197</f>
        <v>7.4973014549387074</v>
      </c>
      <c r="AW217" s="21">
        <f>AW197-Baseline!AW197</f>
        <v>7.51904415705188</v>
      </c>
      <c r="AX217" s="21">
        <f>AX197-Baseline!AX197</f>
        <v>7.5414297796117822</v>
      </c>
      <c r="AY217" s="21">
        <f>AY197-Baseline!AY197</f>
        <v>7.5644681189821767</v>
      </c>
      <c r="AZ217" s="21">
        <f>AZ197-Baseline!AZ197</f>
        <v>7.5881692533919889</v>
      </c>
      <c r="BA217" s="21">
        <f>BA197-Baseline!BA197</f>
        <v>7.6125434248290134</v>
      </c>
      <c r="BB217" s="21">
        <f>BB197-Baseline!BB197</f>
        <v>35.023055617898287</v>
      </c>
    </row>
    <row r="218" spans="1:54" outlineLevel="2">
      <c r="A218" s="521"/>
      <c r="B218" s="150" t="s">
        <v>486</v>
      </c>
      <c r="C218" s="19"/>
      <c r="D218" s="135" t="s">
        <v>399</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519" t="s">
        <v>507</v>
      </c>
      <c r="B220" s="150" t="s">
        <v>508</v>
      </c>
      <c r="C220" s="19"/>
      <c r="D220" s="135" t="s">
        <v>399</v>
      </c>
      <c r="E220" s="21">
        <f>E200-Baseline!E200</f>
        <v>-3.5907788626957426E-2</v>
      </c>
      <c r="F220" s="21">
        <f>F200-Baseline!F200</f>
        <v>-0.26414160122698149</v>
      </c>
      <c r="G220" s="21">
        <f>G200-Baseline!G200</f>
        <v>-0.52804712729323455</v>
      </c>
      <c r="H220" s="21">
        <f>H200-Baseline!H200</f>
        <v>-0.85102339749110456</v>
      </c>
      <c r="I220" s="21">
        <f>I200-Baseline!I200</f>
        <v>-1.2546747596554439</v>
      </c>
      <c r="J220" s="21">
        <f>J200-Baseline!J200</f>
        <v>-2.3246804086289501</v>
      </c>
      <c r="K220" s="21">
        <f>K200-Baseline!K200</f>
        <v>-3.6381183973553277</v>
      </c>
      <c r="L220" s="21">
        <f>L200-Baseline!L200</f>
        <v>-4.6032436811477027</v>
      </c>
      <c r="M220" s="21">
        <f>M200-Baseline!M200</f>
        <v>-5.2474221621631187</v>
      </c>
      <c r="N220" s="21">
        <f>N200-Baseline!N200</f>
        <v>-5.6043522895442948</v>
      </c>
      <c r="O220" s="21">
        <f>O200-Baseline!O200</f>
        <v>-5.0135802093748225</v>
      </c>
      <c r="P220" s="21">
        <f>P200-Baseline!P200</f>
        <v>-2.5441949122372023</v>
      </c>
      <c r="Q220" s="21">
        <f>Q200-Baseline!Q200</f>
        <v>-0.26722026090973827</v>
      </c>
      <c r="R220" s="21">
        <f>R200-Baseline!R200</f>
        <v>1.8531555561271489</v>
      </c>
      <c r="S220" s="21">
        <f>S200-Baseline!S200</f>
        <v>3.7791974852671189</v>
      </c>
      <c r="T220" s="21">
        <f>T200-Baseline!T200</f>
        <v>5.5460082703456521</v>
      </c>
      <c r="U220" s="21">
        <f>U200-Baseline!U200</f>
        <v>7.1634875596490133</v>
      </c>
      <c r="V220" s="21">
        <f>V200-Baseline!V200</f>
        <v>8.6632848804084404</v>
      </c>
      <c r="W220" s="21">
        <f>W200-Baseline!W200</f>
        <v>10.009262526757027</v>
      </c>
      <c r="X220" s="21">
        <f>X200-Baseline!X200</f>
        <v>11.25394810161842</v>
      </c>
      <c r="Y220" s="21">
        <f>Y200-Baseline!Y200</f>
        <v>12.362023110566398</v>
      </c>
      <c r="Z220" s="21">
        <f>Z200-Baseline!Z200</f>
        <v>13.383410070196959</v>
      </c>
      <c r="AA220" s="21">
        <f>AA200-Baseline!AA200</f>
        <v>14.303806001594495</v>
      </c>
      <c r="AB220" s="21">
        <f>AB200-Baseline!AB200</f>
        <v>15.129929375704876</v>
      </c>
      <c r="AC220" s="21">
        <f>AC200-Baseline!AC200</f>
        <v>15.863686442480457</v>
      </c>
      <c r="AD220" s="21">
        <f>AD200-Baseline!AD200</f>
        <v>15.792247580914065</v>
      </c>
      <c r="AE220" s="21">
        <f>AE200-Baseline!AE200</f>
        <v>15.72292278173947</v>
      </c>
      <c r="AF220" s="21">
        <f>AF200-Baseline!AF200</f>
        <v>15.653272621995001</v>
      </c>
      <c r="AG220" s="21">
        <f>AG200-Baseline!AG200</f>
        <v>15.583606304336257</v>
      </c>
      <c r="AH220" s="21">
        <f>AH200-Baseline!AH200</f>
        <v>15.514271693101378</v>
      </c>
      <c r="AI220" s="21">
        <f>AI200-Baseline!AI200</f>
        <v>15.445709094350278</v>
      </c>
      <c r="AJ220" s="21">
        <f>AJ200-Baseline!AJ200</f>
        <v>15.452097994184783</v>
      </c>
      <c r="AK220" s="21">
        <f>AK200-Baseline!AK200</f>
        <v>15.458654551242844</v>
      </c>
      <c r="AL220" s="21">
        <f>AL200-Baseline!AL200</f>
        <v>15.465545139326281</v>
      </c>
      <c r="AM220" s="21">
        <f>AM200-Baseline!AM200</f>
        <v>15.472865417721735</v>
      </c>
      <c r="AN220" s="21">
        <f>AN200-Baseline!AN200</f>
        <v>15.480659457903982</v>
      </c>
      <c r="AO220" s="21">
        <f>AO200-Baseline!AO200</f>
        <v>15.488949197282082</v>
      </c>
      <c r="AP220" s="21">
        <f>AP200-Baseline!AP200</f>
        <v>15.497793911069095</v>
      </c>
      <c r="AQ220" s="21">
        <f>AQ200-Baseline!AQ200</f>
        <v>15.507260620007756</v>
      </c>
      <c r="AR220" s="21">
        <f>AR200-Baseline!AR200</f>
        <v>15.517399533868186</v>
      </c>
      <c r="AS220" s="21">
        <f>AS200-Baseline!AS200</f>
        <v>15.528258040622063</v>
      </c>
      <c r="AT220" s="21">
        <f>AT200-Baseline!AT200</f>
        <v>15.539886378540373</v>
      </c>
      <c r="AU220" s="21">
        <f>AU200-Baseline!AU200</f>
        <v>15.552337257755411</v>
      </c>
      <c r="AV220" s="21">
        <f>AV200-Baseline!AV200</f>
        <v>15.565661103554149</v>
      </c>
      <c r="AW220" s="21">
        <f>AW200-Baseline!AW200</f>
        <v>15.579906597734237</v>
      </c>
      <c r="AX220" s="21">
        <f>AX200-Baseline!AX200</f>
        <v>15.595122523827314</v>
      </c>
      <c r="AY220" s="21">
        <f>AY200-Baseline!AY200</f>
        <v>15.611357820233152</v>
      </c>
      <c r="AZ220" s="21">
        <f>AZ200-Baseline!AZ200</f>
        <v>15.62866092997713</v>
      </c>
      <c r="BA220" s="21">
        <f>BA200-Baseline!BA200</f>
        <v>15.647079599414667</v>
      </c>
      <c r="BB220" s="21">
        <f>BB200-Baseline!BB200</f>
        <v>74.705055344955383</v>
      </c>
    </row>
    <row r="221" spans="1:54" outlineLevel="2">
      <c r="A221" s="520"/>
      <c r="B221" s="150" t="s">
        <v>509</v>
      </c>
      <c r="C221" s="19"/>
      <c r="D221" s="135" t="s">
        <v>399</v>
      </c>
      <c r="E221" s="21">
        <f>E201-Baseline!E201</f>
        <v>-3.5907788626957426E-2</v>
      </c>
      <c r="F221" s="21">
        <f>F201-Baseline!F201</f>
        <v>-0.2641416012269957</v>
      </c>
      <c r="G221" s="21">
        <f>G201-Baseline!G201</f>
        <v>-0.52804712729324876</v>
      </c>
      <c r="H221" s="21">
        <f>H201-Baseline!H201</f>
        <v>-0.85102339749110456</v>
      </c>
      <c r="I221" s="21">
        <f>I201-Baseline!I201</f>
        <v>-1.2546747596554582</v>
      </c>
      <c r="J221" s="21">
        <f>J201-Baseline!J201</f>
        <v>-2.3246804086289359</v>
      </c>
      <c r="K221" s="21">
        <f>K201-Baseline!K201</f>
        <v>-4.8569479661334753</v>
      </c>
      <c r="L221" s="21">
        <f>L201-Baseline!L201</f>
        <v>-7.0308697662259476</v>
      </c>
      <c r="M221" s="21">
        <f>M201-Baseline!M201</f>
        <v>-8.8728389915648052</v>
      </c>
      <c r="N221" s="21">
        <f>N201-Baseline!N201</f>
        <v>-10.394697341935611</v>
      </c>
      <c r="O221" s="21">
        <f>O201-Baseline!O201</f>
        <v>-10.972399991599147</v>
      </c>
      <c r="P221" s="21">
        <f>P201-Baseline!P201</f>
        <v>-8.4725625061609549</v>
      </c>
      <c r="Q221" s="21">
        <f>Q201-Baseline!Q201</f>
        <v>-6.1638855976674449</v>
      </c>
      <c r="R221" s="21">
        <f>R201-Baseline!R201</f>
        <v>-4.0347928271647788</v>
      </c>
      <c r="S221" s="21">
        <f>S201-Baseline!S201</f>
        <v>-2.0748576676154897</v>
      </c>
      <c r="T221" s="21">
        <f>T201-Baseline!T201</f>
        <v>-0.27315982815682105</v>
      </c>
      <c r="U221" s="21">
        <f>U201-Baseline!U201</f>
        <v>1.3801235753851699</v>
      </c>
      <c r="V221" s="21">
        <f>V201-Baseline!V201</f>
        <v>2.8942872677161517</v>
      </c>
      <c r="W221" s="21">
        <f>W201-Baseline!W201</f>
        <v>4.278124119892226</v>
      </c>
      <c r="X221" s="21">
        <f>X201-Baseline!X201</f>
        <v>5.5399495995391419</v>
      </c>
      <c r="Y221" s="21">
        <f>Y201-Baseline!Y201</f>
        <v>6.6876258469713719</v>
      </c>
      <c r="Z221" s="21">
        <f>Z201-Baseline!Z201</f>
        <v>7.7285840275242492</v>
      </c>
      <c r="AA221" s="21">
        <f>AA201-Baseline!AA201</f>
        <v>8.669845751989584</v>
      </c>
      <c r="AB221" s="21">
        <f>AB201-Baseline!AB201</f>
        <v>9.5180439284045519</v>
      </c>
      <c r="AC221" s="21">
        <f>AC201-Baseline!AC201</f>
        <v>10.277990005757317</v>
      </c>
      <c r="AD221" s="21">
        <f>AD201-Baseline!AD201</f>
        <v>10.232439857592112</v>
      </c>
      <c r="AE221" s="21">
        <f>AE201-Baseline!AE201</f>
        <v>10.187707213185377</v>
      </c>
      <c r="AF221" s="21">
        <f>AF201-Baseline!AF201</f>
        <v>10.143696167088748</v>
      </c>
      <c r="AG221" s="21">
        <f>AG201-Baseline!AG201</f>
        <v>10.100361225216105</v>
      </c>
      <c r="AH221" s="21">
        <f>AH201-Baseline!AH201</f>
        <v>10.057719988968024</v>
      </c>
      <c r="AI221" s="21">
        <f>AI201-Baseline!AI201</f>
        <v>10.015875719440842</v>
      </c>
      <c r="AJ221" s="21">
        <f>AJ201-Baseline!AJ201</f>
        <v>10.022943727346991</v>
      </c>
      <c r="AK221" s="21">
        <f>AK201-Baseline!AK201</f>
        <v>10.030605965462804</v>
      </c>
      <c r="AL221" s="21">
        <f>AL201-Baseline!AL201</f>
        <v>10.038886890780844</v>
      </c>
      <c r="AM221" s="21">
        <f>AM201-Baseline!AM201</f>
        <v>10.047813784841566</v>
      </c>
      <c r="AN221" s="21">
        <f>AN201-Baseline!AN201</f>
        <v>10.05740833184035</v>
      </c>
      <c r="AO221" s="21">
        <f>AO201-Baseline!AO201</f>
        <v>10.067685045693722</v>
      </c>
      <c r="AP221" s="21">
        <f>AP201-Baseline!AP201</f>
        <v>10.078664578975918</v>
      </c>
      <c r="AQ221" s="21">
        <f>AQ201-Baseline!AQ201</f>
        <v>10.090368335275073</v>
      </c>
      <c r="AR221" s="21">
        <f>AR201-Baseline!AR201</f>
        <v>10.102816498726959</v>
      </c>
      <c r="AS221" s="21">
        <f>AS201-Baseline!AS201</f>
        <v>10.116028640294459</v>
      </c>
      <c r="AT221" s="21">
        <f>AT201-Baseline!AT201</f>
        <v>10.130024466089367</v>
      </c>
      <c r="AU221" s="21">
        <f>AU201-Baseline!AU201</f>
        <v>10.144824359969157</v>
      </c>
      <c r="AV221" s="21">
        <f>AV201-Baseline!AV201</f>
        <v>10.160448467856853</v>
      </c>
      <c r="AW221" s="21">
        <f>AW201-Baseline!AW201</f>
        <v>10.176916962514639</v>
      </c>
      <c r="AX221" s="21">
        <f>AX201-Baseline!AX201</f>
        <v>10.194250039106748</v>
      </c>
      <c r="AY221" s="21">
        <f>AY201-Baseline!AY201</f>
        <v>10.212468105629412</v>
      </c>
      <c r="AZ221" s="21">
        <f>AZ201-Baseline!AZ201</f>
        <v>10.231591645939218</v>
      </c>
      <c r="BA221" s="21">
        <f>BA201-Baseline!BA201</f>
        <v>10.251641188662092</v>
      </c>
      <c r="BB221" s="21">
        <f>BB201-Baseline!BB201</f>
        <v>46.510569577155216</v>
      </c>
    </row>
    <row r="222" spans="1:54" outlineLevel="2">
      <c r="A222" s="521"/>
      <c r="B222" s="150" t="s">
        <v>510</v>
      </c>
      <c r="C222" s="19"/>
      <c r="D222" s="135" t="s">
        <v>399</v>
      </c>
      <c r="E222" s="21">
        <f>E202-Baseline!E202</f>
        <v>-3.5907788626957426E-2</v>
      </c>
      <c r="F222" s="21">
        <f>F202-Baseline!F202</f>
        <v>-0.26414160122698149</v>
      </c>
      <c r="G222" s="21">
        <f>G202-Baseline!G202</f>
        <v>-0.52804712729323455</v>
      </c>
      <c r="H222" s="21">
        <f>H202-Baseline!H202</f>
        <v>-0.85102339749110456</v>
      </c>
      <c r="I222" s="21">
        <f>I202-Baseline!I202</f>
        <v>-1.2546747596554439</v>
      </c>
      <c r="J222" s="21">
        <f>J202-Baseline!J202</f>
        <v>-2.3246804086289217</v>
      </c>
      <c r="K222" s="21">
        <f>K202-Baseline!K202</f>
        <v>-3.8589026533780384</v>
      </c>
      <c r="L222" s="21">
        <f>L202-Baseline!L202</f>
        <v>-5.0468446424345643</v>
      </c>
      <c r="M222" s="21">
        <f>M202-Baseline!M202</f>
        <v>-5.9145890714519282</v>
      </c>
      <c r="N222" s="21">
        <f>N202-Baseline!N202</f>
        <v>-6.4736672824910784</v>
      </c>
      <c r="O222" s="21">
        <f>O202-Baseline!O202</f>
        <v>-6.0997241691876525</v>
      </c>
      <c r="P222" s="21">
        <f>P202-Baseline!P202</f>
        <v>-3.6279813573469255</v>
      </c>
      <c r="Q222" s="21">
        <f>Q202-Baseline!Q202</f>
        <v>-1.3468819086855319</v>
      </c>
      <c r="R222" s="21">
        <f>R202-Baseline!R202</f>
        <v>0.75515079761356674</v>
      </c>
      <c r="S222" s="21">
        <f>S202-Baseline!S202</f>
        <v>2.687471749863164</v>
      </c>
      <c r="T222" s="21">
        <f>T202-Baseline!T202</f>
        <v>4.4620854702280468</v>
      </c>
      <c r="U222" s="21">
        <f>U202-Baseline!U202</f>
        <v>6.0888148978021377</v>
      </c>
      <c r="V222" s="21">
        <f>V202-Baseline!V202</f>
        <v>7.57695500586604</v>
      </c>
      <c r="W222" s="21">
        <f>W202-Baseline!W202</f>
        <v>8.9352991612492758</v>
      </c>
      <c r="X222" s="21">
        <f>X202-Baseline!X202</f>
        <v>10.172163258354971</v>
      </c>
      <c r="Y222" s="21">
        <f>Y202-Baseline!Y202</f>
        <v>11.295410048168989</v>
      </c>
      <c r="Z222" s="21">
        <f>Z202-Baseline!Z202</f>
        <v>12.31247146382438</v>
      </c>
      <c r="AA222" s="21">
        <f>AA202-Baseline!AA202</f>
        <v>13.230369997665022</v>
      </c>
      <c r="AB222" s="21">
        <f>AB202-Baseline!AB202</f>
        <v>14.055739523176825</v>
      </c>
      <c r="AC222" s="21">
        <f>AC202-Baseline!AC202</f>
        <v>14.790488936208732</v>
      </c>
      <c r="AD222" s="21">
        <f>AD202-Baseline!AD202</f>
        <v>14.719943027172732</v>
      </c>
      <c r="AE222" s="21">
        <f>AE202-Baseline!AE202</f>
        <v>14.650136061761401</v>
      </c>
      <c r="AF222" s="21">
        <f>AF202-Baseline!AF202</f>
        <v>14.580792096974903</v>
      </c>
      <c r="AG222" s="21">
        <f>AG202-Baseline!AG202</f>
        <v>14.511786221247064</v>
      </c>
      <c r="AH222" s="21">
        <f>AH202-Baseline!AH202</f>
        <v>14.443181945666623</v>
      </c>
      <c r="AI222" s="21">
        <f>AI202-Baseline!AI202</f>
        <v>14.375299273371468</v>
      </c>
      <c r="AJ222" s="21">
        <f>AJ202-Baseline!AJ202</f>
        <v>14.377233325179716</v>
      </c>
      <c r="AK222" s="21">
        <f>AK202-Baseline!AK202</f>
        <v>14.3794857271685</v>
      </c>
      <c r="AL222" s="21">
        <f>AL202-Baseline!AL202</f>
        <v>14.382117262105382</v>
      </c>
      <c r="AM222" s="21">
        <f>AM202-Baseline!AM202</f>
        <v>14.385197016352734</v>
      </c>
      <c r="AN222" s="21">
        <f>AN202-Baseline!AN202</f>
        <v>14.388776616382216</v>
      </c>
      <c r="AO222" s="21">
        <f>AO202-Baseline!AO202</f>
        <v>14.392885552098193</v>
      </c>
      <c r="AP222" s="21">
        <f>AP202-Baseline!AP202</f>
        <v>14.397571159142316</v>
      </c>
      <c r="AQ222" s="21">
        <f>AQ202-Baseline!AQ202</f>
        <v>14.40288241449926</v>
      </c>
      <c r="AR222" s="21">
        <f>AR202-Baseline!AR202</f>
        <v>14.40886412086067</v>
      </c>
      <c r="AS222" s="21">
        <f>AS202-Baseline!AS202</f>
        <v>14.415558525636285</v>
      </c>
      <c r="AT222" s="21">
        <f>AT202-Baseline!AT202</f>
        <v>14.423007742249851</v>
      </c>
      <c r="AU222" s="21">
        <f>AU202-Baseline!AU202</f>
        <v>14.431255224141225</v>
      </c>
      <c r="AV222" s="21">
        <f>AV202-Baseline!AV202</f>
        <v>14.440343257279125</v>
      </c>
      <c r="AW222" s="21">
        <f>AW202-Baseline!AW202</f>
        <v>14.450313308040094</v>
      </c>
      <c r="AX222" s="21">
        <f>AX202-Baseline!AX202</f>
        <v>14.461206402877153</v>
      </c>
      <c r="AY222" s="21">
        <f>AY202-Baseline!AY202</f>
        <v>14.473063467916546</v>
      </c>
      <c r="AZ222" s="21">
        <f>AZ202-Baseline!AZ202</f>
        <v>14.485925087695293</v>
      </c>
      <c r="BA222" s="21">
        <f>BA202-Baseline!BA202</f>
        <v>14.499831285913274</v>
      </c>
      <c r="BB222" s="21">
        <f>BB202-Baseline!BB202</f>
        <v>50.752131525511047</v>
      </c>
    </row>
    <row r="223" spans="1:54" outlineLevel="2">
      <c r="B223" s="19"/>
      <c r="C223" s="19"/>
      <c r="D223" s="19"/>
      <c r="E223" s="15"/>
    </row>
    <row r="224" spans="1:54" outlineLevel="2">
      <c r="A224" s="519" t="s">
        <v>511</v>
      </c>
      <c r="B224" s="150" t="s">
        <v>508</v>
      </c>
      <c r="C224" s="19"/>
      <c r="D224" s="135" t="s">
        <v>399</v>
      </c>
      <c r="E224" s="21">
        <f>E204-Baseline!E204</f>
        <v>-3.5907788626957426E-2</v>
      </c>
      <c r="F224" s="21">
        <f>F204-Baseline!F204</f>
        <v>-0.30004938985393892</v>
      </c>
      <c r="G224" s="21">
        <f>G204-Baseline!G204</f>
        <v>-0.82809651714717347</v>
      </c>
      <c r="H224" s="21">
        <f>H204-Baseline!H204</f>
        <v>-1.6791199146382496</v>
      </c>
      <c r="I224" s="21">
        <f>I204-Baseline!I204</f>
        <v>-2.933794674293722</v>
      </c>
      <c r="J224" s="21">
        <f>J204-Baseline!J204</f>
        <v>-5.2584750829227005</v>
      </c>
      <c r="K224" s="21">
        <f>K204-Baseline!K204</f>
        <v>-8.8965934802780566</v>
      </c>
      <c r="L224" s="21">
        <f>L204-Baseline!L204</f>
        <v>-13.49983716142583</v>
      </c>
      <c r="M224" s="21">
        <f>M204-Baseline!M204</f>
        <v>-18.747259323589105</v>
      </c>
      <c r="N224" s="21">
        <f>N204-Baseline!N204</f>
        <v>-24.3516116131334</v>
      </c>
      <c r="O224" s="21">
        <f>O204-Baseline!O204</f>
        <v>-29.365191822508223</v>
      </c>
      <c r="P224" s="21">
        <f>P204-Baseline!P204</f>
        <v>-31.90938673474534</v>
      </c>
      <c r="Q224" s="21">
        <f>Q204-Baseline!Q204</f>
        <v>-32.176606995654993</v>
      </c>
      <c r="R224" s="21">
        <f>R204-Baseline!R204</f>
        <v>-30.323451439527844</v>
      </c>
      <c r="S224" s="21">
        <f>S204-Baseline!S204</f>
        <v>-26.544253954260739</v>
      </c>
      <c r="T224" s="21">
        <f>T204-Baseline!T204</f>
        <v>-20.998245683915002</v>
      </c>
      <c r="U224" s="21">
        <f>U204-Baseline!U204</f>
        <v>-13.834758124266045</v>
      </c>
      <c r="V224" s="21">
        <f>V204-Baseline!V204</f>
        <v>-5.1714732438576902</v>
      </c>
      <c r="W224" s="21">
        <f>W204-Baseline!W204</f>
        <v>4.8377892828993936</v>
      </c>
      <c r="X224" s="21">
        <f>X204-Baseline!X204</f>
        <v>16.091737384517728</v>
      </c>
      <c r="Y224" s="21">
        <f>Y204-Baseline!Y204</f>
        <v>28.45376049508377</v>
      </c>
      <c r="Z224" s="21">
        <f>Z204-Baseline!Z204</f>
        <v>41.837170565280758</v>
      </c>
      <c r="AA224" s="21">
        <f>AA204-Baseline!AA204</f>
        <v>56.140976566875452</v>
      </c>
      <c r="AB224" s="21">
        <f>AB204-Baseline!AB204</f>
        <v>71.270905942580612</v>
      </c>
      <c r="AC224" s="21">
        <f>AC204-Baseline!AC204</f>
        <v>87.134592385060841</v>
      </c>
      <c r="AD224" s="21">
        <f>AD204-Baseline!AD204</f>
        <v>102.92683996597498</v>
      </c>
      <c r="AE224" s="21">
        <f>AE204-Baseline!AE204</f>
        <v>118.6497627477147</v>
      </c>
      <c r="AF224" s="21">
        <f>AF204-Baseline!AF204</f>
        <v>134.30303536970951</v>
      </c>
      <c r="AG224" s="21">
        <f>AG204-Baseline!AG204</f>
        <v>149.88664167404568</v>
      </c>
      <c r="AH224" s="21">
        <f>AH204-Baseline!AH204</f>
        <v>165.40091336714704</v>
      </c>
      <c r="AI224" s="21">
        <f>AI204-Baseline!AI204</f>
        <v>180.84662246149765</v>
      </c>
      <c r="AJ224" s="21">
        <f>AJ204-Baseline!AJ204</f>
        <v>196.29872045568254</v>
      </c>
      <c r="AK224" s="21">
        <f>AK204-Baseline!AK204</f>
        <v>211.75737500692549</v>
      </c>
      <c r="AL224" s="21">
        <f>AL204-Baseline!AL204</f>
        <v>227.22292014625145</v>
      </c>
      <c r="AM224" s="21">
        <f>AM204-Baseline!AM204</f>
        <v>242.695785563973</v>
      </c>
      <c r="AN224" s="21">
        <f>AN204-Baseline!AN204</f>
        <v>258.17644502187704</v>
      </c>
      <c r="AO224" s="21">
        <f>AO204-Baseline!AO204</f>
        <v>273.66539421915923</v>
      </c>
      <c r="AP224" s="21">
        <f>AP204-Baseline!AP204</f>
        <v>289.16318813022826</v>
      </c>
      <c r="AQ224" s="21">
        <f>AQ204-Baseline!AQ204</f>
        <v>304.67044875023566</v>
      </c>
      <c r="AR224" s="21">
        <f>AR204-Baseline!AR204</f>
        <v>320.18784828410344</v>
      </c>
      <c r="AS224" s="21">
        <f>AS204-Baseline!AS204</f>
        <v>335.71610632472539</v>
      </c>
      <c r="AT224" s="21">
        <f>AT204-Baseline!AT204</f>
        <v>351.2559927032662</v>
      </c>
      <c r="AU224" s="21">
        <f>AU204-Baseline!AU204</f>
        <v>366.80832996102208</v>
      </c>
      <c r="AV224" s="21">
        <f>AV204-Baseline!AV204</f>
        <v>382.37399106457633</v>
      </c>
      <c r="AW224" s="21">
        <f>AW204-Baseline!AW204</f>
        <v>397.95389766231074</v>
      </c>
      <c r="AX224" s="21">
        <f>AX204-Baseline!AX204</f>
        <v>413.54902018613848</v>
      </c>
      <c r="AY224" s="21">
        <f>AY204-Baseline!AY204</f>
        <v>429.1603780063715</v>
      </c>
      <c r="AZ224" s="21">
        <f>AZ204-Baseline!AZ204</f>
        <v>444.78903893634924</v>
      </c>
      <c r="BA224" s="21">
        <f>BA204-Baseline!BA204</f>
        <v>460.43611853576385</v>
      </c>
      <c r="BB224" s="21">
        <f>BB204-Baseline!BB204</f>
        <v>535.14117388071918</v>
      </c>
    </row>
    <row r="225" spans="1:54" outlineLevel="2">
      <c r="A225" s="520"/>
      <c r="B225" s="150" t="s">
        <v>509</v>
      </c>
      <c r="C225" s="19"/>
      <c r="D225" s="135" t="s">
        <v>399</v>
      </c>
      <c r="E225" s="21">
        <f>E205-Baseline!E205</f>
        <v>-3.5907788626957426E-2</v>
      </c>
      <c r="F225" s="21">
        <f>F205-Baseline!F205</f>
        <v>-0.30004938985396734</v>
      </c>
      <c r="G225" s="21">
        <f>G205-Baseline!G205</f>
        <v>-0.82809651714717347</v>
      </c>
      <c r="H225" s="21">
        <f>H205-Baseline!H205</f>
        <v>-1.6791199146383065</v>
      </c>
      <c r="I225" s="21">
        <f>I205-Baseline!I205</f>
        <v>-2.933794674293722</v>
      </c>
      <c r="J225" s="21">
        <f>J205-Baseline!J205</f>
        <v>-5.2584750829227005</v>
      </c>
      <c r="K225" s="21">
        <f>K205-Baseline!K205</f>
        <v>-10.115423049056176</v>
      </c>
      <c r="L225" s="21">
        <f>L205-Baseline!L205</f>
        <v>-17.146292815282095</v>
      </c>
      <c r="M225" s="21">
        <f>M205-Baseline!M205</f>
        <v>-26.019131806846872</v>
      </c>
      <c r="N225" s="21">
        <f>N205-Baseline!N205</f>
        <v>-36.413829148782497</v>
      </c>
      <c r="O225" s="21">
        <f>O205-Baseline!O205</f>
        <v>-47.386229140381602</v>
      </c>
      <c r="P225" s="21">
        <f>P205-Baseline!P205</f>
        <v>-55.858791646542613</v>
      </c>
      <c r="Q225" s="21">
        <f>Q205-Baseline!Q205</f>
        <v>-62.022677244210172</v>
      </c>
      <c r="R225" s="21">
        <f>R205-Baseline!R205</f>
        <v>-66.057470071374837</v>
      </c>
      <c r="S225" s="21">
        <f>S205-Baseline!S205</f>
        <v>-68.132327738990398</v>
      </c>
      <c r="T225" s="21">
        <f>T205-Baseline!T205</f>
        <v>-68.405487567147247</v>
      </c>
      <c r="U225" s="21">
        <f>U205-Baseline!U205</f>
        <v>-67.025363991761878</v>
      </c>
      <c r="V225" s="21">
        <f>V205-Baseline!V205</f>
        <v>-64.13107672404567</v>
      </c>
      <c r="W225" s="21">
        <f>W205-Baseline!W205</f>
        <v>-59.852952604153415</v>
      </c>
      <c r="X225" s="21">
        <f>X205-Baseline!X205</f>
        <v>-54.313003004614302</v>
      </c>
      <c r="Y225" s="21">
        <f>Y205-Baseline!Y205</f>
        <v>-47.625377157643015</v>
      </c>
      <c r="Z225" s="21">
        <f>Z205-Baseline!Z205</f>
        <v>-39.896793130118795</v>
      </c>
      <c r="AA225" s="21">
        <f>AA205-Baseline!AA205</f>
        <v>-31.226947378129353</v>
      </c>
      <c r="AB225" s="21">
        <f>AB205-Baseline!AB205</f>
        <v>-21.708903449724858</v>
      </c>
      <c r="AC225" s="21">
        <f>AC205-Baseline!AC205</f>
        <v>-11.430913443967711</v>
      </c>
      <c r="AD225" s="21">
        <f>AD205-Baseline!AD205</f>
        <v>-1.1984735863757123</v>
      </c>
      <c r="AE225" s="21">
        <f>AE205-Baseline!AE205</f>
        <v>8.9892336268094368</v>
      </c>
      <c r="AF225" s="21">
        <f>AF205-Baseline!AF205</f>
        <v>19.132929793898256</v>
      </c>
      <c r="AG225" s="21">
        <f>AG205-Baseline!AG205</f>
        <v>29.233291019113949</v>
      </c>
      <c r="AH225" s="21">
        <f>AH205-Baseline!AH205</f>
        <v>39.291011008082023</v>
      </c>
      <c r="AI225" s="21">
        <f>AI205-Baseline!AI205</f>
        <v>49.306886727522851</v>
      </c>
      <c r="AJ225" s="21">
        <f>AJ205-Baseline!AJ205</f>
        <v>59.329830454869807</v>
      </c>
      <c r="AK225" s="21">
        <f>AK205-Baseline!AK205</f>
        <v>69.360436420332462</v>
      </c>
      <c r="AL225" s="21">
        <f>AL205-Baseline!AL205</f>
        <v>79.399323311113221</v>
      </c>
      <c r="AM225" s="21">
        <f>AM205-Baseline!AM205</f>
        <v>89.447137095954531</v>
      </c>
      <c r="AN225" s="21">
        <f>AN205-Baseline!AN205</f>
        <v>99.50454542779471</v>
      </c>
      <c r="AO225" s="21">
        <f>AO205-Baseline!AO205</f>
        <v>109.57223047348862</v>
      </c>
      <c r="AP225" s="21">
        <f>AP205-Baseline!AP205</f>
        <v>119.65089505246442</v>
      </c>
      <c r="AQ225" s="21">
        <f>AQ205-Baseline!AQ205</f>
        <v>129.74126338773931</v>
      </c>
      <c r="AR225" s="21">
        <f>AR205-Baseline!AR205</f>
        <v>139.84407988646626</v>
      </c>
      <c r="AS225" s="21">
        <f>AS205-Baseline!AS205</f>
        <v>149.96010852676045</v>
      </c>
      <c r="AT225" s="21">
        <f>AT205-Baseline!AT205</f>
        <v>160.09013299285016</v>
      </c>
      <c r="AU225" s="21">
        <f>AU205-Baseline!AU205</f>
        <v>170.23495735281904</v>
      </c>
      <c r="AV225" s="21">
        <f>AV205-Baseline!AV205</f>
        <v>180.39540582067593</v>
      </c>
      <c r="AW225" s="21">
        <f>AW205-Baseline!AW205</f>
        <v>190.57232278319043</v>
      </c>
      <c r="AX225" s="21">
        <f>AX205-Baseline!AX205</f>
        <v>200.76657282229735</v>
      </c>
      <c r="AY225" s="21">
        <f>AY205-Baseline!AY205</f>
        <v>210.97904092792714</v>
      </c>
      <c r="AZ225" s="21">
        <f>AZ205-Baseline!AZ205</f>
        <v>221.21063257386641</v>
      </c>
      <c r="BA225" s="21">
        <f>BA205-Baseline!BA205</f>
        <v>231.46227376252864</v>
      </c>
      <c r="BB225" s="21">
        <f>BB205-Baseline!BB205</f>
        <v>277.972843339684</v>
      </c>
    </row>
    <row r="226" spans="1:54" outlineLevel="2">
      <c r="A226" s="521"/>
      <c r="B226" s="150" t="s">
        <v>510</v>
      </c>
      <c r="C226" s="19"/>
      <c r="D226" s="135" t="s">
        <v>399</v>
      </c>
      <c r="E226" s="21">
        <f>E206-Baseline!E206</f>
        <v>-3.5907788626957426E-2</v>
      </c>
      <c r="F226" s="21">
        <f>F206-Baseline!F206</f>
        <v>-0.30004938985393892</v>
      </c>
      <c r="G226" s="21">
        <f>G206-Baseline!G206</f>
        <v>-0.82809651714717347</v>
      </c>
      <c r="H226" s="21">
        <f>H206-Baseline!H206</f>
        <v>-1.6791199146382496</v>
      </c>
      <c r="I226" s="21">
        <f>I206-Baseline!I206</f>
        <v>-2.9337946742936083</v>
      </c>
      <c r="J226" s="21">
        <f>J206-Baseline!J206</f>
        <v>-5.2584750829225868</v>
      </c>
      <c r="K226" s="21">
        <f>K206-Baseline!K206</f>
        <v>-9.117377736300682</v>
      </c>
      <c r="L226" s="21">
        <f>L206-Baseline!L206</f>
        <v>-14.164222378735076</v>
      </c>
      <c r="M226" s="21">
        <f>M206-Baseline!M206</f>
        <v>-20.078811450187004</v>
      </c>
      <c r="N226" s="21">
        <f>N206-Baseline!N206</f>
        <v>-26.552478732678082</v>
      </c>
      <c r="O226" s="21">
        <f>O206-Baseline!O206</f>
        <v>-32.652202901865849</v>
      </c>
      <c r="P226" s="21">
        <f>P206-Baseline!P206</f>
        <v>-36.280184259212774</v>
      </c>
      <c r="Q226" s="21">
        <f>Q206-Baseline!Q206</f>
        <v>-37.62706616789842</v>
      </c>
      <c r="R226" s="21">
        <f>R206-Baseline!R206</f>
        <v>-36.871915370284796</v>
      </c>
      <c r="S226" s="21">
        <f>S206-Baseline!S206</f>
        <v>-34.184443620421462</v>
      </c>
      <c r="T226" s="21">
        <f>T206-Baseline!T206</f>
        <v>-29.722358150193486</v>
      </c>
      <c r="U226" s="21">
        <f>U206-Baseline!U206</f>
        <v>-23.633543252391519</v>
      </c>
      <c r="V226" s="21">
        <f>V206-Baseline!V206</f>
        <v>-16.05658824652528</v>
      </c>
      <c r="W226" s="21">
        <f>W206-Baseline!W206</f>
        <v>-7.1212890852757482</v>
      </c>
      <c r="X226" s="21">
        <f>X206-Baseline!X206</f>
        <v>3.0508741730791371</v>
      </c>
      <c r="Y226" s="21">
        <f>Y206-Baseline!Y206</f>
        <v>14.34628422124797</v>
      </c>
      <c r="Z226" s="21">
        <f>Z206-Baseline!Z206</f>
        <v>26.658755685072265</v>
      </c>
      <c r="AA226" s="21">
        <f>AA206-Baseline!AA206</f>
        <v>39.889125682737358</v>
      </c>
      <c r="AB226" s="21">
        <f>AB206-Baseline!AB206</f>
        <v>53.944865205914084</v>
      </c>
      <c r="AC226" s="21">
        <f>AC206-Baseline!AC206</f>
        <v>68.735354142123015</v>
      </c>
      <c r="AD226" s="21">
        <f>AD206-Baseline!AD206</f>
        <v>83.455297169296045</v>
      </c>
      <c r="AE226" s="21">
        <f>AE206-Baseline!AE206</f>
        <v>98.105433231057759</v>
      </c>
      <c r="AF226" s="21">
        <f>AF206-Baseline!AF206</f>
        <v>112.68622532803283</v>
      </c>
      <c r="AG226" s="21">
        <f>AG206-Baseline!AG206</f>
        <v>127.19801154927973</v>
      </c>
      <c r="AH226" s="21">
        <f>AH206-Baseline!AH206</f>
        <v>141.64119349494604</v>
      </c>
      <c r="AI226" s="21">
        <f>AI206-Baseline!AI206</f>
        <v>156.01649276831768</v>
      </c>
      <c r="AJ226" s="21">
        <f>AJ206-Baseline!AJ206</f>
        <v>170.39372609349766</v>
      </c>
      <c r="AK226" s="21">
        <f>AK206-Baseline!AK206</f>
        <v>184.77321182066589</v>
      </c>
      <c r="AL226" s="21">
        <f>AL206-Baseline!AL206</f>
        <v>199.15532908277146</v>
      </c>
      <c r="AM226" s="21">
        <f>AM206-Baseline!AM206</f>
        <v>213.54052609912469</v>
      </c>
      <c r="AN226" s="21">
        <f>AN206-Baseline!AN206</f>
        <v>227.92930271550631</v>
      </c>
      <c r="AO226" s="21">
        <f>AO206-Baseline!AO206</f>
        <v>242.32218826760436</v>
      </c>
      <c r="AP226" s="21">
        <f>AP206-Baseline!AP206</f>
        <v>256.71975942674635</v>
      </c>
      <c r="AQ226" s="21">
        <f>AQ206-Baseline!AQ206</f>
        <v>271.12264184124524</v>
      </c>
      <c r="AR226" s="21">
        <f>AR206-Baseline!AR206</f>
        <v>285.53150596210617</v>
      </c>
      <c r="AS226" s="21">
        <f>AS206-Baseline!AS206</f>
        <v>299.94706448774195</v>
      </c>
      <c r="AT226" s="21">
        <f>AT206-Baseline!AT206</f>
        <v>314.37007222999182</v>
      </c>
      <c r="AU226" s="21">
        <f>AU206-Baseline!AU206</f>
        <v>328.80132745413357</v>
      </c>
      <c r="AV226" s="21">
        <f>AV206-Baseline!AV206</f>
        <v>343.24167071141255</v>
      </c>
      <c r="AW226" s="21">
        <f>AW206-Baseline!AW206</f>
        <v>357.69198401945323</v>
      </c>
      <c r="AX226" s="21">
        <f>AX206-Baseline!AX206</f>
        <v>372.15319042233023</v>
      </c>
      <c r="AY226" s="21">
        <f>AY206-Baseline!AY206</f>
        <v>386.62625389024652</v>
      </c>
      <c r="AZ226" s="21">
        <f>AZ206-Baseline!AZ206</f>
        <v>401.11217897794177</v>
      </c>
      <c r="BA226" s="21">
        <f>BA206-Baseline!BA206</f>
        <v>415.61201026385515</v>
      </c>
      <c r="BB226" s="21">
        <f>BB206-Baseline!BB206</f>
        <v>466.36414178936593</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515</v>
      </c>
      <c r="C229" s="57"/>
      <c r="D229" s="56" t="s">
        <v>399</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A66:A71"/>
    <mergeCell ref="A75:A77"/>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 ref="AI51:AM51"/>
    <mergeCell ref="AN51:AR51"/>
    <mergeCell ref="AS51:AW51"/>
    <mergeCell ref="AX51:BB51"/>
    <mergeCell ref="A54:A64"/>
    <mergeCell ref="J51:N51"/>
    <mergeCell ref="O51:S51"/>
    <mergeCell ref="T51:X51"/>
    <mergeCell ref="Y51:AC51"/>
    <mergeCell ref="AD51:AH51"/>
    <mergeCell ref="E51:I51"/>
    <mergeCell ref="A220:A222"/>
    <mergeCell ref="A224:A226"/>
    <mergeCell ref="A190:A198"/>
    <mergeCell ref="A200:A202"/>
    <mergeCell ref="A143:A154"/>
    <mergeCell ref="A158:A169"/>
    <mergeCell ref="A172:A174"/>
    <mergeCell ref="A176:A178"/>
    <mergeCell ref="A186:A187"/>
    <mergeCell ref="A204:A206"/>
    <mergeCell ref="A210:A218"/>
    <mergeCell ref="D37:G37"/>
    <mergeCell ref="D38:G38"/>
    <mergeCell ref="D39:G39"/>
    <mergeCell ref="D40:G40"/>
    <mergeCell ref="D32:G32"/>
    <mergeCell ref="D33:G33"/>
    <mergeCell ref="D34:G34"/>
    <mergeCell ref="D35:G35"/>
    <mergeCell ref="D36:G36"/>
  </mergeCells>
  <dataValidations count="1">
    <dataValidation type="list" allowBlank="1" showInputMessage="1" showErrorMessage="1" sqref="B7" xr:uid="{D31B2C5A-15A8-4FBE-A522-66179E51EC00}">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7EEF19F3-F92D-4C39-85DA-D12DCFC23A39}">
          <x14:formula1>
            <xm:f>'Fixed Data'!$E$55:$E$58</xm:f>
          </x14:formula1>
          <xm:sqref>B143:B154 B158:B169</xm:sqref>
        </x14:dataValidation>
        <x14:dataValidation type="list" allowBlank="1" showInputMessage="1" showErrorMessage="1" xr:uid="{24B73EF4-8705-452C-91F5-DBA73A833AE9}">
          <x14:formula1>
            <xm:f>'Fixed Data'!$C$64:$C$65</xm:f>
          </x14:formula1>
          <xm:sqref>B66:B70</xm:sqref>
        </x14:dataValidation>
        <x14:dataValidation type="list" allowBlank="1" showInputMessage="1" showErrorMessage="1" xr:uid="{5EF38B1A-1AC8-4CA7-AC31-0CA8DC99E0C7}">
          <x14:formula1>
            <xm:f>'Fixed Data'!$C$55:$C$61</xm:f>
          </x14:formula1>
          <xm:sqref>C61:C63</xm:sqref>
        </x14:dataValidation>
        <x14:dataValidation type="list" allowBlank="1" showInputMessage="1" showErrorMessage="1" xr:uid="{66CC1B3A-7B17-4454-A577-C8F5957BC998}">
          <x14:formula1>
            <xm:f>'Fixed Data'!$A$55:$A$78</xm:f>
          </x14:formula1>
          <xm:sqref>B62:B63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3" tint="0.59999389629810485"/>
  </sheetPr>
  <dimension ref="B6:F33"/>
  <sheetViews>
    <sheetView topLeftCell="A21" zoomScale="85" zoomScaleNormal="85" workbookViewId="0">
      <selection activeCell="C31" sqref="C31"/>
    </sheetView>
  </sheetViews>
  <sheetFormatPr defaultColWidth="8.84375" defaultRowHeight="13.5"/>
  <cols>
    <col min="1" max="1" width="8.84375" style="41"/>
    <col min="2" max="2" width="15.23046875" style="41" customWidth="1"/>
    <col min="3" max="3" width="36" style="41" customWidth="1"/>
    <col min="4" max="4" width="28.23046875" style="41" customWidth="1"/>
    <col min="5" max="5" width="31.15234375" style="41" customWidth="1"/>
    <col min="6" max="6" width="16.84375" style="41" customWidth="1"/>
    <col min="7" max="16384" width="8.84375" style="41"/>
  </cols>
  <sheetData>
    <row r="6" spans="2:6" ht="14">
      <c r="B6" s="105" t="s">
        <v>7</v>
      </c>
      <c r="C6" s="105" t="s">
        <v>8</v>
      </c>
      <c r="D6" s="105" t="s">
        <v>9</v>
      </c>
      <c r="E6" s="105" t="s">
        <v>10</v>
      </c>
      <c r="F6" s="105" t="s">
        <v>11</v>
      </c>
    </row>
    <row r="7" spans="2:6" ht="27">
      <c r="B7" s="106" t="s">
        <v>12</v>
      </c>
      <c r="C7" s="107" t="s">
        <v>13</v>
      </c>
      <c r="D7" s="112" t="s">
        <v>14</v>
      </c>
      <c r="E7" s="108" t="s">
        <v>15</v>
      </c>
      <c r="F7" s="111" t="s">
        <v>16</v>
      </c>
    </row>
    <row r="8" spans="2:6" ht="27">
      <c r="B8" s="107" t="s">
        <v>12</v>
      </c>
      <c r="C8" s="109" t="s">
        <v>17</v>
      </c>
      <c r="D8" s="109" t="s">
        <v>18</v>
      </c>
      <c r="E8" s="108" t="s">
        <v>19</v>
      </c>
      <c r="F8" s="106" t="s">
        <v>16</v>
      </c>
    </row>
    <row r="9" spans="2:6" ht="27">
      <c r="B9" s="107" t="s">
        <v>12</v>
      </c>
      <c r="C9" s="109" t="s">
        <v>17</v>
      </c>
      <c r="D9" s="109" t="s">
        <v>20</v>
      </c>
      <c r="E9" s="108" t="s">
        <v>21</v>
      </c>
      <c r="F9" s="106" t="s">
        <v>16</v>
      </c>
    </row>
    <row r="10" spans="2:6" ht="40.5">
      <c r="B10" s="107" t="s">
        <v>12</v>
      </c>
      <c r="C10" s="109" t="s">
        <v>17</v>
      </c>
      <c r="D10" s="109" t="s">
        <v>22</v>
      </c>
      <c r="E10" s="108" t="s">
        <v>23</v>
      </c>
      <c r="F10" s="106" t="s">
        <v>16</v>
      </c>
    </row>
    <row r="11" spans="2:6">
      <c r="B11" s="107" t="s">
        <v>12</v>
      </c>
      <c r="C11" s="109" t="s">
        <v>17</v>
      </c>
      <c r="D11" s="109" t="s">
        <v>24</v>
      </c>
      <c r="E11" s="108" t="s">
        <v>25</v>
      </c>
      <c r="F11" s="106" t="s">
        <v>16</v>
      </c>
    </row>
    <row r="12" spans="2:6" ht="40.5">
      <c r="B12" s="107" t="s">
        <v>12</v>
      </c>
      <c r="C12" s="109" t="s">
        <v>17</v>
      </c>
      <c r="D12" s="109" t="s">
        <v>26</v>
      </c>
      <c r="E12" s="108" t="s">
        <v>27</v>
      </c>
      <c r="F12" s="106" t="s">
        <v>16</v>
      </c>
    </row>
    <row r="13" spans="2:6" ht="40.5">
      <c r="B13" s="107" t="s">
        <v>28</v>
      </c>
      <c r="C13" s="109" t="s">
        <v>29</v>
      </c>
      <c r="D13" s="109" t="s">
        <v>30</v>
      </c>
      <c r="E13" s="108" t="s">
        <v>31</v>
      </c>
      <c r="F13" s="106" t="s">
        <v>16</v>
      </c>
    </row>
    <row r="14" spans="2:6" ht="40.5">
      <c r="B14" s="107" t="s">
        <v>28</v>
      </c>
      <c r="C14" s="109" t="s">
        <v>29</v>
      </c>
      <c r="D14" s="109" t="s">
        <v>32</v>
      </c>
      <c r="E14" s="108" t="s">
        <v>33</v>
      </c>
      <c r="F14" s="106" t="s">
        <v>16</v>
      </c>
    </row>
    <row r="15" spans="2:6">
      <c r="B15" s="107" t="s">
        <v>28</v>
      </c>
      <c r="C15" s="109" t="s">
        <v>29</v>
      </c>
      <c r="D15" s="109" t="s">
        <v>34</v>
      </c>
      <c r="E15" s="108" t="s">
        <v>35</v>
      </c>
      <c r="F15" s="106" t="s">
        <v>16</v>
      </c>
    </row>
    <row r="16" spans="2:6">
      <c r="B16" s="107" t="s">
        <v>28</v>
      </c>
      <c r="C16" s="109" t="s">
        <v>13</v>
      </c>
      <c r="D16" s="109" t="s">
        <v>36</v>
      </c>
      <c r="E16" s="108" t="s">
        <v>37</v>
      </c>
      <c r="F16" s="106" t="s">
        <v>16</v>
      </c>
    </row>
    <row r="17" spans="2:6">
      <c r="B17" s="107" t="s">
        <v>28</v>
      </c>
      <c r="C17" s="109" t="s">
        <v>13</v>
      </c>
      <c r="D17" s="109" t="s">
        <v>38</v>
      </c>
      <c r="E17" s="108" t="s">
        <v>39</v>
      </c>
      <c r="F17" s="106" t="s">
        <v>16</v>
      </c>
    </row>
    <row r="18" spans="2:6">
      <c r="B18" s="107" t="s">
        <v>28</v>
      </c>
      <c r="C18" s="109" t="s">
        <v>29</v>
      </c>
      <c r="D18" s="109" t="s">
        <v>40</v>
      </c>
      <c r="E18" s="108" t="s">
        <v>41</v>
      </c>
      <c r="F18" s="106" t="s">
        <v>16</v>
      </c>
    </row>
    <row r="19" spans="2:6">
      <c r="B19" s="107" t="s">
        <v>28</v>
      </c>
      <c r="C19" s="110" t="s">
        <v>29</v>
      </c>
      <c r="D19" s="110" t="s">
        <v>42</v>
      </c>
      <c r="E19" s="108" t="s">
        <v>43</v>
      </c>
      <c r="F19" s="106" t="s">
        <v>16</v>
      </c>
    </row>
    <row r="20" spans="2:6" ht="27">
      <c r="B20" s="107" t="s">
        <v>28</v>
      </c>
      <c r="C20" s="110" t="s">
        <v>13</v>
      </c>
      <c r="D20" s="110" t="s">
        <v>44</v>
      </c>
      <c r="E20" s="108" t="s">
        <v>45</v>
      </c>
      <c r="F20" s="106" t="s">
        <v>16</v>
      </c>
    </row>
    <row r="21" spans="2:6" ht="40.5">
      <c r="B21" s="107" t="s">
        <v>46</v>
      </c>
      <c r="C21" s="110" t="s">
        <v>13</v>
      </c>
      <c r="D21" s="110" t="s">
        <v>47</v>
      </c>
      <c r="E21" s="108" t="s">
        <v>48</v>
      </c>
      <c r="F21" s="106" t="s">
        <v>16</v>
      </c>
    </row>
    <row r="22" spans="2:6" ht="54">
      <c r="B22" s="107" t="s">
        <v>46</v>
      </c>
      <c r="C22" s="107" t="s">
        <v>29</v>
      </c>
      <c r="D22" s="107" t="s">
        <v>49</v>
      </c>
      <c r="E22" s="108" t="s">
        <v>50</v>
      </c>
      <c r="F22" s="106" t="s">
        <v>16</v>
      </c>
    </row>
    <row r="23" spans="2:6" ht="27">
      <c r="B23" s="107" t="s">
        <v>46</v>
      </c>
      <c r="C23" s="107" t="s">
        <v>29</v>
      </c>
      <c r="D23" s="107" t="s">
        <v>51</v>
      </c>
      <c r="E23" s="108" t="s">
        <v>52</v>
      </c>
      <c r="F23" s="106" t="s">
        <v>53</v>
      </c>
    </row>
    <row r="24" spans="2:6" ht="27">
      <c r="B24" s="107" t="s">
        <v>46</v>
      </c>
      <c r="C24" s="107" t="s">
        <v>54</v>
      </c>
      <c r="D24" s="107" t="s">
        <v>55</v>
      </c>
      <c r="E24" s="108" t="s">
        <v>56</v>
      </c>
      <c r="F24" s="106" t="s">
        <v>53</v>
      </c>
    </row>
    <row r="25" spans="2:6" ht="14">
      <c r="B25" s="107" t="s">
        <v>46</v>
      </c>
      <c r="C25" s="109" t="s">
        <v>54</v>
      </c>
      <c r="D25" s="306" t="s">
        <v>57</v>
      </c>
      <c r="E25" s="108" t="s">
        <v>58</v>
      </c>
      <c r="F25" s="106" t="s">
        <v>53</v>
      </c>
    </row>
    <row r="26" spans="2:6" ht="27">
      <c r="B26" s="107" t="s">
        <v>59</v>
      </c>
      <c r="C26" s="109" t="s">
        <v>60</v>
      </c>
      <c r="D26" s="109" t="s">
        <v>61</v>
      </c>
      <c r="E26" s="108" t="s">
        <v>62</v>
      </c>
      <c r="F26" s="106" t="s">
        <v>16</v>
      </c>
    </row>
    <row r="27" spans="2:6" ht="27">
      <c r="B27" s="107" t="s">
        <v>59</v>
      </c>
      <c r="C27" s="109" t="s">
        <v>63</v>
      </c>
      <c r="D27" s="109" t="s">
        <v>64</v>
      </c>
      <c r="E27" s="108" t="s">
        <v>65</v>
      </c>
      <c r="F27" s="106" t="s">
        <v>16</v>
      </c>
    </row>
    <row r="28" spans="2:6" ht="40.5">
      <c r="B28" s="107" t="s">
        <v>59</v>
      </c>
      <c r="C28" s="109" t="s">
        <v>29</v>
      </c>
      <c r="D28" s="109" t="s">
        <v>66</v>
      </c>
      <c r="E28" s="108" t="s">
        <v>67</v>
      </c>
      <c r="F28" s="106" t="s">
        <v>16</v>
      </c>
    </row>
    <row r="29" spans="2:6" ht="27">
      <c r="B29" s="107" t="s">
        <v>59</v>
      </c>
      <c r="C29" s="109" t="s">
        <v>29</v>
      </c>
      <c r="D29" s="109" t="s">
        <v>68</v>
      </c>
      <c r="E29" s="108" t="s">
        <v>69</v>
      </c>
      <c r="F29" s="106" t="s">
        <v>16</v>
      </c>
    </row>
    <row r="30" spans="2:6" ht="27">
      <c r="B30" s="107" t="s">
        <v>59</v>
      </c>
      <c r="C30" s="109" t="s">
        <v>29</v>
      </c>
      <c r="D30" s="109" t="s">
        <v>70</v>
      </c>
      <c r="E30" s="108" t="s">
        <v>71</v>
      </c>
      <c r="F30" s="106" t="s">
        <v>16</v>
      </c>
    </row>
    <row r="31" spans="2:6" ht="27">
      <c r="B31" s="107" t="s">
        <v>72</v>
      </c>
      <c r="C31" s="109" t="s">
        <v>29</v>
      </c>
      <c r="D31" s="109" t="s">
        <v>73</v>
      </c>
      <c r="E31" s="108" t="s">
        <v>74</v>
      </c>
      <c r="F31" s="106" t="s">
        <v>16</v>
      </c>
    </row>
    <row r="32" spans="2:6">
      <c r="B32" s="104" t="s">
        <v>72</v>
      </c>
      <c r="C32" s="104" t="s">
        <v>29</v>
      </c>
      <c r="D32" s="104" t="s">
        <v>75</v>
      </c>
      <c r="E32" s="104" t="s">
        <v>76</v>
      </c>
      <c r="F32" s="104" t="s">
        <v>16</v>
      </c>
    </row>
    <row r="33" spans="2:6">
      <c r="B33" s="104"/>
      <c r="C33" s="104"/>
      <c r="D33" s="104"/>
      <c r="E33" s="104"/>
      <c r="F33" s="104"/>
    </row>
  </sheetData>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01772-AA83-47DC-B86D-14C61624E03A}">
  <sheetPr>
    <tabColor theme="9" tint="0.59999389629810485"/>
  </sheetPr>
  <dimension ref="A1:AD66"/>
  <sheetViews>
    <sheetView zoomScale="85" zoomScaleNormal="85" workbookViewId="0">
      <selection activeCell="A49" sqref="A49"/>
    </sheetView>
  </sheetViews>
  <sheetFormatPr defaultRowHeight="13.5"/>
  <cols>
    <col min="1" max="1" width="22" customWidth="1"/>
    <col min="29" max="29" width="11.84375" bestFit="1" customWidth="1"/>
    <col min="30" max="30" width="12.61328125" bestFit="1" customWidth="1"/>
  </cols>
  <sheetData>
    <row r="1" spans="1:28">
      <c r="A1" s="4" t="s">
        <v>516</v>
      </c>
    </row>
    <row r="2" spans="1:28">
      <c r="A2" s="514" t="s">
        <v>517</v>
      </c>
      <c r="B2" s="514"/>
      <c r="C2" s="514"/>
      <c r="D2" s="514"/>
      <c r="E2" s="514"/>
      <c r="F2" s="514"/>
      <c r="G2" s="514"/>
      <c r="H2" s="514"/>
      <c r="I2" s="514"/>
      <c r="J2" s="514"/>
      <c r="K2" s="514"/>
      <c r="L2" s="514"/>
      <c r="M2" s="514"/>
      <c r="N2" s="514"/>
      <c r="O2" s="514"/>
      <c r="P2" s="514"/>
      <c r="Q2" s="514"/>
      <c r="R2" s="514"/>
      <c r="S2" s="514"/>
    </row>
    <row r="3" spans="1:28">
      <c r="A3" s="514"/>
      <c r="B3" s="514"/>
      <c r="C3" s="514"/>
      <c r="D3" s="514"/>
      <c r="E3" s="514"/>
      <c r="F3" s="514"/>
      <c r="G3" s="514"/>
      <c r="H3" s="514"/>
      <c r="I3" s="514"/>
      <c r="J3" s="514"/>
      <c r="K3" s="514"/>
      <c r="L3" s="514"/>
      <c r="M3" s="514"/>
      <c r="N3" s="514"/>
      <c r="O3" s="514"/>
      <c r="P3" s="514"/>
      <c r="Q3" s="514"/>
      <c r="R3" s="514"/>
      <c r="S3" s="514"/>
    </row>
    <row r="4" spans="1:28">
      <c r="A4" s="514"/>
      <c r="B4" s="514"/>
      <c r="C4" s="514"/>
      <c r="D4" s="514"/>
      <c r="E4" s="514"/>
      <c r="F4" s="514"/>
      <c r="G4" s="514"/>
      <c r="H4" s="514"/>
      <c r="I4" s="514"/>
      <c r="J4" s="514"/>
      <c r="K4" s="514"/>
      <c r="L4" s="514"/>
      <c r="M4" s="514"/>
      <c r="N4" s="514"/>
      <c r="O4" s="514"/>
      <c r="P4" s="514"/>
      <c r="Q4" s="514"/>
      <c r="R4" s="514"/>
      <c r="S4" s="514"/>
    </row>
    <row r="5" spans="1:28" ht="14" thickBot="1"/>
    <row r="6" spans="1:28" ht="16" thickBot="1">
      <c r="D6" s="317">
        <v>2027</v>
      </c>
      <c r="E6" s="318">
        <v>2028</v>
      </c>
      <c r="F6" s="318">
        <v>2029</v>
      </c>
      <c r="G6" s="318">
        <v>2030</v>
      </c>
      <c r="H6" s="319">
        <v>2031</v>
      </c>
      <c r="I6" s="320" t="s">
        <v>577</v>
      </c>
      <c r="Q6" s="4" t="s">
        <v>603</v>
      </c>
      <c r="S6" s="527" t="s">
        <v>589</v>
      </c>
      <c r="T6" s="527"/>
      <c r="U6" s="527"/>
      <c r="V6" s="527"/>
      <c r="W6" s="527"/>
      <c r="X6" s="527" t="s">
        <v>604</v>
      </c>
      <c r="Y6" s="527"/>
      <c r="Z6" s="527"/>
      <c r="AA6" s="527"/>
      <c r="AB6" s="527"/>
    </row>
    <row r="7" spans="1:28" ht="14.5">
      <c r="A7" s="336" t="s">
        <v>578</v>
      </c>
      <c r="B7" s="348" t="s">
        <v>579</v>
      </c>
      <c r="C7" s="348" t="s">
        <v>580</v>
      </c>
      <c r="D7" s="349">
        <v>10.081588200937594</v>
      </c>
      <c r="E7" s="350">
        <v>10.865754292287573</v>
      </c>
      <c r="F7" s="350">
        <v>11.769153275554228</v>
      </c>
      <c r="G7" s="350">
        <v>12.688319366904203</v>
      </c>
      <c r="H7" s="351">
        <v>13.494667725980324</v>
      </c>
      <c r="I7" s="352">
        <f>SUM(D7:H7)</f>
        <v>58.899482861663927</v>
      </c>
      <c r="R7" s="337">
        <v>2026</v>
      </c>
      <c r="S7" s="337">
        <v>2027</v>
      </c>
      <c r="T7" s="338">
        <v>2028</v>
      </c>
      <c r="U7" s="338">
        <v>2029</v>
      </c>
      <c r="V7" s="338">
        <v>2030</v>
      </c>
      <c r="W7" s="339">
        <v>2031</v>
      </c>
      <c r="X7" s="337">
        <v>2032</v>
      </c>
      <c r="Y7" s="338">
        <v>2033</v>
      </c>
      <c r="Z7" s="338">
        <v>2034</v>
      </c>
      <c r="AA7" s="338">
        <v>2035</v>
      </c>
      <c r="AB7" s="339">
        <v>2036</v>
      </c>
    </row>
    <row r="8" spans="1:28" ht="14.5">
      <c r="A8" s="336" t="s">
        <v>308</v>
      </c>
      <c r="B8" s="348" t="s">
        <v>579</v>
      </c>
      <c r="C8" s="348" t="s">
        <v>580</v>
      </c>
      <c r="D8" s="353">
        <v>0.45170480080322017</v>
      </c>
      <c r="E8" s="354">
        <v>0.49967346792709283</v>
      </c>
      <c r="F8" s="354">
        <v>0.55324653489572473</v>
      </c>
      <c r="G8" s="354">
        <v>0.6069534775023474</v>
      </c>
      <c r="H8" s="355">
        <v>0.65757370015280536</v>
      </c>
      <c r="I8" s="352">
        <f t="shared" ref="I8:I18" si="0">SUM(D8:H8)</f>
        <v>2.7691519812811904</v>
      </c>
      <c r="M8" s="340" t="s">
        <v>578</v>
      </c>
      <c r="N8" s="340" t="s">
        <v>590</v>
      </c>
      <c r="O8" s="340" t="s">
        <v>591</v>
      </c>
      <c r="P8" s="340" t="s">
        <v>592</v>
      </c>
      <c r="Q8" s="340" t="s">
        <v>399</v>
      </c>
      <c r="R8" s="340">
        <v>10.004850427315734</v>
      </c>
      <c r="S8" s="345">
        <v>10.081588200937594</v>
      </c>
      <c r="T8" s="345">
        <v>10.865754292287573</v>
      </c>
      <c r="U8" s="345">
        <v>11.769153275554226</v>
      </c>
      <c r="V8" s="345">
        <v>12.688319366904203</v>
      </c>
      <c r="W8" s="345">
        <v>13.494667725980324</v>
      </c>
      <c r="X8" s="343">
        <v>13.60697783460693</v>
      </c>
      <c r="Y8" s="343">
        <v>13.96529690323654</v>
      </c>
      <c r="Z8" s="343">
        <v>14.357257478517822</v>
      </c>
      <c r="AA8" s="343">
        <v>14.735100237971663</v>
      </c>
      <c r="AB8" s="343">
        <v>15.051691909320127</v>
      </c>
    </row>
    <row r="9" spans="1:28" ht="14.5">
      <c r="A9" s="336" t="s">
        <v>578</v>
      </c>
      <c r="B9" s="348" t="s">
        <v>583</v>
      </c>
      <c r="C9" s="348" t="s">
        <v>580</v>
      </c>
      <c r="D9" s="353">
        <v>9.607569918337191</v>
      </c>
      <c r="E9" s="354">
        <v>10.128289462466707</v>
      </c>
      <c r="F9" s="354">
        <v>10.728497601207346</v>
      </c>
      <c r="G9" s="354">
        <v>11.339217145336862</v>
      </c>
      <c r="H9" s="355">
        <v>11.874724867950476</v>
      </c>
      <c r="I9" s="352">
        <f t="shared" si="0"/>
        <v>53.678298995298583</v>
      </c>
      <c r="M9" s="340" t="s">
        <v>308</v>
      </c>
      <c r="N9" s="340" t="s">
        <v>590</v>
      </c>
      <c r="O9" s="340" t="s">
        <v>591</v>
      </c>
      <c r="P9" s="340" t="s">
        <v>592</v>
      </c>
      <c r="Q9" s="340" t="s">
        <v>399</v>
      </c>
      <c r="R9" s="340">
        <v>0.27185719431516397</v>
      </c>
      <c r="S9" s="345">
        <v>0.45170480080322017</v>
      </c>
      <c r="T9" s="345">
        <v>0.49967346792709288</v>
      </c>
      <c r="U9" s="345">
        <v>0.55324653489572473</v>
      </c>
      <c r="V9" s="345">
        <v>0.6069534775023474</v>
      </c>
      <c r="W9" s="345">
        <v>0.65757370015280536</v>
      </c>
      <c r="X9" s="343">
        <v>0.66304639315968672</v>
      </c>
      <c r="Y9" s="343">
        <v>0.68050671160387155</v>
      </c>
      <c r="Z9" s="343">
        <v>0.69960632717317683</v>
      </c>
      <c r="AA9" s="343">
        <v>0.71801800402622507</v>
      </c>
      <c r="AB9" s="343">
        <v>0.73344501275244744</v>
      </c>
    </row>
    <row r="10" spans="1:28" ht="14.5">
      <c r="A10" s="336" t="s">
        <v>308</v>
      </c>
      <c r="B10" s="348" t="s">
        <v>583</v>
      </c>
      <c r="C10" s="348" t="s">
        <v>580</v>
      </c>
      <c r="D10" s="353">
        <v>1.9944298632769777E-2</v>
      </c>
      <c r="E10" s="354">
        <v>2.2062277942339285E-2</v>
      </c>
      <c r="F10" s="354">
        <v>2.4427710508908893E-2</v>
      </c>
      <c r="G10" s="354">
        <v>2.6799054138852172E-2</v>
      </c>
      <c r="H10" s="355">
        <v>2.9034108616030153E-2</v>
      </c>
      <c r="I10" s="352">
        <f t="shared" si="0"/>
        <v>0.12226744983890028</v>
      </c>
      <c r="M10" s="340" t="s">
        <v>578</v>
      </c>
      <c r="N10" s="340" t="s">
        <v>590</v>
      </c>
      <c r="O10" s="340" t="s">
        <v>593</v>
      </c>
      <c r="P10" s="340"/>
      <c r="Q10" s="340" t="s">
        <v>594</v>
      </c>
      <c r="R10" s="346">
        <v>18.899999999999999</v>
      </c>
      <c r="S10" s="347">
        <v>21.800000000000011</v>
      </c>
      <c r="T10" s="347">
        <v>21.800000000000015</v>
      </c>
      <c r="U10" s="347">
        <v>21.800000000000015</v>
      </c>
      <c r="V10" s="347">
        <v>21.800000000000015</v>
      </c>
      <c r="W10" s="347">
        <v>21.800000000000015</v>
      </c>
      <c r="X10" s="344">
        <v>21.800000000000011</v>
      </c>
      <c r="Y10" s="344">
        <v>21.800000000000015</v>
      </c>
      <c r="Z10" s="344">
        <v>21.800000000000015</v>
      </c>
      <c r="AA10" s="344">
        <v>21.800000000000015</v>
      </c>
      <c r="AB10" s="344">
        <v>21.800000000000015</v>
      </c>
    </row>
    <row r="11" spans="1:28" ht="14.5">
      <c r="A11" s="336" t="s">
        <v>578</v>
      </c>
      <c r="B11" s="348" t="s">
        <v>584</v>
      </c>
      <c r="C11" s="348" t="s">
        <v>580</v>
      </c>
      <c r="D11" s="353">
        <v>7.0648080714430241</v>
      </c>
      <c r="E11" s="354">
        <v>7.4682257211738978</v>
      </c>
      <c r="F11" s="354">
        <v>7.9298661016839249</v>
      </c>
      <c r="G11" s="354">
        <v>8.3992057342572366</v>
      </c>
      <c r="H11" s="355">
        <v>8.8134552289692181</v>
      </c>
      <c r="I11" s="352">
        <f t="shared" si="0"/>
        <v>39.675560857527302</v>
      </c>
      <c r="M11" s="340" t="s">
        <v>308</v>
      </c>
      <c r="N11" s="340" t="s">
        <v>590</v>
      </c>
      <c r="O11" s="340" t="s">
        <v>593</v>
      </c>
      <c r="P11" s="340"/>
      <c r="Q11" s="340" t="s">
        <v>594</v>
      </c>
      <c r="R11" s="346">
        <v>658.15497008763464</v>
      </c>
      <c r="S11" s="347">
        <v>945.75197067029535</v>
      </c>
      <c r="T11" s="347">
        <v>945.75197067029637</v>
      </c>
      <c r="U11" s="347">
        <v>945.7519706702958</v>
      </c>
      <c r="V11" s="347">
        <v>945.75197067029558</v>
      </c>
      <c r="W11" s="347">
        <v>945.75197067029626</v>
      </c>
      <c r="X11" s="344">
        <v>945.75197067029535</v>
      </c>
      <c r="Y11" s="344">
        <v>945.75197067029637</v>
      </c>
      <c r="Z11" s="344">
        <v>945.7519706702958</v>
      </c>
      <c r="AA11" s="344">
        <v>945.75197067029558</v>
      </c>
      <c r="AB11" s="344">
        <v>945.75197067029626</v>
      </c>
    </row>
    <row r="12" spans="1:28" ht="15" thickBot="1">
      <c r="A12" s="336" t="s">
        <v>308</v>
      </c>
      <c r="B12" s="348" t="s">
        <v>584</v>
      </c>
      <c r="C12" s="348" t="s">
        <v>580</v>
      </c>
      <c r="D12" s="353">
        <v>0.69812729934012863</v>
      </c>
      <c r="E12" s="354">
        <v>0.77226473594161138</v>
      </c>
      <c r="F12" s="354">
        <v>0.85506398999796218</v>
      </c>
      <c r="G12" s="354">
        <v>0.93807015404825478</v>
      </c>
      <c r="H12" s="355">
        <v>1.0163056726172841</v>
      </c>
      <c r="I12" s="352">
        <f t="shared" si="0"/>
        <v>4.2798318519452412</v>
      </c>
    </row>
    <row r="13" spans="1:28" ht="16" thickBot="1">
      <c r="A13" s="336" t="s">
        <v>578</v>
      </c>
      <c r="B13" s="356" t="s">
        <v>585</v>
      </c>
      <c r="C13" s="348" t="s">
        <v>580</v>
      </c>
      <c r="D13" s="353">
        <v>2.7018766667800058</v>
      </c>
      <c r="E13" s="354">
        <v>2.8183646587983544</v>
      </c>
      <c r="F13" s="354">
        <v>2.9429446435490232</v>
      </c>
      <c r="G13" s="354">
        <v>3.0707482609702996</v>
      </c>
      <c r="H13" s="355">
        <v>3.1957099154525128</v>
      </c>
      <c r="I13" s="352">
        <f t="shared" si="0"/>
        <v>14.729644145550196</v>
      </c>
      <c r="Q13" s="4" t="s">
        <v>603</v>
      </c>
      <c r="S13" s="527" t="s">
        <v>589</v>
      </c>
      <c r="T13" s="527"/>
      <c r="U13" s="527"/>
      <c r="V13" s="527"/>
      <c r="W13" s="527"/>
      <c r="X13" s="527" t="s">
        <v>604</v>
      </c>
      <c r="Y13" s="527"/>
      <c r="Z13" s="527"/>
      <c r="AA13" s="527"/>
      <c r="AB13" s="527"/>
    </row>
    <row r="14" spans="1:28" ht="14.5">
      <c r="A14" s="336" t="s">
        <v>308</v>
      </c>
      <c r="B14" s="356" t="s">
        <v>585</v>
      </c>
      <c r="C14" s="348" t="s">
        <v>580</v>
      </c>
      <c r="D14" s="353">
        <v>0</v>
      </c>
      <c r="E14" s="354">
        <v>0</v>
      </c>
      <c r="F14" s="354">
        <v>0</v>
      </c>
      <c r="G14" s="354">
        <v>0</v>
      </c>
      <c r="H14" s="355">
        <v>0</v>
      </c>
      <c r="I14" s="352">
        <f t="shared" si="0"/>
        <v>0</v>
      </c>
      <c r="R14" s="337">
        <v>2026</v>
      </c>
      <c r="S14" s="337">
        <v>2027</v>
      </c>
      <c r="T14" s="338">
        <v>2028</v>
      </c>
      <c r="U14" s="338">
        <v>2029</v>
      </c>
      <c r="V14" s="338">
        <v>2030</v>
      </c>
      <c r="W14" s="339">
        <v>2031</v>
      </c>
      <c r="X14" s="337">
        <v>2032</v>
      </c>
      <c r="Y14" s="338">
        <v>2033</v>
      </c>
      <c r="Z14" s="338">
        <v>2034</v>
      </c>
      <c r="AA14" s="338">
        <v>2035</v>
      </c>
      <c r="AB14" s="339">
        <v>2036</v>
      </c>
    </row>
    <row r="15" spans="1:28" ht="14.5">
      <c r="A15" s="336" t="s">
        <v>578</v>
      </c>
      <c r="B15" s="348" t="s">
        <v>586</v>
      </c>
      <c r="C15" s="348" t="s">
        <v>580</v>
      </c>
      <c r="D15" s="353">
        <v>1.5010795161213277</v>
      </c>
      <c r="E15" s="354">
        <v>1.5657966591511159</v>
      </c>
      <c r="F15" s="354">
        <v>1.6350094642828907</v>
      </c>
      <c r="G15" s="354">
        <v>1.7060132205076033</v>
      </c>
      <c r="H15" s="355">
        <v>1.7754380695949705</v>
      </c>
      <c r="I15" s="352">
        <f t="shared" si="0"/>
        <v>8.1833369296579086</v>
      </c>
      <c r="M15" s="340" t="s">
        <v>578</v>
      </c>
      <c r="N15" s="340" t="s">
        <v>595</v>
      </c>
      <c r="O15" s="340" t="s">
        <v>591</v>
      </c>
      <c r="P15" s="340" t="s">
        <v>592</v>
      </c>
      <c r="Q15" s="340" t="s">
        <v>399</v>
      </c>
      <c r="R15" s="340">
        <v>9.544027485520953</v>
      </c>
      <c r="S15" s="345">
        <v>9.607569918337191</v>
      </c>
      <c r="T15" s="345">
        <v>10.128289462466707</v>
      </c>
      <c r="U15" s="345">
        <v>10.728497601207346</v>
      </c>
      <c r="V15" s="345">
        <v>11.339217145336862</v>
      </c>
      <c r="W15" s="345">
        <v>11.874724867950475</v>
      </c>
      <c r="X15" s="343">
        <v>11.908165283878263</v>
      </c>
      <c r="Y15" s="343">
        <v>12.123729256932073</v>
      </c>
      <c r="Z15" s="343">
        <v>12.363636832641262</v>
      </c>
      <c r="AA15" s="343">
        <v>12.5986126760179</v>
      </c>
      <c r="AB15" s="343">
        <v>12.797298913100851</v>
      </c>
    </row>
    <row r="16" spans="1:28" ht="14.5">
      <c r="A16" s="336" t="s">
        <v>308</v>
      </c>
      <c r="B16" s="348" t="s">
        <v>586</v>
      </c>
      <c r="C16" s="348" t="s">
        <v>580</v>
      </c>
      <c r="D16" s="353">
        <v>1.8626963281757718E-2</v>
      </c>
      <c r="E16" s="354">
        <v>2.0605048525931313E-2</v>
      </c>
      <c r="F16" s="354">
        <v>2.2814242560489702E-2</v>
      </c>
      <c r="G16" s="354">
        <v>2.5028957228410267E-2</v>
      </c>
      <c r="H16" s="355">
        <v>2.7116384740687775E-2</v>
      </c>
      <c r="I16" s="352">
        <f t="shared" si="0"/>
        <v>0.11419159633727677</v>
      </c>
      <c r="M16" s="340" t="s">
        <v>308</v>
      </c>
      <c r="N16" s="340" t="s">
        <v>595</v>
      </c>
      <c r="O16" s="340" t="s">
        <v>591</v>
      </c>
      <c r="P16" s="340" t="s">
        <v>592</v>
      </c>
      <c r="Q16" s="340" t="s">
        <v>399</v>
      </c>
      <c r="R16" s="340">
        <v>2.8319907520590799E-3</v>
      </c>
      <c r="S16" s="345">
        <v>1.9944298632769777E-2</v>
      </c>
      <c r="T16" s="345">
        <v>2.2062277942339281E-2</v>
      </c>
      <c r="U16" s="345">
        <v>2.4427710508908893E-2</v>
      </c>
      <c r="V16" s="345">
        <v>2.6799054138852172E-2</v>
      </c>
      <c r="W16" s="345">
        <v>2.9034108616030153E-2</v>
      </c>
      <c r="X16" s="343">
        <v>2.9115871577194256E-2</v>
      </c>
      <c r="Y16" s="343">
        <v>2.9642932867198487E-2</v>
      </c>
      <c r="Z16" s="343">
        <v>3.0229515098652855E-2</v>
      </c>
      <c r="AA16" s="343">
        <v>3.0804039075806533E-2</v>
      </c>
      <c r="AB16" s="343">
        <v>3.1289833723861599E-2</v>
      </c>
    </row>
    <row r="17" spans="1:28" ht="14.5">
      <c r="A17" s="336" t="s">
        <v>578</v>
      </c>
      <c r="B17" s="336" t="s">
        <v>383</v>
      </c>
      <c r="C17" s="336" t="s">
        <v>580</v>
      </c>
      <c r="D17" s="330">
        <v>1.7379541926639046</v>
      </c>
      <c r="E17" s="331">
        <v>2.1760012037716323</v>
      </c>
      <c r="F17" s="331">
        <v>2.8502176563062549</v>
      </c>
      <c r="G17" s="331">
        <v>3.771665534962688</v>
      </c>
      <c r="H17" s="332">
        <v>4.9193060250748122</v>
      </c>
      <c r="I17" s="321">
        <f t="shared" si="0"/>
        <v>15.455144612779291</v>
      </c>
      <c r="M17" s="340" t="s">
        <v>578</v>
      </c>
      <c r="N17" s="340" t="s">
        <v>595</v>
      </c>
      <c r="O17" s="340" t="s">
        <v>593</v>
      </c>
      <c r="P17" s="340"/>
      <c r="Q17" s="340" t="s">
        <v>594</v>
      </c>
      <c r="R17" s="346">
        <v>6.1500000000000021</v>
      </c>
      <c r="S17" s="347">
        <v>5.8202700000000052</v>
      </c>
      <c r="T17" s="347">
        <v>5.8202700000000043</v>
      </c>
      <c r="U17" s="347">
        <v>5.8202700000000025</v>
      </c>
      <c r="V17" s="347">
        <v>5.8202700000000025</v>
      </c>
      <c r="W17" s="347">
        <v>5.8202700000000043</v>
      </c>
      <c r="X17" s="344">
        <v>5.8202700000000052</v>
      </c>
      <c r="Y17" s="344">
        <v>5.8202700000000043</v>
      </c>
      <c r="Z17" s="344">
        <v>5.8202700000000025</v>
      </c>
      <c r="AA17" s="344">
        <v>5.8202700000000025</v>
      </c>
      <c r="AB17" s="344">
        <v>5.8202700000000043</v>
      </c>
    </row>
    <row r="18" spans="1:28" ht="15" thickBot="1">
      <c r="A18" s="336" t="s">
        <v>308</v>
      </c>
      <c r="B18" s="336" t="s">
        <v>383</v>
      </c>
      <c r="C18" s="336" t="s">
        <v>580</v>
      </c>
      <c r="D18" s="333">
        <v>0.16589141657770548</v>
      </c>
      <c r="E18" s="334">
        <v>0.18350820994889255</v>
      </c>
      <c r="F18" s="334">
        <v>0.20318325425666897</v>
      </c>
      <c r="G18" s="334">
        <v>0.22290746523079916</v>
      </c>
      <c r="H18" s="335">
        <v>0.24149805897262108</v>
      </c>
      <c r="I18" s="321">
        <f t="shared" si="0"/>
        <v>1.0169884049866873</v>
      </c>
      <c r="M18" s="340" t="s">
        <v>308</v>
      </c>
      <c r="N18" s="340" t="s">
        <v>595</v>
      </c>
      <c r="O18" s="340" t="s">
        <v>593</v>
      </c>
      <c r="P18" s="340"/>
      <c r="Q18" s="340" t="s">
        <v>594</v>
      </c>
      <c r="R18" s="346">
        <v>40.889275596302667</v>
      </c>
      <c r="S18" s="347">
        <v>41.758156437651095</v>
      </c>
      <c r="T18" s="347">
        <v>41.758156437651117</v>
      </c>
      <c r="U18" s="347">
        <v>41.758156437651117</v>
      </c>
      <c r="V18" s="347">
        <v>41.758156437651117</v>
      </c>
      <c r="W18" s="347">
        <v>41.758156437651131</v>
      </c>
      <c r="X18" s="344">
        <v>41.758156437651095</v>
      </c>
      <c r="Y18" s="344">
        <v>41.758156437651117</v>
      </c>
      <c r="Z18" s="344">
        <v>41.758156437651117</v>
      </c>
      <c r="AA18" s="344">
        <v>41.758156437651117</v>
      </c>
      <c r="AB18" s="344">
        <v>41.758156437651131</v>
      </c>
    </row>
    <row r="19" spans="1:28" ht="15" thickBot="1">
      <c r="A19" s="336"/>
      <c r="B19" s="323"/>
      <c r="C19" s="336"/>
      <c r="D19" s="324">
        <f t="shared" ref="D19:I19" si="1">SUM(D7:D18)</f>
        <v>34.049171344918634</v>
      </c>
      <c r="E19" s="324">
        <f t="shared" si="1"/>
        <v>36.520545737935144</v>
      </c>
      <c r="F19" s="324">
        <f t="shared" si="1"/>
        <v>39.514424474803427</v>
      </c>
      <c r="G19" s="324">
        <f t="shared" si="1"/>
        <v>42.794928371087543</v>
      </c>
      <c r="H19" s="324">
        <f t="shared" si="1"/>
        <v>46.044829758121743</v>
      </c>
      <c r="I19" s="324">
        <f t="shared" si="1"/>
        <v>198.92389968686646</v>
      </c>
    </row>
    <row r="20" spans="1:28" ht="16" thickBot="1">
      <c r="Q20" s="4" t="s">
        <v>603</v>
      </c>
      <c r="S20" s="527" t="s">
        <v>589</v>
      </c>
      <c r="T20" s="527"/>
      <c r="U20" s="527"/>
      <c r="V20" s="527"/>
      <c r="W20" s="527"/>
      <c r="X20" s="527" t="s">
        <v>604</v>
      </c>
      <c r="Y20" s="527"/>
      <c r="Z20" s="527"/>
      <c r="AA20" s="527"/>
      <c r="AB20" s="527"/>
    </row>
    <row r="21" spans="1:28" ht="15" thickBot="1">
      <c r="R21" s="337">
        <v>2026</v>
      </c>
      <c r="S21" s="337">
        <v>2027</v>
      </c>
      <c r="T21" s="338">
        <v>2028</v>
      </c>
      <c r="U21" s="338">
        <v>2029</v>
      </c>
      <c r="V21" s="338">
        <v>2030</v>
      </c>
      <c r="W21" s="339">
        <v>2031</v>
      </c>
      <c r="X21" s="337">
        <v>2032</v>
      </c>
      <c r="Y21" s="338">
        <v>2033</v>
      </c>
      <c r="Z21" s="338">
        <v>2034</v>
      </c>
      <c r="AA21" s="338">
        <v>2035</v>
      </c>
      <c r="AB21" s="339">
        <v>2036</v>
      </c>
    </row>
    <row r="22" spans="1:28" ht="15" thickBot="1">
      <c r="D22" s="317">
        <v>2027</v>
      </c>
      <c r="E22" s="318">
        <v>2028</v>
      </c>
      <c r="F22" s="318">
        <v>2029</v>
      </c>
      <c r="G22" s="318">
        <v>2030</v>
      </c>
      <c r="H22" s="319">
        <v>2031</v>
      </c>
      <c r="I22" s="320" t="s">
        <v>577</v>
      </c>
      <c r="M22" s="340" t="s">
        <v>578</v>
      </c>
      <c r="N22" s="340" t="s">
        <v>584</v>
      </c>
      <c r="O22" s="340" t="s">
        <v>591</v>
      </c>
      <c r="P22" s="340" t="s">
        <v>592</v>
      </c>
      <c r="Q22" s="340" t="s">
        <v>399</v>
      </c>
      <c r="R22" s="340">
        <v>4.9730697979696554</v>
      </c>
      <c r="S22" s="345">
        <v>7.0648080714430241</v>
      </c>
      <c r="T22" s="345">
        <v>7.4682257211738987</v>
      </c>
      <c r="U22" s="345">
        <v>7.9298661016839249</v>
      </c>
      <c r="V22" s="345">
        <v>8.3992057342572366</v>
      </c>
      <c r="W22" s="345">
        <v>8.8134552289692181</v>
      </c>
      <c r="X22" s="343">
        <v>9.898151140850965</v>
      </c>
      <c r="Y22" s="343">
        <v>10.10112043003635</v>
      </c>
      <c r="Z22" s="343">
        <v>10.323576862059813</v>
      </c>
      <c r="AA22" s="343">
        <v>10.539939209335961</v>
      </c>
      <c r="AB22" s="343">
        <v>10.725245293736588</v>
      </c>
    </row>
    <row r="23" spans="1:28" ht="14.5">
      <c r="A23" s="336" t="s">
        <v>578</v>
      </c>
      <c r="B23" s="348" t="s">
        <v>579</v>
      </c>
      <c r="C23" s="348" t="s">
        <v>596</v>
      </c>
      <c r="D23" s="349">
        <v>21.800000000000011</v>
      </c>
      <c r="E23" s="350">
        <v>21.800000000000015</v>
      </c>
      <c r="F23" s="350">
        <v>21.800000000000015</v>
      </c>
      <c r="G23" s="350">
        <v>21.800000000000015</v>
      </c>
      <c r="H23" s="351">
        <v>21.800000000000015</v>
      </c>
      <c r="I23" s="352">
        <f>SUM(D23:H23)</f>
        <v>109.00000000000006</v>
      </c>
      <c r="M23" s="340" t="s">
        <v>308</v>
      </c>
      <c r="N23" s="340" t="s">
        <v>584</v>
      </c>
      <c r="O23" s="340" t="s">
        <v>591</v>
      </c>
      <c r="P23" s="340" t="s">
        <v>592</v>
      </c>
      <c r="Q23" s="340" t="s">
        <v>399</v>
      </c>
      <c r="R23" s="340">
        <v>0.69654194788458812</v>
      </c>
      <c r="S23" s="345">
        <v>0.69812729934012863</v>
      </c>
      <c r="T23" s="345">
        <v>0.77226473594161138</v>
      </c>
      <c r="U23" s="345">
        <v>0.85506398999796218</v>
      </c>
      <c r="V23" s="345">
        <v>0.93807015404825478</v>
      </c>
      <c r="W23" s="345">
        <v>1.0163056726172841</v>
      </c>
      <c r="X23" s="343">
        <v>1.1413851765882965</v>
      </c>
      <c r="Y23" s="343">
        <v>1.1647901675489563</v>
      </c>
      <c r="Z23" s="343">
        <v>1.1904422787700499</v>
      </c>
      <c r="AA23" s="343">
        <v>1.2153916629973363</v>
      </c>
      <c r="AB23" s="343">
        <v>1.2367598574062482</v>
      </c>
    </row>
    <row r="24" spans="1:28" ht="14.5">
      <c r="A24" s="336" t="s">
        <v>308</v>
      </c>
      <c r="B24" s="348" t="s">
        <v>579</v>
      </c>
      <c r="C24" s="348" t="s">
        <v>596</v>
      </c>
      <c r="D24" s="353">
        <v>945.75197067029535</v>
      </c>
      <c r="E24" s="354">
        <v>945.75197067029637</v>
      </c>
      <c r="F24" s="354">
        <v>945.7519706702958</v>
      </c>
      <c r="G24" s="354">
        <v>945.75197067029558</v>
      </c>
      <c r="H24" s="355">
        <v>945.75197067029626</v>
      </c>
      <c r="I24" s="352">
        <f t="shared" ref="I24:I34" si="2">SUM(D24:H24)</f>
        <v>4728.7598533514793</v>
      </c>
      <c r="M24" s="340" t="s">
        <v>578</v>
      </c>
      <c r="N24" s="340" t="s">
        <v>584</v>
      </c>
      <c r="O24" s="340" t="s">
        <v>593</v>
      </c>
      <c r="P24" s="340"/>
      <c r="Q24" s="340" t="s">
        <v>594</v>
      </c>
      <c r="R24" s="346">
        <v>32.500000000000007</v>
      </c>
      <c r="S24" s="347">
        <v>27.879999999999995</v>
      </c>
      <c r="T24" s="347">
        <v>27.879999999999992</v>
      </c>
      <c r="U24" s="347">
        <v>27.879999999999995</v>
      </c>
      <c r="V24" s="347">
        <v>27.879999999999995</v>
      </c>
      <c r="W24" s="347">
        <v>27.879999999999995</v>
      </c>
      <c r="X24" s="344">
        <v>27.879999999999995</v>
      </c>
      <c r="Y24" s="344">
        <v>27.879999999999992</v>
      </c>
      <c r="Z24" s="344">
        <v>27.879999999999995</v>
      </c>
      <c r="AA24" s="344">
        <v>27.879999999999995</v>
      </c>
      <c r="AB24" s="344">
        <v>27.879999999999995</v>
      </c>
    </row>
    <row r="25" spans="1:28" ht="14.5">
      <c r="A25" s="336" t="s">
        <v>578</v>
      </c>
      <c r="B25" s="348" t="s">
        <v>583</v>
      </c>
      <c r="C25" s="348" t="s">
        <v>596</v>
      </c>
      <c r="D25" s="353">
        <v>5.8202700000000052</v>
      </c>
      <c r="E25" s="354">
        <v>5.8202700000000043</v>
      </c>
      <c r="F25" s="354">
        <v>5.8202700000000025</v>
      </c>
      <c r="G25" s="354">
        <v>5.8202700000000025</v>
      </c>
      <c r="H25" s="355">
        <v>5.8202700000000043</v>
      </c>
      <c r="I25" s="352">
        <f t="shared" si="2"/>
        <v>29.101350000000014</v>
      </c>
      <c r="M25" s="340" t="s">
        <v>308</v>
      </c>
      <c r="N25" s="340" t="s">
        <v>584</v>
      </c>
      <c r="O25" s="340" t="s">
        <v>593</v>
      </c>
      <c r="P25" s="340"/>
      <c r="Q25" s="340" t="s">
        <v>594</v>
      </c>
      <c r="R25" s="346">
        <v>1687.0565318785189</v>
      </c>
      <c r="S25" s="347">
        <v>1461.6963732853708</v>
      </c>
      <c r="T25" s="347">
        <v>1461.6963732853696</v>
      </c>
      <c r="U25" s="347">
        <v>1461.6963732853706</v>
      </c>
      <c r="V25" s="347">
        <v>1461.6963732853706</v>
      </c>
      <c r="W25" s="347">
        <v>1461.6963732853708</v>
      </c>
      <c r="X25" s="344">
        <v>1461.6963732853708</v>
      </c>
      <c r="Y25" s="344">
        <v>1461.6963732853696</v>
      </c>
      <c r="Z25" s="344">
        <v>1461.6963732853706</v>
      </c>
      <c r="AA25" s="344">
        <v>1461.6963732853706</v>
      </c>
      <c r="AB25" s="344">
        <v>1461.6963732853708</v>
      </c>
    </row>
    <row r="26" spans="1:28" ht="15" thickBot="1">
      <c r="A26" s="336" t="s">
        <v>308</v>
      </c>
      <c r="B26" s="348" t="s">
        <v>583</v>
      </c>
      <c r="C26" s="348" t="s">
        <v>596</v>
      </c>
      <c r="D26" s="353">
        <v>41.758156437651095</v>
      </c>
      <c r="E26" s="354">
        <v>41.758156437651117</v>
      </c>
      <c r="F26" s="354">
        <v>41.758156437651117</v>
      </c>
      <c r="G26" s="354">
        <v>41.758156437651117</v>
      </c>
      <c r="H26" s="355">
        <v>41.758156437651131</v>
      </c>
      <c r="I26" s="352">
        <f t="shared" si="2"/>
        <v>208.79078218825558</v>
      </c>
    </row>
    <row r="27" spans="1:28" ht="16" thickBot="1">
      <c r="A27" s="336" t="s">
        <v>578</v>
      </c>
      <c r="B27" s="348" t="s">
        <v>584</v>
      </c>
      <c r="C27" s="348" t="s">
        <v>596</v>
      </c>
      <c r="D27" s="353">
        <v>27.879999999999995</v>
      </c>
      <c r="E27" s="354">
        <v>27.879999999999992</v>
      </c>
      <c r="F27" s="354">
        <v>27.879999999999995</v>
      </c>
      <c r="G27" s="354">
        <v>27.879999999999995</v>
      </c>
      <c r="H27" s="355">
        <v>27.879999999999995</v>
      </c>
      <c r="I27" s="352">
        <f t="shared" si="2"/>
        <v>139.39999999999998</v>
      </c>
      <c r="Q27" s="4" t="s">
        <v>603</v>
      </c>
      <c r="S27" s="527" t="s">
        <v>589</v>
      </c>
      <c r="T27" s="527"/>
      <c r="U27" s="527"/>
      <c r="V27" s="527"/>
      <c r="W27" s="527"/>
      <c r="X27" s="527" t="s">
        <v>604</v>
      </c>
      <c r="Y27" s="527"/>
      <c r="Z27" s="527"/>
      <c r="AA27" s="527"/>
      <c r="AB27" s="527"/>
    </row>
    <row r="28" spans="1:28" ht="14.5">
      <c r="A28" s="336" t="s">
        <v>308</v>
      </c>
      <c r="B28" s="348" t="s">
        <v>584</v>
      </c>
      <c r="C28" s="348" t="s">
        <v>596</v>
      </c>
      <c r="D28" s="353">
        <v>1461.6963732853708</v>
      </c>
      <c r="E28" s="354">
        <v>1461.6963732853696</v>
      </c>
      <c r="F28" s="354">
        <v>1461.6963732853706</v>
      </c>
      <c r="G28" s="354">
        <v>1461.6963732853706</v>
      </c>
      <c r="H28" s="355">
        <v>1461.6963732853708</v>
      </c>
      <c r="I28" s="352">
        <f t="shared" si="2"/>
        <v>7308.4818664268532</v>
      </c>
      <c r="R28" s="337">
        <v>2026</v>
      </c>
      <c r="S28" s="337">
        <v>2027</v>
      </c>
      <c r="T28" s="338">
        <v>2028</v>
      </c>
      <c r="U28" s="338">
        <v>2029</v>
      </c>
      <c r="V28" s="338">
        <v>2030</v>
      </c>
      <c r="W28" s="339">
        <v>2031</v>
      </c>
      <c r="X28" s="337">
        <v>2032</v>
      </c>
      <c r="Y28" s="338">
        <v>2033</v>
      </c>
      <c r="Z28" s="338">
        <v>2034</v>
      </c>
      <c r="AA28" s="338">
        <v>2035</v>
      </c>
      <c r="AB28" s="339">
        <v>2036</v>
      </c>
    </row>
    <row r="29" spans="1:28" ht="14.5">
      <c r="A29" s="336" t="s">
        <v>578</v>
      </c>
      <c r="B29" s="356" t="s">
        <v>585</v>
      </c>
      <c r="C29" s="348" t="s">
        <v>596</v>
      </c>
      <c r="D29" s="353">
        <v>6.9999999999999991</v>
      </c>
      <c r="E29" s="354">
        <v>6.9999999999999991</v>
      </c>
      <c r="F29" s="354">
        <v>6.9999999999999991</v>
      </c>
      <c r="G29" s="354">
        <v>6.9999999999999991</v>
      </c>
      <c r="H29" s="355">
        <v>6.9999999999999991</v>
      </c>
      <c r="I29" s="352">
        <f t="shared" si="2"/>
        <v>34.999999999999993</v>
      </c>
      <c r="M29" s="340" t="s">
        <v>578</v>
      </c>
      <c r="N29" s="340" t="s">
        <v>597</v>
      </c>
      <c r="O29" s="340" t="s">
        <v>591</v>
      </c>
      <c r="P29" s="340" t="s">
        <v>592</v>
      </c>
      <c r="Q29" s="340" t="s">
        <v>399</v>
      </c>
      <c r="R29" s="340">
        <v>2.5099379484058626</v>
      </c>
      <c r="S29" s="345">
        <v>2.7018766667800058</v>
      </c>
      <c r="T29" s="345">
        <v>2.8183646587983544</v>
      </c>
      <c r="U29" s="345">
        <v>2.9429446435490232</v>
      </c>
      <c r="V29" s="345">
        <v>3.0707482609702996</v>
      </c>
      <c r="W29" s="345">
        <v>3.1957099154525128</v>
      </c>
      <c r="X29" s="343">
        <v>3.2771701584380777</v>
      </c>
      <c r="Y29" s="343">
        <v>3.3242671726421422</v>
      </c>
      <c r="Z29" s="343">
        <v>3.3732479592343547</v>
      </c>
      <c r="AA29" s="343">
        <v>3.4220781099695032</v>
      </c>
      <c r="AB29" s="343">
        <v>3.4684976909149015</v>
      </c>
    </row>
    <row r="30" spans="1:28" ht="14.5">
      <c r="A30" s="336" t="s">
        <v>308</v>
      </c>
      <c r="B30" s="356" t="s">
        <v>585</v>
      </c>
      <c r="C30" s="348" t="s">
        <v>596</v>
      </c>
      <c r="D30" s="353">
        <v>0</v>
      </c>
      <c r="E30" s="354">
        <v>0</v>
      </c>
      <c r="F30" s="354">
        <v>0</v>
      </c>
      <c r="G30" s="354">
        <v>0</v>
      </c>
      <c r="H30" s="355">
        <v>0</v>
      </c>
      <c r="I30" s="352">
        <f t="shared" si="2"/>
        <v>0</v>
      </c>
      <c r="M30" s="340" t="s">
        <v>308</v>
      </c>
      <c r="N30" s="340" t="s">
        <v>597</v>
      </c>
      <c r="O30" s="340" t="s">
        <v>591</v>
      </c>
      <c r="P30" s="340" t="s">
        <v>592</v>
      </c>
      <c r="Q30" s="340" t="s">
        <v>399</v>
      </c>
      <c r="R30" s="340">
        <v>0</v>
      </c>
      <c r="S30" s="345">
        <v>0</v>
      </c>
      <c r="T30" s="345">
        <v>0</v>
      </c>
      <c r="U30" s="345">
        <v>0</v>
      </c>
      <c r="V30" s="345">
        <v>0</v>
      </c>
      <c r="W30" s="345">
        <v>0</v>
      </c>
      <c r="X30" s="343">
        <v>0</v>
      </c>
      <c r="Y30" s="343">
        <v>0</v>
      </c>
      <c r="Z30" s="343">
        <v>0</v>
      </c>
      <c r="AA30" s="343">
        <v>0</v>
      </c>
      <c r="AB30" s="343">
        <v>0</v>
      </c>
    </row>
    <row r="31" spans="1:28" ht="14.5">
      <c r="A31" s="336" t="s">
        <v>578</v>
      </c>
      <c r="B31" s="348" t="s">
        <v>586</v>
      </c>
      <c r="C31" s="348" t="s">
        <v>596</v>
      </c>
      <c r="D31" s="353">
        <v>3.2</v>
      </c>
      <c r="E31" s="354">
        <v>3.2</v>
      </c>
      <c r="F31" s="354">
        <v>3.2</v>
      </c>
      <c r="G31" s="354">
        <v>3.2</v>
      </c>
      <c r="H31" s="355">
        <v>3.2</v>
      </c>
      <c r="I31" s="352">
        <f t="shared" si="2"/>
        <v>16</v>
      </c>
      <c r="M31" s="340" t="s">
        <v>578</v>
      </c>
      <c r="N31" s="340" t="s">
        <v>597</v>
      </c>
      <c r="O31" s="340" t="s">
        <v>593</v>
      </c>
      <c r="P31" s="340"/>
      <c r="Q31" s="340" t="s">
        <v>594</v>
      </c>
      <c r="R31" s="346">
        <v>6.9999999999999991</v>
      </c>
      <c r="S31" s="347">
        <v>6.9999999999999991</v>
      </c>
      <c r="T31" s="347">
        <v>6.9999999999999991</v>
      </c>
      <c r="U31" s="347">
        <v>6.9999999999999991</v>
      </c>
      <c r="V31" s="347">
        <v>6.9999999999999991</v>
      </c>
      <c r="W31" s="347">
        <v>6.9999999999999991</v>
      </c>
      <c r="X31" s="344">
        <v>6.9999999999999991</v>
      </c>
      <c r="Y31" s="344">
        <v>6.9999999999999991</v>
      </c>
      <c r="Z31" s="344">
        <v>6.9999999999999991</v>
      </c>
      <c r="AA31" s="344">
        <v>6.9999999999999991</v>
      </c>
      <c r="AB31" s="344">
        <v>6.9999999999999991</v>
      </c>
    </row>
    <row r="32" spans="1:28" ht="14.5">
      <c r="A32" s="336" t="s">
        <v>308</v>
      </c>
      <c r="B32" s="348" t="s">
        <v>586</v>
      </c>
      <c r="C32" s="348" t="s">
        <v>596</v>
      </c>
      <c r="D32" s="353">
        <v>39.000000000000014</v>
      </c>
      <c r="E32" s="354">
        <v>39.000000000000014</v>
      </c>
      <c r="F32" s="354">
        <v>39.000000000000014</v>
      </c>
      <c r="G32" s="354">
        <v>39.000000000000014</v>
      </c>
      <c r="H32" s="355">
        <v>39.000000000000014</v>
      </c>
      <c r="I32" s="352">
        <f t="shared" si="2"/>
        <v>195.00000000000006</v>
      </c>
      <c r="M32" s="340" t="s">
        <v>308</v>
      </c>
      <c r="N32" s="340" t="s">
        <v>597</v>
      </c>
      <c r="O32" s="340" t="s">
        <v>593</v>
      </c>
      <c r="P32" s="340"/>
      <c r="Q32" s="340" t="s">
        <v>594</v>
      </c>
      <c r="R32" s="346">
        <v>0</v>
      </c>
      <c r="S32" s="347">
        <v>0</v>
      </c>
      <c r="T32" s="347">
        <v>0</v>
      </c>
      <c r="U32" s="347">
        <v>0</v>
      </c>
      <c r="V32" s="347">
        <v>0</v>
      </c>
      <c r="W32" s="347">
        <v>0</v>
      </c>
      <c r="X32" s="344">
        <v>0</v>
      </c>
      <c r="Y32" s="344">
        <v>0</v>
      </c>
      <c r="Z32" s="344">
        <v>0</v>
      </c>
      <c r="AA32" s="344">
        <v>0</v>
      </c>
      <c r="AB32" s="344">
        <v>0</v>
      </c>
    </row>
    <row r="33" spans="1:30" ht="15" thickBot="1">
      <c r="A33" s="336" t="s">
        <v>578</v>
      </c>
      <c r="B33" s="336" t="s">
        <v>383</v>
      </c>
      <c r="C33" s="336" t="s">
        <v>596</v>
      </c>
      <c r="D33" s="330">
        <v>13.290000000000001</v>
      </c>
      <c r="E33" s="331">
        <v>13.290000000000001</v>
      </c>
      <c r="F33" s="331">
        <v>13.290000000000001</v>
      </c>
      <c r="G33" s="331">
        <v>13.290000000000001</v>
      </c>
      <c r="H33" s="332">
        <v>13.290000000000001</v>
      </c>
      <c r="I33" s="321">
        <f t="shared" si="2"/>
        <v>66.45</v>
      </c>
    </row>
    <row r="34" spans="1:30" ht="16" thickBot="1">
      <c r="A34" s="336" t="s">
        <v>308</v>
      </c>
      <c r="B34" s="336" t="s">
        <v>383</v>
      </c>
      <c r="C34" s="336" t="s">
        <v>596</v>
      </c>
      <c r="D34" s="330">
        <v>347.33333333333343</v>
      </c>
      <c r="E34" s="331">
        <v>347.33333333333343</v>
      </c>
      <c r="F34" s="331">
        <v>347.33333333333343</v>
      </c>
      <c r="G34" s="331">
        <v>347.33333333333343</v>
      </c>
      <c r="H34" s="332">
        <v>347.33333333333343</v>
      </c>
      <c r="I34" s="321">
        <f t="shared" si="2"/>
        <v>1736.6666666666672</v>
      </c>
      <c r="Q34" s="4" t="s">
        <v>603</v>
      </c>
      <c r="S34" s="527" t="s">
        <v>589</v>
      </c>
      <c r="T34" s="527"/>
      <c r="U34" s="527"/>
      <c r="V34" s="527"/>
      <c r="W34" s="527"/>
      <c r="X34" s="527" t="s">
        <v>604</v>
      </c>
      <c r="Y34" s="527"/>
      <c r="Z34" s="527"/>
      <c r="AA34" s="527"/>
      <c r="AB34" s="527"/>
    </row>
    <row r="35" spans="1:30" ht="15" thickBot="1">
      <c r="A35" s="336"/>
      <c r="B35" s="323"/>
      <c r="C35" s="336"/>
      <c r="D35" s="324">
        <f t="shared" ref="D35:I35" si="3">SUM(D23:D34)</f>
        <v>2914.5301037266504</v>
      </c>
      <c r="E35" s="324">
        <f t="shared" si="3"/>
        <v>2914.5301037266504</v>
      </c>
      <c r="F35" s="324">
        <f t="shared" si="3"/>
        <v>2914.5301037266509</v>
      </c>
      <c r="G35" s="324">
        <f t="shared" si="3"/>
        <v>2914.5301037266504</v>
      </c>
      <c r="H35" s="324">
        <f t="shared" si="3"/>
        <v>2914.5301037266513</v>
      </c>
      <c r="I35" s="324">
        <f t="shared" si="3"/>
        <v>14572.650518633256</v>
      </c>
      <c r="R35" s="337">
        <v>2026</v>
      </c>
      <c r="S35" s="337">
        <v>2027</v>
      </c>
      <c r="T35" s="338">
        <v>2028</v>
      </c>
      <c r="U35" s="338">
        <v>2029</v>
      </c>
      <c r="V35" s="338">
        <v>2030</v>
      </c>
      <c r="W35" s="339">
        <v>2031</v>
      </c>
      <c r="X35" s="337">
        <v>2032</v>
      </c>
      <c r="Y35" s="338">
        <v>2033</v>
      </c>
      <c r="Z35" s="338">
        <v>2034</v>
      </c>
      <c r="AA35" s="338">
        <v>2035</v>
      </c>
      <c r="AB35" s="339">
        <v>2036</v>
      </c>
    </row>
    <row r="36" spans="1:30">
      <c r="A36" s="315"/>
      <c r="B36" s="315"/>
      <c r="C36" s="315"/>
      <c r="D36" s="315"/>
      <c r="E36" s="315"/>
      <c r="F36" s="315"/>
      <c r="G36" s="315"/>
      <c r="H36" s="315"/>
      <c r="I36" s="315"/>
      <c r="J36" s="315"/>
      <c r="K36" s="315"/>
      <c r="L36" s="315"/>
      <c r="M36" s="340" t="s">
        <v>578</v>
      </c>
      <c r="N36" s="340" t="s">
        <v>586</v>
      </c>
      <c r="O36" s="340" t="s">
        <v>591</v>
      </c>
      <c r="P36" s="340" t="s">
        <v>592</v>
      </c>
      <c r="Q36" s="340" t="s">
        <v>399</v>
      </c>
      <c r="R36" s="340">
        <v>1.4661713858654453</v>
      </c>
      <c r="S36" s="345">
        <v>1.5010795161213277</v>
      </c>
      <c r="T36" s="345">
        <v>1.5657966591511159</v>
      </c>
      <c r="U36" s="345">
        <v>1.6350094642828907</v>
      </c>
      <c r="V36" s="345">
        <v>1.7060132205076033</v>
      </c>
      <c r="W36" s="345">
        <v>1.7754380695949705</v>
      </c>
      <c r="X36" s="343">
        <f>W36+W36*X41</f>
        <v>1.7883136610458374</v>
      </c>
      <c r="Y36" s="343">
        <f>X36+X36*Y41</f>
        <v>1.8144748506056672</v>
      </c>
      <c r="Z36" s="343">
        <f>Y36+Y36*Z41</f>
        <v>1.8417049064484279</v>
      </c>
      <c r="AA36" s="343">
        <f>Z36+Z36*AA41</f>
        <v>1.8688181265350945</v>
      </c>
      <c r="AB36" s="343">
        <f>AA36+AA36*AB41</f>
        <v>1.8945528044645863</v>
      </c>
    </row>
    <row r="37" spans="1:30">
      <c r="M37" s="340" t="s">
        <v>308</v>
      </c>
      <c r="N37" s="340" t="s">
        <v>586</v>
      </c>
      <c r="O37" s="340" t="s">
        <v>591</v>
      </c>
      <c r="P37" s="340" t="s">
        <v>592</v>
      </c>
      <c r="Q37" s="340" t="s">
        <v>399</v>
      </c>
      <c r="R37" s="340">
        <v>2.1176074256747692E-2</v>
      </c>
      <c r="S37" s="345">
        <v>1.8626963281757718E-2</v>
      </c>
      <c r="T37" s="345">
        <v>2.0605048525931313E-2</v>
      </c>
      <c r="U37" s="345">
        <v>2.2814242560489702E-2</v>
      </c>
      <c r="V37" s="345">
        <v>2.5028957228410267E-2</v>
      </c>
      <c r="W37" s="345">
        <v>2.7116384740687775E-2</v>
      </c>
      <c r="X37" s="343">
        <f>W37+W37*X41</f>
        <v>2.7313034512665049E-2</v>
      </c>
      <c r="Y37" s="343">
        <f>X37+X37*Y41</f>
        <v>2.7712596115813639E-2</v>
      </c>
      <c r="Z37" s="343">
        <f>Y37+Y37*Z41</f>
        <v>2.8128482585405429E-2</v>
      </c>
      <c r="AA37" s="343">
        <f>Z37+Z37*AA41</f>
        <v>2.8542584614656565E-2</v>
      </c>
      <c r="AB37" s="343">
        <f>AA37+AA37*AB41</f>
        <v>2.8935632077062831E-2</v>
      </c>
    </row>
    <row r="38" spans="1:30">
      <c r="M38" s="340" t="s">
        <v>578</v>
      </c>
      <c r="N38" s="340" t="s">
        <v>586</v>
      </c>
      <c r="O38" s="340" t="s">
        <v>593</v>
      </c>
      <c r="P38" s="340"/>
      <c r="Q38" s="340" t="s">
        <v>594</v>
      </c>
      <c r="R38" s="346">
        <v>3.2</v>
      </c>
      <c r="S38" s="347">
        <v>3.2</v>
      </c>
      <c r="T38" s="347">
        <v>3.2</v>
      </c>
      <c r="U38" s="347">
        <v>3.2</v>
      </c>
      <c r="V38" s="347">
        <v>3.2</v>
      </c>
      <c r="W38" s="347">
        <v>3.2</v>
      </c>
      <c r="X38" s="344">
        <v>3.2</v>
      </c>
      <c r="Y38" s="344">
        <v>3.2</v>
      </c>
      <c r="Z38" s="344">
        <v>3.2</v>
      </c>
      <c r="AA38" s="344">
        <v>3.2</v>
      </c>
      <c r="AB38" s="344">
        <v>3.2</v>
      </c>
    </row>
    <row r="39" spans="1:30">
      <c r="M39" s="340" t="s">
        <v>308</v>
      </c>
      <c r="N39" s="340" t="s">
        <v>586</v>
      </c>
      <c r="O39" s="340" t="s">
        <v>593</v>
      </c>
      <c r="P39" s="340"/>
      <c r="Q39" s="340" t="s">
        <v>594</v>
      </c>
      <c r="R39" s="346">
        <v>51</v>
      </c>
      <c r="S39" s="347">
        <v>39.000000000000014</v>
      </c>
      <c r="T39" s="347">
        <v>39.000000000000014</v>
      </c>
      <c r="U39" s="347">
        <v>39.000000000000014</v>
      </c>
      <c r="V39" s="347">
        <v>39.000000000000014</v>
      </c>
      <c r="W39" s="347">
        <v>39.000000000000014</v>
      </c>
      <c r="X39" s="344">
        <v>39.000000000000014</v>
      </c>
      <c r="Y39" s="344">
        <v>39.000000000000014</v>
      </c>
      <c r="Z39" s="344">
        <v>39.000000000000014</v>
      </c>
      <c r="AA39" s="344">
        <v>39.000000000000014</v>
      </c>
      <c r="AB39" s="344">
        <v>39.000000000000014</v>
      </c>
    </row>
    <row r="40" spans="1:30">
      <c r="S40" s="363">
        <f>SUM(S36:S37)-SUM(R36:R37)</f>
        <v>3.2359019280892465E-2</v>
      </c>
      <c r="T40" s="363">
        <f>SUM(T36:T37)-SUM(S36:S37)</f>
        <v>6.6695228273961682E-2</v>
      </c>
      <c r="U40" s="363">
        <f>SUM(U36:U37)-SUM(T36:T37)</f>
        <v>7.1421999166333405E-2</v>
      </c>
      <c r="V40" s="363">
        <f>SUM(V36:V37)-SUM(U36:U37)</f>
        <v>7.3218470892633114E-2</v>
      </c>
      <c r="W40" s="363">
        <f>SUM(W36:W37)-SUM(V36:V37)</f>
        <v>7.1512276599644542E-2</v>
      </c>
      <c r="X40" s="363">
        <f>S40/3</f>
        <v>1.0786339760297489E-2</v>
      </c>
      <c r="Y40" s="363">
        <f>T40/3</f>
        <v>2.2231742757987227E-2</v>
      </c>
      <c r="Z40" s="363">
        <f t="shared" ref="Y40:AB41" si="4">U40/3</f>
        <v>2.3807333055444468E-2</v>
      </c>
      <c r="AA40" s="363">
        <f t="shared" si="4"/>
        <v>2.4406156964211039E-2</v>
      </c>
      <c r="AB40" s="363">
        <f t="shared" si="4"/>
        <v>2.3837425533214846E-2</v>
      </c>
    </row>
    <row r="41" spans="1:30">
      <c r="S41" s="363">
        <f>S40/(SUM(R36:R37))</f>
        <v>2.1756193591935816E-2</v>
      </c>
      <c r="T41" s="363">
        <f>T40/(SUM(S36:S37))</f>
        <v>4.3886914465323869E-2</v>
      </c>
      <c r="U41" s="363">
        <f>U40/(SUM(T36:T37))</f>
        <v>4.5021383184789911E-2</v>
      </c>
      <c r="V41" s="363">
        <f>V40/(SUM(U36:U37))</f>
        <v>4.4165414326259408E-2</v>
      </c>
      <c r="W41" s="363">
        <f>W40/(SUM(V36:V37))</f>
        <v>4.131168929296318E-2</v>
      </c>
      <c r="X41" s="363">
        <f>S41/3</f>
        <v>7.2520645306452724E-3</v>
      </c>
      <c r="Y41" s="363">
        <f t="shared" si="4"/>
        <v>1.462897148844129E-2</v>
      </c>
      <c r="Z41" s="363">
        <f t="shared" si="4"/>
        <v>1.5007127728263304E-2</v>
      </c>
      <c r="AA41" s="363">
        <f t="shared" si="4"/>
        <v>1.4721804775419803E-2</v>
      </c>
      <c r="AB41" s="363">
        <f t="shared" si="4"/>
        <v>1.3770563097654393E-2</v>
      </c>
    </row>
    <row r="42" spans="1:30" ht="14" thickBot="1"/>
    <row r="43" spans="1:30" ht="16" thickBot="1">
      <c r="Q43" s="4" t="s">
        <v>603</v>
      </c>
      <c r="S43" s="527" t="s">
        <v>589</v>
      </c>
      <c r="T43" s="527"/>
      <c r="U43" s="527"/>
      <c r="V43" s="527"/>
      <c r="W43" s="527"/>
      <c r="X43" s="527" t="s">
        <v>604</v>
      </c>
      <c r="Y43" s="527"/>
      <c r="Z43" s="527"/>
      <c r="AA43" s="527"/>
      <c r="AB43" s="527"/>
      <c r="AC43" s="530" t="s">
        <v>577</v>
      </c>
      <c r="AD43" s="530" t="s">
        <v>599</v>
      </c>
    </row>
    <row r="44" spans="1:30" ht="14.5">
      <c r="R44" s="360">
        <v>2026</v>
      </c>
      <c r="S44" s="337">
        <v>2027</v>
      </c>
      <c r="T44" s="338">
        <v>2028</v>
      </c>
      <c r="U44" s="338">
        <v>2029</v>
      </c>
      <c r="V44" s="338">
        <v>2030</v>
      </c>
      <c r="W44" s="339">
        <v>2031</v>
      </c>
      <c r="X44" s="337">
        <v>2032</v>
      </c>
      <c r="Y44" s="338">
        <v>2033</v>
      </c>
      <c r="Z44" s="338">
        <v>2034</v>
      </c>
      <c r="AA44" s="338">
        <v>2035</v>
      </c>
      <c r="AB44" s="339">
        <v>2036</v>
      </c>
      <c r="AC44" s="530"/>
      <c r="AD44" s="530"/>
    </row>
    <row r="45" spans="1:30">
      <c r="M45" s="340" t="s">
        <v>578</v>
      </c>
      <c r="N45" s="340" t="s">
        <v>605</v>
      </c>
      <c r="O45" s="340" t="s">
        <v>591</v>
      </c>
      <c r="P45" s="340" t="s">
        <v>592</v>
      </c>
      <c r="Q45" s="340" t="s">
        <v>399</v>
      </c>
      <c r="R45" s="361"/>
      <c r="S45" s="341">
        <f t="shared" ref="S45:W46" si="5">D17</f>
        <v>1.7379541926639046</v>
      </c>
      <c r="T45" s="341">
        <f t="shared" si="5"/>
        <v>2.1760012037716323</v>
      </c>
      <c r="U45" s="341">
        <f t="shared" si="5"/>
        <v>2.8502176563062549</v>
      </c>
      <c r="V45" s="341">
        <f t="shared" si="5"/>
        <v>3.771665534962688</v>
      </c>
      <c r="W45" s="341">
        <f t="shared" si="5"/>
        <v>4.9193060250748122</v>
      </c>
      <c r="X45" s="343">
        <f t="shared" ref="X45:AB46" si="6">X8+X15+X22+X29+X36</f>
        <v>40.478778078820071</v>
      </c>
      <c r="Y45" s="343">
        <f t="shared" si="6"/>
        <v>41.328888613452776</v>
      </c>
      <c r="Z45" s="343">
        <f t="shared" si="6"/>
        <v>42.259424038901678</v>
      </c>
      <c r="AA45" s="343">
        <f t="shared" si="6"/>
        <v>43.164548359830128</v>
      </c>
      <c r="AB45" s="343">
        <f t="shared" si="6"/>
        <v>43.937286611537054</v>
      </c>
      <c r="AC45" s="529">
        <f>SUM(S45:AB46)</f>
        <v>237.37616483458226</v>
      </c>
      <c r="AD45" s="530">
        <f>AC45+(SUM(Option_5!E64:N64))</f>
        <v>0</v>
      </c>
    </row>
    <row r="46" spans="1:30">
      <c r="M46" s="340" t="s">
        <v>308</v>
      </c>
      <c r="N46" s="340" t="s">
        <v>605</v>
      </c>
      <c r="O46" s="340" t="s">
        <v>591</v>
      </c>
      <c r="P46" s="340" t="s">
        <v>592</v>
      </c>
      <c r="Q46" s="340" t="s">
        <v>399</v>
      </c>
      <c r="R46" s="361"/>
      <c r="S46" s="341">
        <f t="shared" si="5"/>
        <v>0.16589141657770548</v>
      </c>
      <c r="T46" s="341">
        <f t="shared" si="5"/>
        <v>0.18350820994889255</v>
      </c>
      <c r="U46" s="341">
        <f t="shared" si="5"/>
        <v>0.20318325425666897</v>
      </c>
      <c r="V46" s="341">
        <f t="shared" si="5"/>
        <v>0.22290746523079916</v>
      </c>
      <c r="W46" s="341">
        <f t="shared" si="5"/>
        <v>0.24149805897262108</v>
      </c>
      <c r="X46" s="343">
        <f t="shared" si="6"/>
        <v>1.8608604758378426</v>
      </c>
      <c r="Y46" s="343">
        <f t="shared" si="6"/>
        <v>1.9026524081358398</v>
      </c>
      <c r="Z46" s="343">
        <f t="shared" si="6"/>
        <v>1.9484066036272851</v>
      </c>
      <c r="AA46" s="343">
        <f t="shared" si="6"/>
        <v>1.9927562907140244</v>
      </c>
      <c r="AB46" s="343">
        <f t="shared" si="6"/>
        <v>2.0304303359596201</v>
      </c>
      <c r="AC46" s="530"/>
      <c r="AD46" s="530"/>
    </row>
    <row r="47" spans="1:30">
      <c r="M47" s="340" t="s">
        <v>578</v>
      </c>
      <c r="N47" s="340" t="s">
        <v>605</v>
      </c>
      <c r="O47" s="340" t="s">
        <v>593</v>
      </c>
      <c r="P47" s="340"/>
      <c r="Q47" s="340" t="s">
        <v>594</v>
      </c>
      <c r="R47" s="362"/>
      <c r="S47" s="342">
        <f t="shared" ref="S47:W48" si="7">D33</f>
        <v>13.290000000000001</v>
      </c>
      <c r="T47" s="342">
        <f t="shared" si="7"/>
        <v>13.290000000000001</v>
      </c>
      <c r="U47" s="342">
        <f t="shared" si="7"/>
        <v>13.290000000000001</v>
      </c>
      <c r="V47" s="342">
        <f t="shared" si="7"/>
        <v>13.290000000000001</v>
      </c>
      <c r="W47" s="342">
        <f t="shared" si="7"/>
        <v>13.290000000000001</v>
      </c>
      <c r="X47" s="344">
        <f t="shared" ref="X47:AB48" si="8">X17+X10+X24+X31+X38</f>
        <v>65.700270000000017</v>
      </c>
      <c r="Y47" s="344">
        <f t="shared" si="8"/>
        <v>65.700270000000017</v>
      </c>
      <c r="Z47" s="344">
        <f t="shared" si="8"/>
        <v>65.700270000000017</v>
      </c>
      <c r="AA47" s="344">
        <f t="shared" si="8"/>
        <v>65.700270000000017</v>
      </c>
      <c r="AB47" s="344">
        <f t="shared" si="8"/>
        <v>65.700270000000017</v>
      </c>
    </row>
    <row r="48" spans="1:30">
      <c r="M48" s="340" t="s">
        <v>308</v>
      </c>
      <c r="N48" s="340" t="s">
        <v>605</v>
      </c>
      <c r="O48" s="340" t="s">
        <v>593</v>
      </c>
      <c r="P48" s="340"/>
      <c r="Q48" s="340" t="s">
        <v>594</v>
      </c>
      <c r="R48" s="362"/>
      <c r="S48" s="342">
        <f t="shared" si="7"/>
        <v>347.33333333333343</v>
      </c>
      <c r="T48" s="342">
        <f t="shared" si="7"/>
        <v>347.33333333333343</v>
      </c>
      <c r="U48" s="342">
        <f t="shared" si="7"/>
        <v>347.33333333333343</v>
      </c>
      <c r="V48" s="342">
        <f t="shared" si="7"/>
        <v>347.33333333333343</v>
      </c>
      <c r="W48" s="342">
        <f t="shared" si="7"/>
        <v>347.33333333333343</v>
      </c>
      <c r="X48" s="344">
        <f t="shared" si="8"/>
        <v>2488.2065003933171</v>
      </c>
      <c r="Y48" s="344">
        <f t="shared" si="8"/>
        <v>2488.2065003933171</v>
      </c>
      <c r="Z48" s="344">
        <f t="shared" si="8"/>
        <v>2488.2065003933176</v>
      </c>
      <c r="AA48" s="344">
        <f t="shared" si="8"/>
        <v>2488.2065003933171</v>
      </c>
      <c r="AB48" s="344">
        <f t="shared" si="8"/>
        <v>2488.206500393318</v>
      </c>
    </row>
    <row r="49" spans="1:19">
      <c r="A49" s="4" t="s">
        <v>518</v>
      </c>
    </row>
    <row r="51" spans="1:19">
      <c r="A51" s="4" t="s">
        <v>519</v>
      </c>
    </row>
    <row r="52" spans="1:19">
      <c r="A52" s="514" t="s">
        <v>520</v>
      </c>
      <c r="B52" s="514"/>
      <c r="C52" s="514"/>
      <c r="D52" s="514"/>
      <c r="E52" s="514"/>
      <c r="F52" s="514"/>
      <c r="G52" s="514"/>
      <c r="H52" s="514"/>
      <c r="I52" s="514"/>
      <c r="J52" s="514"/>
      <c r="K52" s="514"/>
      <c r="L52" s="514"/>
      <c r="M52" s="514"/>
      <c r="N52" s="514"/>
      <c r="O52" s="514"/>
      <c r="P52" s="514"/>
      <c r="Q52" s="514"/>
      <c r="R52" s="514"/>
      <c r="S52" s="514"/>
    </row>
    <row r="53" spans="1:19" ht="25.5" customHeight="1">
      <c r="A53" s="514"/>
      <c r="B53" s="514"/>
      <c r="C53" s="514"/>
      <c r="D53" s="514"/>
      <c r="E53" s="514"/>
      <c r="F53" s="514"/>
      <c r="G53" s="514"/>
      <c r="H53" s="514"/>
      <c r="I53" s="514"/>
      <c r="J53" s="514"/>
      <c r="K53" s="514"/>
      <c r="L53" s="514"/>
      <c r="M53" s="514"/>
      <c r="N53" s="514"/>
      <c r="O53" s="514"/>
      <c r="P53" s="514"/>
      <c r="Q53" s="514"/>
      <c r="R53" s="514"/>
      <c r="S53" s="514"/>
    </row>
    <row r="55" spans="1:19">
      <c r="A55" s="158" t="s">
        <v>502</v>
      </c>
      <c r="B55" s="515" t="s">
        <v>521</v>
      </c>
      <c r="C55" s="515"/>
      <c r="D55" s="515"/>
      <c r="E55" s="515"/>
      <c r="F55" s="515"/>
      <c r="G55" s="515"/>
      <c r="H55" s="515"/>
      <c r="I55" s="515"/>
      <c r="J55" s="515"/>
      <c r="K55" s="515"/>
      <c r="L55" s="515"/>
      <c r="M55" s="515"/>
      <c r="N55" s="515"/>
      <c r="O55" s="515"/>
      <c r="P55" s="515"/>
      <c r="Q55" s="515"/>
      <c r="R55" s="515"/>
      <c r="S55" s="515"/>
    </row>
    <row r="56" spans="1:19">
      <c r="A56" s="158" t="s">
        <v>503</v>
      </c>
      <c r="B56" s="515" t="s">
        <v>522</v>
      </c>
      <c r="C56" s="515"/>
      <c r="D56" s="515"/>
      <c r="E56" s="515"/>
      <c r="F56" s="515"/>
      <c r="G56" s="515"/>
      <c r="H56" s="515"/>
      <c r="I56" s="515"/>
      <c r="J56" s="515"/>
      <c r="K56" s="515"/>
      <c r="L56" s="515"/>
      <c r="M56" s="515"/>
      <c r="N56" s="515"/>
      <c r="O56" s="515"/>
      <c r="P56" s="515"/>
      <c r="Q56" s="515"/>
      <c r="R56" s="515"/>
      <c r="S56" s="515"/>
    </row>
    <row r="57" spans="1:19">
      <c r="A57" s="159" t="s">
        <v>405</v>
      </c>
      <c r="B57" s="515" t="s">
        <v>523</v>
      </c>
      <c r="C57" s="515"/>
      <c r="D57" s="515"/>
      <c r="E57" s="515"/>
      <c r="F57" s="515"/>
      <c r="G57" s="515"/>
      <c r="H57" s="515"/>
      <c r="I57" s="515"/>
      <c r="J57" s="515"/>
      <c r="K57" s="515"/>
      <c r="L57" s="515"/>
      <c r="M57" s="515"/>
      <c r="N57" s="515"/>
      <c r="O57" s="515"/>
      <c r="P57" s="515"/>
      <c r="Q57" s="515"/>
      <c r="R57" s="515"/>
      <c r="S57" s="515"/>
    </row>
    <row r="58" spans="1:19">
      <c r="A58" s="159" t="s">
        <v>481</v>
      </c>
      <c r="B58" s="515" t="s">
        <v>523</v>
      </c>
      <c r="C58" s="515"/>
      <c r="D58" s="515"/>
      <c r="E58" s="515"/>
      <c r="F58" s="515"/>
      <c r="G58" s="515"/>
      <c r="H58" s="515"/>
      <c r="I58" s="515"/>
      <c r="J58" s="515"/>
      <c r="K58" s="515"/>
      <c r="L58" s="515"/>
      <c r="M58" s="515"/>
      <c r="N58" s="515"/>
      <c r="O58" s="515"/>
      <c r="P58" s="515"/>
      <c r="Q58" s="515"/>
      <c r="R58" s="515"/>
      <c r="S58" s="515"/>
    </row>
    <row r="59" spans="1:19">
      <c r="A59" s="159" t="s">
        <v>482</v>
      </c>
      <c r="B59" s="515" t="s">
        <v>523</v>
      </c>
      <c r="C59" s="515"/>
      <c r="D59" s="515"/>
      <c r="E59" s="515"/>
      <c r="F59" s="515"/>
      <c r="G59" s="515"/>
      <c r="H59" s="515"/>
      <c r="I59" s="515"/>
      <c r="J59" s="515"/>
      <c r="K59" s="515"/>
      <c r="L59" s="515"/>
      <c r="M59" s="515"/>
      <c r="N59" s="515"/>
      <c r="O59" s="515"/>
      <c r="P59" s="515"/>
      <c r="Q59" s="515"/>
      <c r="R59" s="515"/>
      <c r="S59" s="515"/>
    </row>
    <row r="63" spans="1:19">
      <c r="A63" s="4" t="s">
        <v>524</v>
      </c>
    </row>
    <row r="64" spans="1:19">
      <c r="A64" t="s">
        <v>525</v>
      </c>
    </row>
    <row r="66" spans="1:1">
      <c r="A66" s="4" t="s">
        <v>526</v>
      </c>
    </row>
  </sheetData>
  <mergeCells count="23">
    <mergeCell ref="A2:S4"/>
    <mergeCell ref="B59:S59"/>
    <mergeCell ref="S6:W6"/>
    <mergeCell ref="X6:AB6"/>
    <mergeCell ref="S13:W13"/>
    <mergeCell ref="X13:AB13"/>
    <mergeCell ref="S20:W20"/>
    <mergeCell ref="X20:AB20"/>
    <mergeCell ref="S27:W27"/>
    <mergeCell ref="X27:AB27"/>
    <mergeCell ref="A52:S53"/>
    <mergeCell ref="B55:S55"/>
    <mergeCell ref="B56:S56"/>
    <mergeCell ref="B57:S57"/>
    <mergeCell ref="B58:S58"/>
    <mergeCell ref="AC45:AC46"/>
    <mergeCell ref="AD43:AD44"/>
    <mergeCell ref="AD45:AD46"/>
    <mergeCell ref="S34:W34"/>
    <mergeCell ref="X34:AB34"/>
    <mergeCell ref="S43:W43"/>
    <mergeCell ref="X43:AB43"/>
    <mergeCell ref="AC43:AC44"/>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tabColor rgb="FF92D050"/>
    <pageSetUpPr autoPageBreaks="0"/>
  </sheetPr>
  <dimension ref="A1:BB358"/>
  <sheetViews>
    <sheetView topLeftCell="A140" zoomScale="85" zoomScaleNormal="85" workbookViewId="0">
      <selection activeCell="C150" sqref="C150:C152"/>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479" t="s">
        <v>344</v>
      </c>
      <c r="J2" s="480"/>
      <c r="K2" s="480"/>
      <c r="L2" s="480"/>
      <c r="M2" s="480"/>
      <c r="N2" s="480"/>
      <c r="O2" s="480"/>
      <c r="P2" s="480"/>
      <c r="Q2" s="480"/>
      <c r="R2" s="480"/>
      <c r="S2" s="480"/>
      <c r="T2" s="480"/>
      <c r="U2" s="481"/>
    </row>
    <row r="3" spans="1:21" ht="13.5" customHeight="1" outlineLevel="1" thickBot="1">
      <c r="A3" s="3"/>
      <c r="B3" s="7"/>
      <c r="F3" s="24"/>
      <c r="G3" s="10"/>
      <c r="I3" s="482" t="s">
        <v>345</v>
      </c>
      <c r="J3" s="483"/>
      <c r="K3" s="483"/>
      <c r="L3" s="483"/>
      <c r="M3" s="483"/>
      <c r="N3" s="484"/>
      <c r="O3" s="1"/>
      <c r="P3" s="488" t="s">
        <v>346</v>
      </c>
      <c r="Q3" s="489"/>
      <c r="R3" s="489"/>
      <c r="S3" s="489"/>
      <c r="T3" s="489"/>
      <c r="U3" s="490"/>
    </row>
    <row r="4" spans="1:21" ht="56.25" customHeight="1" outlineLevel="1">
      <c r="A4" s="31" t="s">
        <v>163</v>
      </c>
      <c r="B4" s="86"/>
      <c r="E4" s="53" t="s">
        <v>347</v>
      </c>
      <c r="F4" s="91"/>
      <c r="G4" s="28"/>
      <c r="H4" s="10"/>
      <c r="I4" s="485"/>
      <c r="J4" s="486"/>
      <c r="K4" s="486"/>
      <c r="L4" s="486"/>
      <c r="M4" s="486"/>
      <c r="N4" s="487"/>
      <c r="P4" s="491"/>
      <c r="Q4" s="492"/>
      <c r="R4" s="492"/>
      <c r="S4" s="492"/>
      <c r="T4" s="492"/>
      <c r="U4" s="493"/>
    </row>
    <row r="5" spans="1:21" outlineLevel="1">
      <c r="A5" s="13" t="s">
        <v>348</v>
      </c>
      <c r="B5" s="88"/>
      <c r="E5" s="14"/>
      <c r="H5" s="10"/>
      <c r="I5" s="528"/>
      <c r="J5" s="506"/>
      <c r="K5" s="506"/>
      <c r="L5" s="506"/>
      <c r="M5" s="506"/>
      <c r="N5" s="507"/>
      <c r="P5" s="528"/>
      <c r="Q5" s="506"/>
      <c r="R5" s="506"/>
      <c r="S5" s="506"/>
      <c r="T5" s="506"/>
      <c r="U5" s="507"/>
    </row>
    <row r="6" spans="1:21" outlineLevel="1">
      <c r="A6" s="13" t="s">
        <v>351</v>
      </c>
      <c r="B6" s="88"/>
      <c r="E6" s="53" t="s">
        <v>353</v>
      </c>
      <c r="F6" s="90"/>
      <c r="H6" s="10"/>
      <c r="I6" s="508"/>
      <c r="J6" s="509"/>
      <c r="K6" s="509"/>
      <c r="L6" s="509"/>
      <c r="M6" s="509"/>
      <c r="N6" s="510"/>
      <c r="P6" s="508"/>
      <c r="Q6" s="509"/>
      <c r="R6" s="509"/>
      <c r="S6" s="509"/>
      <c r="T6" s="509"/>
      <c r="U6" s="510"/>
    </row>
    <row r="7" spans="1:21" outlineLevel="1">
      <c r="A7" s="13" t="s">
        <v>355</v>
      </c>
      <c r="B7" s="88"/>
      <c r="E7" s="14"/>
      <c r="H7" s="10"/>
      <c r="I7" s="508"/>
      <c r="J7" s="509"/>
      <c r="K7" s="509"/>
      <c r="L7" s="509"/>
      <c r="M7" s="509"/>
      <c r="N7" s="510"/>
      <c r="P7" s="508"/>
      <c r="Q7" s="509"/>
      <c r="R7" s="509"/>
      <c r="S7" s="509"/>
      <c r="T7" s="509"/>
      <c r="U7" s="510"/>
    </row>
    <row r="8" spans="1:21" ht="41" outlineLevel="1" thickBot="1">
      <c r="A8" s="34" t="s">
        <v>357</v>
      </c>
      <c r="B8" s="89"/>
      <c r="E8" s="14"/>
      <c r="H8" s="10"/>
      <c r="I8" s="508"/>
      <c r="J8" s="509"/>
      <c r="K8" s="509"/>
      <c r="L8" s="509"/>
      <c r="M8" s="509"/>
      <c r="N8" s="510"/>
      <c r="P8" s="508"/>
      <c r="Q8" s="509"/>
      <c r="R8" s="509"/>
      <c r="S8" s="509"/>
      <c r="T8" s="509"/>
      <c r="U8" s="510"/>
    </row>
    <row r="9" spans="1:21" outlineLevel="1">
      <c r="E9" s="14"/>
      <c r="H9" s="10"/>
      <c r="I9" s="508"/>
      <c r="J9" s="509"/>
      <c r="K9" s="509"/>
      <c r="L9" s="509"/>
      <c r="M9" s="509"/>
      <c r="N9" s="510"/>
      <c r="P9" s="508"/>
      <c r="Q9" s="509"/>
      <c r="R9" s="509"/>
      <c r="S9" s="509"/>
      <c r="T9" s="509"/>
      <c r="U9" s="510"/>
    </row>
    <row r="10" spans="1:21" ht="14" outlineLevel="1" thickBot="1">
      <c r="A10" s="32" t="s">
        <v>359</v>
      </c>
      <c r="B10" s="35"/>
      <c r="E10" s="14"/>
      <c r="H10" s="10"/>
      <c r="I10" s="508"/>
      <c r="J10" s="509"/>
      <c r="K10" s="509"/>
      <c r="L10" s="509"/>
      <c r="M10" s="509"/>
      <c r="N10" s="510"/>
      <c r="P10" s="508"/>
      <c r="Q10" s="509"/>
      <c r="R10" s="509"/>
      <c r="S10" s="509"/>
      <c r="T10" s="509"/>
      <c r="U10" s="510"/>
    </row>
    <row r="11" spans="1:21" outlineLevel="1">
      <c r="A11" s="16"/>
      <c r="H11" s="10"/>
      <c r="I11" s="508"/>
      <c r="J11" s="509"/>
      <c r="K11" s="509"/>
      <c r="L11" s="509"/>
      <c r="M11" s="509"/>
      <c r="N11" s="510"/>
      <c r="P11" s="508"/>
      <c r="Q11" s="509"/>
      <c r="R11" s="509"/>
      <c r="S11" s="509"/>
      <c r="T11" s="509"/>
      <c r="U11" s="510"/>
    </row>
    <row r="12" spans="1:21" ht="40.5" outlineLevel="1">
      <c r="A12" s="26" t="s">
        <v>360</v>
      </c>
      <c r="B12" s="26" t="s">
        <v>361</v>
      </c>
      <c r="C12" s="26" t="s">
        <v>362</v>
      </c>
      <c r="D12" s="26" t="s">
        <v>363</v>
      </c>
      <c r="E12" s="26" t="s">
        <v>364</v>
      </c>
      <c r="F12" s="26" t="s">
        <v>365</v>
      </c>
      <c r="G12" s="26" t="s">
        <v>366</v>
      </c>
      <c r="I12" s="508"/>
      <c r="J12" s="509"/>
      <c r="K12" s="509"/>
      <c r="L12" s="509"/>
      <c r="M12" s="509"/>
      <c r="N12" s="510"/>
      <c r="P12" s="508"/>
      <c r="Q12" s="509"/>
      <c r="R12" s="509"/>
      <c r="S12" s="509"/>
      <c r="T12" s="509"/>
      <c r="U12" s="510"/>
    </row>
    <row r="13" spans="1:21" outlineLevel="1">
      <c r="A13" s="58">
        <v>2035</v>
      </c>
      <c r="B13" s="21">
        <f t="shared" ref="B13:B18" si="0">INDEX($E$204:$AW$204,1,MATCH($A13,$E$53:$BB$53,0))</f>
        <v>0</v>
      </c>
      <c r="C13" s="21">
        <f>B13-Baseline!B13</f>
        <v>1043.7798624048817</v>
      </c>
      <c r="D13" s="21">
        <f t="shared" ref="D13:D18" si="1">INDEX($E$205:$AW$205,1,MATCH($A13,$E$53:$BB$53,0))</f>
        <v>0</v>
      </c>
      <c r="E13" s="21">
        <f>D13-Baseline!D13</f>
        <v>810.26531890646072</v>
      </c>
      <c r="F13" s="21">
        <f t="shared" ref="F13:F18" si="2">INDEX($E$206:$AW$206,1,MATCH($A13,$E$53:$BB$53,0))</f>
        <v>0</v>
      </c>
      <c r="G13" s="21">
        <f>F13-Baseline!F13</f>
        <v>1277.2908348340147</v>
      </c>
      <c r="I13" s="508"/>
      <c r="J13" s="509"/>
      <c r="K13" s="509"/>
      <c r="L13" s="509"/>
      <c r="M13" s="509"/>
      <c r="N13" s="510"/>
      <c r="P13" s="508"/>
      <c r="Q13" s="509"/>
      <c r="R13" s="509"/>
      <c r="S13" s="509"/>
      <c r="T13" s="509"/>
      <c r="U13" s="510"/>
    </row>
    <row r="14" spans="1:21" outlineLevel="1">
      <c r="A14" s="58">
        <v>2040</v>
      </c>
      <c r="B14" s="21">
        <f t="shared" si="0"/>
        <v>0</v>
      </c>
      <c r="C14" s="21">
        <f>B14-Baseline!B14</f>
        <v>1588.9289225241591</v>
      </c>
      <c r="D14" s="21">
        <f t="shared" si="1"/>
        <v>0</v>
      </c>
      <c r="E14" s="21">
        <f>D14-Baseline!D14</f>
        <v>1232.0021400026978</v>
      </c>
      <c r="F14" s="21">
        <f t="shared" si="2"/>
        <v>0</v>
      </c>
      <c r="G14" s="21">
        <f>F14-Baseline!F14</f>
        <v>1946.198384040104</v>
      </c>
      <c r="I14" s="508"/>
      <c r="J14" s="509"/>
      <c r="K14" s="509"/>
      <c r="L14" s="509"/>
      <c r="M14" s="509"/>
      <c r="N14" s="510"/>
      <c r="P14" s="508"/>
      <c r="Q14" s="509"/>
      <c r="R14" s="509"/>
      <c r="S14" s="509"/>
      <c r="T14" s="509"/>
      <c r="U14" s="510"/>
    </row>
    <row r="15" spans="1:21" outlineLevel="1">
      <c r="A15" s="58">
        <v>2045</v>
      </c>
      <c r="B15" s="21">
        <f t="shared" si="0"/>
        <v>0</v>
      </c>
      <c r="C15" s="21">
        <f>B15-Baseline!B15</f>
        <v>2113.1875866833107</v>
      </c>
      <c r="D15" s="21">
        <f t="shared" si="1"/>
        <v>0</v>
      </c>
      <c r="E15" s="21">
        <f>D15-Baseline!D15</f>
        <v>1636.6569980449776</v>
      </c>
      <c r="F15" s="21">
        <f t="shared" si="2"/>
        <v>0</v>
      </c>
      <c r="G15" s="21">
        <f>F15-Baseline!F15</f>
        <v>2589.8919784276263</v>
      </c>
      <c r="I15" s="508"/>
      <c r="J15" s="509"/>
      <c r="K15" s="509"/>
      <c r="L15" s="509"/>
      <c r="M15" s="509"/>
      <c r="N15" s="510"/>
      <c r="P15" s="508"/>
      <c r="Q15" s="509"/>
      <c r="R15" s="509"/>
      <c r="S15" s="509"/>
      <c r="T15" s="509"/>
      <c r="U15" s="510"/>
    </row>
    <row r="16" spans="1:21" outlineLevel="1">
      <c r="A16" s="58">
        <v>2050</v>
      </c>
      <c r="B16" s="21">
        <f t="shared" si="0"/>
        <v>0</v>
      </c>
      <c r="C16" s="21">
        <f>B16-Baseline!B16</f>
        <v>2618.9253601193914</v>
      </c>
      <c r="D16" s="21">
        <f t="shared" si="1"/>
        <v>0</v>
      </c>
      <c r="E16" s="21">
        <f>D16-Baseline!D16</f>
        <v>2026.5336803095083</v>
      </c>
      <c r="F16" s="21">
        <f t="shared" si="2"/>
        <v>0</v>
      </c>
      <c r="G16" s="21">
        <f>F16-Baseline!F16</f>
        <v>3211.2102015271839</v>
      </c>
      <c r="I16" s="508"/>
      <c r="J16" s="509"/>
      <c r="K16" s="509"/>
      <c r="L16" s="509"/>
      <c r="M16" s="509"/>
      <c r="N16" s="510"/>
      <c r="P16" s="508"/>
      <c r="Q16" s="509"/>
      <c r="R16" s="509"/>
      <c r="S16" s="509"/>
      <c r="T16" s="509"/>
      <c r="U16" s="510"/>
    </row>
    <row r="17" spans="1:21" outlineLevel="1">
      <c r="A17" s="58">
        <v>2060</v>
      </c>
      <c r="B17" s="21">
        <f t="shared" si="0"/>
        <v>0</v>
      </c>
      <c r="C17" s="21">
        <f>B17-Baseline!B17</f>
        <v>3585.389947206399</v>
      </c>
      <c r="D17" s="21">
        <f t="shared" si="1"/>
        <v>0</v>
      </c>
      <c r="E17" s="21">
        <f>D17-Baseline!D17</f>
        <v>2771.3263442097732</v>
      </c>
      <c r="F17" s="21">
        <f t="shared" si="2"/>
        <v>0</v>
      </c>
      <c r="G17" s="21">
        <f>F17-Baseline!F17</f>
        <v>4397.2897382653082</v>
      </c>
      <c r="I17" s="508"/>
      <c r="J17" s="509"/>
      <c r="K17" s="509"/>
      <c r="L17" s="509"/>
      <c r="M17" s="509"/>
      <c r="N17" s="510"/>
      <c r="P17" s="508"/>
      <c r="Q17" s="509"/>
      <c r="R17" s="509"/>
      <c r="S17" s="509"/>
      <c r="T17" s="509"/>
      <c r="U17" s="510"/>
    </row>
    <row r="18" spans="1:21" outlineLevel="1">
      <c r="A18" s="58">
        <v>2070</v>
      </c>
      <c r="B18" s="21">
        <f t="shared" si="0"/>
        <v>0</v>
      </c>
      <c r="C18" s="21">
        <f>B18-Baseline!B18</f>
        <v>4531.7138760662201</v>
      </c>
      <c r="D18" s="21">
        <f t="shared" si="1"/>
        <v>0</v>
      </c>
      <c r="E18" s="21">
        <f>D18-Baseline!D18</f>
        <v>3503.1757480934643</v>
      </c>
      <c r="F18" s="21">
        <f t="shared" si="2"/>
        <v>0</v>
      </c>
      <c r="G18" s="21">
        <f>F18-Baseline!F18</f>
        <v>5554.4057979684858</v>
      </c>
      <c r="I18" s="511"/>
      <c r="J18" s="512"/>
      <c r="K18" s="512"/>
      <c r="L18" s="512"/>
      <c r="M18" s="512"/>
      <c r="N18" s="513"/>
      <c r="P18" s="511"/>
      <c r="Q18" s="512"/>
      <c r="R18" s="512"/>
      <c r="S18" s="512"/>
      <c r="T18" s="512"/>
      <c r="U18" s="513"/>
    </row>
    <row r="19" spans="1:21" ht="14" outlineLevel="1" thickBot="1">
      <c r="A19" s="469"/>
      <c r="B19" s="469"/>
      <c r="I19" s="250"/>
      <c r="J19" s="251"/>
      <c r="K19" s="251"/>
      <c r="L19" s="251"/>
      <c r="M19" s="251"/>
      <c r="N19" s="251"/>
      <c r="P19" s="249"/>
      <c r="Q19" s="249"/>
      <c r="R19" s="249"/>
      <c r="S19" s="249"/>
      <c r="T19" s="249"/>
      <c r="U19" s="232"/>
    </row>
    <row r="20" spans="1:21" ht="26.25" customHeight="1" outlineLevel="1">
      <c r="A20" s="54" t="s">
        <v>367</v>
      </c>
      <c r="B20" s="55">
        <f>Baseline!B20</f>
        <v>1</v>
      </c>
      <c r="E20" s="154"/>
      <c r="I20" s="503" t="s">
        <v>368</v>
      </c>
      <c r="J20" s="504"/>
      <c r="K20" s="504"/>
      <c r="L20" s="504"/>
      <c r="M20" s="504"/>
      <c r="N20" s="505"/>
      <c r="P20" s="503" t="s">
        <v>369</v>
      </c>
      <c r="Q20" s="504"/>
      <c r="R20" s="504"/>
      <c r="S20" s="504"/>
      <c r="T20" s="504"/>
      <c r="U20" s="505"/>
    </row>
    <row r="21" spans="1:21" ht="12.75" customHeight="1" outlineLevel="1">
      <c r="A21" s="154"/>
      <c r="B21" s="155"/>
      <c r="I21" s="528"/>
      <c r="J21" s="506"/>
      <c r="K21" s="506"/>
      <c r="L21" s="506"/>
      <c r="M21" s="506"/>
      <c r="N21" s="507"/>
      <c r="P21" s="528"/>
      <c r="Q21" s="506"/>
      <c r="R21" s="506"/>
      <c r="S21" s="506"/>
      <c r="T21" s="506"/>
      <c r="U21" s="507"/>
    </row>
    <row r="22" spans="1:21" ht="12.75" customHeight="1" outlineLevel="1">
      <c r="A22" s="154"/>
      <c r="B22" s="155"/>
      <c r="I22" s="508"/>
      <c r="J22" s="509"/>
      <c r="K22" s="509"/>
      <c r="L22" s="509"/>
      <c r="M22" s="509"/>
      <c r="N22" s="510"/>
      <c r="P22" s="508"/>
      <c r="Q22" s="509"/>
      <c r="R22" s="509"/>
      <c r="S22" s="509"/>
      <c r="T22" s="509"/>
      <c r="U22" s="510"/>
    </row>
    <row r="23" spans="1:21" outlineLevel="1">
      <c r="A23" s="154"/>
      <c r="B23" s="451" t="s">
        <v>371</v>
      </c>
      <c r="C23" s="452"/>
      <c r="D23" s="452"/>
      <c r="E23" s="452"/>
      <c r="F23" s="452"/>
      <c r="G23" s="453"/>
      <c r="I23" s="508"/>
      <c r="J23" s="509"/>
      <c r="K23" s="509"/>
      <c r="L23" s="509"/>
      <c r="M23" s="509"/>
      <c r="N23" s="510"/>
      <c r="P23" s="508"/>
      <c r="Q23" s="509"/>
      <c r="R23" s="509"/>
      <c r="S23" s="509"/>
      <c r="T23" s="509"/>
      <c r="U23" s="510"/>
    </row>
    <row r="24" spans="1:21" outlineLevel="1">
      <c r="B24" s="17">
        <v>2027</v>
      </c>
      <c r="C24" s="17">
        <v>2028</v>
      </c>
      <c r="D24" s="17">
        <v>2029</v>
      </c>
      <c r="E24" s="17">
        <v>2030</v>
      </c>
      <c r="F24" s="17">
        <v>2031</v>
      </c>
      <c r="G24" s="17" t="s">
        <v>372</v>
      </c>
      <c r="I24" s="508"/>
      <c r="J24" s="509"/>
      <c r="K24" s="509"/>
      <c r="L24" s="509"/>
      <c r="M24" s="509"/>
      <c r="N24" s="510"/>
      <c r="P24" s="508"/>
      <c r="Q24" s="509"/>
      <c r="R24" s="509"/>
      <c r="S24" s="509"/>
      <c r="T24" s="509"/>
      <c r="U24" s="510"/>
    </row>
    <row r="25" spans="1:21" ht="14" outlineLevel="1" thickBot="1">
      <c r="B25" s="30" t="s">
        <v>373</v>
      </c>
      <c r="C25" s="30" t="s">
        <v>373</v>
      </c>
      <c r="D25" s="30" t="s">
        <v>373</v>
      </c>
      <c r="E25" s="30" t="s">
        <v>373</v>
      </c>
      <c r="F25" s="30" t="s">
        <v>373</v>
      </c>
      <c r="G25" s="30" t="s">
        <v>373</v>
      </c>
      <c r="I25" s="508"/>
      <c r="J25" s="509"/>
      <c r="K25" s="509"/>
      <c r="L25" s="509"/>
      <c r="M25" s="509"/>
      <c r="N25" s="510"/>
      <c r="P25" s="508"/>
      <c r="Q25" s="509"/>
      <c r="R25" s="509"/>
      <c r="S25" s="509"/>
      <c r="T25" s="509"/>
      <c r="U25" s="510"/>
    </row>
    <row r="26" spans="1:21" outlineLevel="1">
      <c r="A26" s="54" t="s">
        <v>374</v>
      </c>
      <c r="B26" s="21">
        <f>E64</f>
        <v>0</v>
      </c>
      <c r="C26" s="21">
        <f>F64</f>
        <v>0</v>
      </c>
      <c r="D26" s="21">
        <f>G64</f>
        <v>0</v>
      </c>
      <c r="E26" s="21">
        <f>H64</f>
        <v>0</v>
      </c>
      <c r="F26" s="21">
        <f>I64</f>
        <v>0</v>
      </c>
      <c r="G26" s="21">
        <f>SUM(J64:BB64)</f>
        <v>0</v>
      </c>
      <c r="I26" s="508"/>
      <c r="J26" s="509"/>
      <c r="K26" s="509"/>
      <c r="L26" s="509"/>
      <c r="M26" s="509"/>
      <c r="N26" s="510"/>
      <c r="P26" s="508"/>
      <c r="Q26" s="509"/>
      <c r="R26" s="509"/>
      <c r="S26" s="509"/>
      <c r="T26" s="509"/>
      <c r="U26" s="510"/>
    </row>
    <row r="27" spans="1:21" outlineLevel="1">
      <c r="A27" s="54" t="s">
        <v>375</v>
      </c>
      <c r="B27" s="21">
        <f>E71+E77</f>
        <v>0</v>
      </c>
      <c r="C27" s="21">
        <f>F71+F77</f>
        <v>0</v>
      </c>
      <c r="D27" s="21">
        <f>G71+G77</f>
        <v>0</v>
      </c>
      <c r="E27" s="21">
        <f>H71+H77</f>
        <v>0</v>
      </c>
      <c r="F27" s="21">
        <f>I71+I77</f>
        <v>0</v>
      </c>
      <c r="G27" s="21">
        <f>SUM(J71:BB71)+SUM(J77:BB77)</f>
        <v>0</v>
      </c>
      <c r="I27" s="508"/>
      <c r="J27" s="509"/>
      <c r="K27" s="509"/>
      <c r="L27" s="509"/>
      <c r="M27" s="509"/>
      <c r="N27" s="510"/>
      <c r="P27" s="508"/>
      <c r="Q27" s="509"/>
      <c r="R27" s="509"/>
      <c r="S27" s="509"/>
      <c r="T27" s="509"/>
      <c r="U27" s="510"/>
    </row>
    <row r="28" spans="1:21" outlineLevel="1">
      <c r="A28" s="154"/>
      <c r="B28" s="248"/>
      <c r="C28" s="248"/>
      <c r="D28" s="248"/>
      <c r="E28" s="248"/>
      <c r="F28" s="248"/>
      <c r="G28" s="248"/>
      <c r="I28" s="508"/>
      <c r="J28" s="509"/>
      <c r="K28" s="509"/>
      <c r="L28" s="509"/>
      <c r="M28" s="509"/>
      <c r="N28" s="510"/>
      <c r="P28" s="508"/>
      <c r="Q28" s="509"/>
      <c r="R28" s="509"/>
      <c r="S28" s="509"/>
      <c r="T28" s="509"/>
      <c r="U28" s="510"/>
    </row>
    <row r="29" spans="1:21" ht="14" outlineLevel="1" thickBot="1">
      <c r="A29" s="154"/>
      <c r="B29" s="248"/>
      <c r="C29" s="248"/>
      <c r="D29" s="248"/>
      <c r="E29" s="248"/>
      <c r="F29" s="248"/>
      <c r="G29" s="248"/>
      <c r="I29" s="508"/>
      <c r="J29" s="509"/>
      <c r="K29" s="509"/>
      <c r="L29" s="509"/>
      <c r="M29" s="509"/>
      <c r="N29" s="510"/>
      <c r="P29" s="508"/>
      <c r="Q29" s="509"/>
      <c r="R29" s="509"/>
      <c r="S29" s="509"/>
      <c r="T29" s="509"/>
      <c r="U29" s="510"/>
    </row>
    <row r="30" spans="1:21" ht="14" outlineLevel="1" thickBot="1">
      <c r="A30" s="308"/>
      <c r="B30" s="309" t="s">
        <v>376</v>
      </c>
      <c r="C30" s="310" t="s">
        <v>377</v>
      </c>
      <c r="D30" s="455" t="s">
        <v>330</v>
      </c>
      <c r="E30" s="456"/>
      <c r="F30" s="456"/>
      <c r="G30" s="457"/>
      <c r="I30" s="508"/>
      <c r="J30" s="509"/>
      <c r="K30" s="509"/>
      <c r="L30" s="509"/>
      <c r="M30" s="509"/>
      <c r="N30" s="510"/>
      <c r="P30" s="508"/>
      <c r="Q30" s="509"/>
      <c r="R30" s="509"/>
      <c r="S30" s="509"/>
      <c r="T30" s="509"/>
      <c r="U30" s="510"/>
    </row>
    <row r="31" spans="1:21" outlineLevel="1">
      <c r="A31" s="475" t="s">
        <v>378</v>
      </c>
      <c r="B31" s="311"/>
      <c r="C31" s="307"/>
      <c r="D31" s="517"/>
      <c r="E31" s="517"/>
      <c r="F31" s="517"/>
      <c r="G31" s="518"/>
      <c r="I31" s="508"/>
      <c r="J31" s="509"/>
      <c r="K31" s="509"/>
      <c r="L31" s="509"/>
      <c r="M31" s="509"/>
      <c r="N31" s="510"/>
      <c r="P31" s="508"/>
      <c r="Q31" s="509"/>
      <c r="R31" s="509"/>
      <c r="S31" s="509"/>
      <c r="T31" s="509"/>
      <c r="U31" s="510"/>
    </row>
    <row r="32" spans="1:21" outlineLevel="1">
      <c r="A32" s="475"/>
      <c r="B32" s="312"/>
      <c r="C32" s="252"/>
      <c r="D32" s="460"/>
      <c r="E32" s="460"/>
      <c r="F32" s="460"/>
      <c r="G32" s="461"/>
      <c r="I32" s="508"/>
      <c r="J32" s="509"/>
      <c r="K32" s="509"/>
      <c r="L32" s="509"/>
      <c r="M32" s="509"/>
      <c r="N32" s="510"/>
      <c r="P32" s="508"/>
      <c r="Q32" s="509"/>
      <c r="R32" s="509"/>
      <c r="S32" s="509"/>
      <c r="T32" s="509"/>
      <c r="U32" s="510"/>
    </row>
    <row r="33" spans="1:21" outlineLevel="1">
      <c r="A33" s="475"/>
      <c r="B33" s="312"/>
      <c r="C33" s="252"/>
      <c r="D33" s="460"/>
      <c r="E33" s="460"/>
      <c r="F33" s="460"/>
      <c r="G33" s="461"/>
      <c r="I33" s="508"/>
      <c r="J33" s="509"/>
      <c r="K33" s="509"/>
      <c r="L33" s="509"/>
      <c r="M33" s="509"/>
      <c r="N33" s="510"/>
      <c r="P33" s="508"/>
      <c r="Q33" s="509"/>
      <c r="R33" s="509"/>
      <c r="S33" s="509"/>
      <c r="T33" s="509"/>
      <c r="U33" s="510"/>
    </row>
    <row r="34" spans="1:21" outlineLevel="1">
      <c r="A34" s="475"/>
      <c r="B34" s="312"/>
      <c r="C34" s="252"/>
      <c r="D34" s="460"/>
      <c r="E34" s="460"/>
      <c r="F34" s="460"/>
      <c r="G34" s="461"/>
      <c r="I34" s="508"/>
      <c r="J34" s="509"/>
      <c r="K34" s="509"/>
      <c r="L34" s="509"/>
      <c r="M34" s="509"/>
      <c r="N34" s="510"/>
      <c r="P34" s="508"/>
      <c r="Q34" s="509"/>
      <c r="R34" s="509"/>
      <c r="S34" s="509"/>
      <c r="T34" s="509"/>
      <c r="U34" s="510"/>
    </row>
    <row r="35" spans="1:21" outlineLevel="1">
      <c r="A35" s="475"/>
      <c r="B35" s="312"/>
      <c r="C35" s="252"/>
      <c r="D35" s="460"/>
      <c r="E35" s="460"/>
      <c r="F35" s="460"/>
      <c r="G35" s="461"/>
      <c r="I35" s="508"/>
      <c r="J35" s="509"/>
      <c r="K35" s="509"/>
      <c r="L35" s="509"/>
      <c r="M35" s="509"/>
      <c r="N35" s="510"/>
      <c r="P35" s="508"/>
      <c r="Q35" s="509"/>
      <c r="R35" s="509"/>
      <c r="S35" s="509"/>
      <c r="T35" s="509"/>
      <c r="U35" s="510"/>
    </row>
    <row r="36" spans="1:21" outlineLevel="1">
      <c r="A36" s="475"/>
      <c r="B36" s="312"/>
      <c r="C36" s="252"/>
      <c r="D36" s="460"/>
      <c r="E36" s="460"/>
      <c r="F36" s="460"/>
      <c r="G36" s="461"/>
      <c r="I36" s="508"/>
      <c r="J36" s="509"/>
      <c r="K36" s="509"/>
      <c r="L36" s="509"/>
      <c r="M36" s="509"/>
      <c r="N36" s="510"/>
      <c r="P36" s="508"/>
      <c r="Q36" s="509"/>
      <c r="R36" s="509"/>
      <c r="S36" s="509"/>
      <c r="T36" s="509"/>
      <c r="U36" s="510"/>
    </row>
    <row r="37" spans="1:21" outlineLevel="1">
      <c r="A37" s="475"/>
      <c r="B37" s="312"/>
      <c r="C37" s="252"/>
      <c r="D37" s="460"/>
      <c r="E37" s="460"/>
      <c r="F37" s="460"/>
      <c r="G37" s="461"/>
      <c r="I37" s="508"/>
      <c r="J37" s="509"/>
      <c r="K37" s="509"/>
      <c r="L37" s="509"/>
      <c r="M37" s="509"/>
      <c r="N37" s="510"/>
      <c r="P37" s="508"/>
      <c r="Q37" s="509"/>
      <c r="R37" s="509"/>
      <c r="S37" s="509"/>
      <c r="T37" s="509"/>
      <c r="U37" s="510"/>
    </row>
    <row r="38" spans="1:21" outlineLevel="1">
      <c r="A38" s="475"/>
      <c r="B38" s="312"/>
      <c r="C38" s="252"/>
      <c r="D38" s="460"/>
      <c r="E38" s="460"/>
      <c r="F38" s="460"/>
      <c r="G38" s="461"/>
      <c r="I38" s="508"/>
      <c r="J38" s="509"/>
      <c r="K38" s="509"/>
      <c r="L38" s="509"/>
      <c r="M38" s="509"/>
      <c r="N38" s="510"/>
      <c r="P38" s="508"/>
      <c r="Q38" s="509"/>
      <c r="R38" s="509"/>
      <c r="S38" s="509"/>
      <c r="T38" s="509"/>
      <c r="U38" s="510"/>
    </row>
    <row r="39" spans="1:21" outlineLevel="1">
      <c r="A39" s="475"/>
      <c r="B39" s="312"/>
      <c r="C39" s="252"/>
      <c r="D39" s="460"/>
      <c r="E39" s="460"/>
      <c r="F39" s="460"/>
      <c r="G39" s="461"/>
      <c r="I39" s="508"/>
      <c r="J39" s="509"/>
      <c r="K39" s="509"/>
      <c r="L39" s="509"/>
      <c r="M39" s="509"/>
      <c r="N39" s="510"/>
      <c r="P39" s="508"/>
      <c r="Q39" s="509"/>
      <c r="R39" s="509"/>
      <c r="S39" s="509"/>
      <c r="T39" s="509"/>
      <c r="U39" s="510"/>
    </row>
    <row r="40" spans="1:21" ht="14" outlineLevel="1" thickBot="1">
      <c r="A40" s="476"/>
      <c r="B40" s="313"/>
      <c r="C40" s="314"/>
      <c r="D40" s="458"/>
      <c r="E40" s="458"/>
      <c r="F40" s="458"/>
      <c r="G40" s="459"/>
      <c r="I40" s="508"/>
      <c r="J40" s="509"/>
      <c r="K40" s="509"/>
      <c r="L40" s="509"/>
      <c r="M40" s="509"/>
      <c r="N40" s="510"/>
      <c r="P40" s="508"/>
      <c r="Q40" s="509"/>
      <c r="R40" s="509"/>
      <c r="S40" s="509"/>
      <c r="T40" s="509"/>
      <c r="U40" s="510"/>
    </row>
    <row r="41" spans="1:21" outlineLevel="1">
      <c r="A41" s="154"/>
      <c r="B41" s="248"/>
      <c r="C41" s="248"/>
      <c r="D41" s="248"/>
      <c r="E41" s="248"/>
      <c r="F41" s="248"/>
      <c r="G41" s="248"/>
      <c r="I41" s="508"/>
      <c r="J41" s="509"/>
      <c r="K41" s="509"/>
      <c r="L41" s="509"/>
      <c r="M41" s="509"/>
      <c r="N41" s="510"/>
      <c r="P41" s="508"/>
      <c r="Q41" s="509"/>
      <c r="R41" s="509"/>
      <c r="S41" s="509"/>
      <c r="T41" s="509"/>
      <c r="U41" s="510"/>
    </row>
    <row r="42" spans="1:21" outlineLevel="1">
      <c r="A42" s="154"/>
      <c r="B42" s="248"/>
      <c r="C42" s="248"/>
      <c r="D42" s="248"/>
      <c r="E42" s="248"/>
      <c r="F42" s="248"/>
      <c r="G42" s="248"/>
      <c r="I42" s="508"/>
      <c r="J42" s="509"/>
      <c r="K42" s="509"/>
      <c r="L42" s="509"/>
      <c r="M42" s="509"/>
      <c r="N42" s="510"/>
      <c r="P42" s="508"/>
      <c r="Q42" s="509"/>
      <c r="R42" s="509"/>
      <c r="S42" s="509"/>
      <c r="T42" s="509"/>
      <c r="U42" s="510"/>
    </row>
    <row r="43" spans="1:21" outlineLevel="1">
      <c r="A43" s="154"/>
      <c r="B43" s="248"/>
      <c r="C43" s="248"/>
      <c r="D43" s="248"/>
      <c r="E43" s="248"/>
      <c r="F43" s="248"/>
      <c r="G43" s="248"/>
      <c r="I43" s="508"/>
      <c r="J43" s="509"/>
      <c r="K43" s="509"/>
      <c r="L43" s="509"/>
      <c r="M43" s="509"/>
      <c r="N43" s="510"/>
      <c r="P43" s="508"/>
      <c r="Q43" s="509"/>
      <c r="R43" s="509"/>
      <c r="S43" s="509"/>
      <c r="T43" s="509"/>
      <c r="U43" s="510"/>
    </row>
    <row r="44" spans="1:21" outlineLevel="1">
      <c r="A44" s="154"/>
      <c r="B44" s="248"/>
      <c r="C44" s="248"/>
      <c r="D44" s="248"/>
      <c r="E44" s="248"/>
      <c r="F44" s="248"/>
      <c r="G44" s="248"/>
      <c r="I44" s="508"/>
      <c r="J44" s="509"/>
      <c r="K44" s="509"/>
      <c r="L44" s="509"/>
      <c r="M44" s="509"/>
      <c r="N44" s="510"/>
      <c r="P44" s="508"/>
      <c r="Q44" s="509"/>
      <c r="R44" s="509"/>
      <c r="S44" s="509"/>
      <c r="T44" s="509"/>
      <c r="U44" s="510"/>
    </row>
    <row r="45" spans="1:21" outlineLevel="1">
      <c r="A45" s="154"/>
      <c r="B45" s="248"/>
      <c r="C45" s="248"/>
      <c r="D45" s="248"/>
      <c r="E45" s="248"/>
      <c r="F45" s="248"/>
      <c r="G45" s="248"/>
      <c r="I45" s="511"/>
      <c r="J45" s="512"/>
      <c r="K45" s="512"/>
      <c r="L45" s="512"/>
      <c r="M45" s="512"/>
      <c r="N45" s="513"/>
      <c r="P45" s="511"/>
      <c r="Q45" s="512"/>
      <c r="R45" s="512"/>
      <c r="S45" s="512"/>
      <c r="T45" s="512"/>
      <c r="U45" s="513"/>
    </row>
    <row r="46" spans="1:21" outlineLevel="1">
      <c r="A46" s="154"/>
      <c r="B46" s="248"/>
      <c r="C46" s="248"/>
      <c r="D46" s="248"/>
      <c r="E46" s="248"/>
      <c r="F46" s="248"/>
      <c r="G46" s="248"/>
    </row>
    <row r="47" spans="1:21">
      <c r="A47" s="154"/>
      <c r="B47" s="155"/>
    </row>
    <row r="48" spans="1:21" ht="15">
      <c r="A48" s="12" t="s">
        <v>389</v>
      </c>
    </row>
    <row r="49" spans="1:54" ht="15" outlineLevel="1">
      <c r="A49" s="12"/>
    </row>
    <row r="50" spans="1:54" ht="14" outlineLevel="1" thickBot="1">
      <c r="A50" s="4" t="s">
        <v>390</v>
      </c>
    </row>
    <row r="51" spans="1:54" outlineLevel="2">
      <c r="B51" s="19"/>
      <c r="C51" s="19"/>
      <c r="D51" s="19"/>
      <c r="E51" s="462" t="s">
        <v>277</v>
      </c>
      <c r="F51" s="450"/>
      <c r="G51" s="450"/>
      <c r="H51" s="450"/>
      <c r="I51" s="450"/>
      <c r="J51" s="450" t="s">
        <v>278</v>
      </c>
      <c r="K51" s="450"/>
      <c r="L51" s="450"/>
      <c r="M51" s="450"/>
      <c r="N51" s="450"/>
      <c r="O51" s="450" t="s">
        <v>279</v>
      </c>
      <c r="P51" s="450"/>
      <c r="Q51" s="450"/>
      <c r="R51" s="450"/>
      <c r="S51" s="450"/>
      <c r="T51" s="450" t="s">
        <v>280</v>
      </c>
      <c r="U51" s="450"/>
      <c r="V51" s="450"/>
      <c r="W51" s="450"/>
      <c r="X51" s="450"/>
      <c r="Y51" s="450" t="s">
        <v>391</v>
      </c>
      <c r="Z51" s="450"/>
      <c r="AA51" s="450"/>
      <c r="AB51" s="450"/>
      <c r="AC51" s="450"/>
      <c r="AD51" s="450" t="s">
        <v>392</v>
      </c>
      <c r="AE51" s="450"/>
      <c r="AF51" s="450"/>
      <c r="AG51" s="450"/>
      <c r="AH51" s="450"/>
      <c r="AI51" s="450" t="s">
        <v>393</v>
      </c>
      <c r="AJ51" s="450"/>
      <c r="AK51" s="450"/>
      <c r="AL51" s="450"/>
      <c r="AM51" s="450"/>
      <c r="AN51" s="450" t="s">
        <v>394</v>
      </c>
      <c r="AO51" s="450"/>
      <c r="AP51" s="450"/>
      <c r="AQ51" s="450"/>
      <c r="AR51" s="450"/>
      <c r="AS51" s="450" t="s">
        <v>395</v>
      </c>
      <c r="AT51" s="450"/>
      <c r="AU51" s="450"/>
      <c r="AV51" s="450"/>
      <c r="AW51" s="450"/>
      <c r="AX51" s="450" t="s">
        <v>396</v>
      </c>
      <c r="AY51" s="450"/>
      <c r="AZ51" s="450"/>
      <c r="BA51" s="450"/>
      <c r="BB51" s="454"/>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376</v>
      </c>
      <c r="C53" s="19" t="s">
        <v>397</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70" t="s">
        <v>398</v>
      </c>
      <c r="B54" s="127"/>
      <c r="C54" s="127"/>
      <c r="D54" s="124" t="s">
        <v>399</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71"/>
      <c r="B55" s="36"/>
      <c r="C55" s="121"/>
      <c r="D55" s="2" t="s">
        <v>399</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71"/>
      <c r="B56" s="36"/>
      <c r="C56" s="121"/>
      <c r="D56" s="2" t="s">
        <v>399</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71"/>
      <c r="B57" s="36"/>
      <c r="C57" s="121"/>
      <c r="D57" s="2" t="s">
        <v>399</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71"/>
      <c r="B58" s="36"/>
      <c r="C58" s="121"/>
      <c r="D58" s="2" t="s">
        <v>399</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71"/>
      <c r="B59" s="36"/>
      <c r="C59" s="121"/>
      <c r="D59" s="2" t="s">
        <v>399</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71"/>
      <c r="B60" s="36"/>
      <c r="C60" s="121"/>
      <c r="D60" s="2" t="s">
        <v>399</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71"/>
      <c r="B61" s="36"/>
      <c r="C61" s="121"/>
      <c r="D61" s="2" t="s">
        <v>399</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71"/>
      <c r="B62" s="36"/>
      <c r="C62" s="121"/>
      <c r="D62" s="2" t="s">
        <v>399</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71"/>
      <c r="B63" s="36"/>
      <c r="C63" s="121"/>
      <c r="D63" s="2" t="s">
        <v>399</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72"/>
      <c r="B64" s="122" t="s">
        <v>400</v>
      </c>
      <c r="C64" s="296" t="s">
        <v>401</v>
      </c>
      <c r="D64" s="123" t="s">
        <v>399</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63" t="s">
        <v>402</v>
      </c>
      <c r="B66" s="266"/>
      <c r="C66" s="267"/>
      <c r="D66" s="268" t="s">
        <v>399</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64"/>
      <c r="B67" s="252"/>
      <c r="C67" s="267"/>
      <c r="D67" s="269" t="s">
        <v>399</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64"/>
      <c r="B68" s="252"/>
      <c r="C68" s="267"/>
      <c r="D68" s="269" t="s">
        <v>399</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64"/>
      <c r="B69" s="252"/>
      <c r="C69" s="267"/>
      <c r="D69" s="269" t="s">
        <v>399</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64"/>
      <c r="B70" s="252"/>
      <c r="C70" s="267"/>
      <c r="D70" s="269" t="s">
        <v>399</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65"/>
      <c r="B71" s="122" t="s">
        <v>403</v>
      </c>
      <c r="C71" s="123"/>
      <c r="D71" s="270" t="s">
        <v>399</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63" t="s">
        <v>404</v>
      </c>
      <c r="B75" s="127" t="s">
        <v>405</v>
      </c>
      <c r="C75" s="274"/>
      <c r="D75" s="124" t="s">
        <v>399</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64"/>
      <c r="B76" s="121"/>
      <c r="C76" s="272"/>
      <c r="D76" s="2" t="s">
        <v>399</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65"/>
      <c r="B77" s="273" t="s">
        <v>406</v>
      </c>
      <c r="C77" s="271"/>
      <c r="D77" s="123" t="s">
        <v>399</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4" outlineLevel="1" thickBot="1">
      <c r="B79" s="125"/>
      <c r="C79" s="125"/>
      <c r="D79" s="125"/>
      <c r="E79" s="247"/>
    </row>
    <row r="80" spans="1:54" outlineLevel="1">
      <c r="A80" s="4" t="s">
        <v>407</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408</v>
      </c>
      <c r="C81" s="6" t="s">
        <v>409</v>
      </c>
      <c r="D81" t="s">
        <v>410</v>
      </c>
      <c r="E81" s="129">
        <f>$B$20</f>
        <v>1</v>
      </c>
      <c r="F81" s="129">
        <f t="shared" ref="F81:AA81" si="7">$B$20</f>
        <v>1</v>
      </c>
      <c r="G81" s="129">
        <f t="shared" si="7"/>
        <v>1</v>
      </c>
      <c r="H81" s="129">
        <f t="shared" si="7"/>
        <v>1</v>
      </c>
      <c r="I81" s="129">
        <f t="shared" si="7"/>
        <v>1</v>
      </c>
      <c r="J81" s="129">
        <f t="shared" si="7"/>
        <v>1</v>
      </c>
      <c r="K81" s="129">
        <f t="shared" si="7"/>
        <v>1</v>
      </c>
      <c r="L81" s="129">
        <f t="shared" si="7"/>
        <v>1</v>
      </c>
      <c r="M81" s="129">
        <f t="shared" si="7"/>
        <v>1</v>
      </c>
      <c r="N81" s="129">
        <f t="shared" si="7"/>
        <v>1</v>
      </c>
      <c r="O81" s="129">
        <f t="shared" si="7"/>
        <v>1</v>
      </c>
      <c r="P81" s="129">
        <f t="shared" si="7"/>
        <v>1</v>
      </c>
      <c r="Q81" s="129">
        <f t="shared" si="7"/>
        <v>1</v>
      </c>
      <c r="R81" s="129">
        <f t="shared" si="7"/>
        <v>1</v>
      </c>
      <c r="S81" s="129">
        <f t="shared" si="7"/>
        <v>1</v>
      </c>
      <c r="T81" s="129">
        <f t="shared" si="7"/>
        <v>1</v>
      </c>
      <c r="U81" s="129">
        <f t="shared" si="7"/>
        <v>1</v>
      </c>
      <c r="V81" s="129">
        <f t="shared" si="7"/>
        <v>1</v>
      </c>
      <c r="W81" s="129">
        <f t="shared" si="7"/>
        <v>1</v>
      </c>
      <c r="X81" s="129">
        <f t="shared" si="7"/>
        <v>1</v>
      </c>
      <c r="Y81" s="129">
        <f t="shared" si="7"/>
        <v>1</v>
      </c>
      <c r="Z81" s="129">
        <f t="shared" si="7"/>
        <v>1</v>
      </c>
      <c r="AA81" s="129">
        <f t="shared" si="7"/>
        <v>1</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411</v>
      </c>
      <c r="C82" t="s">
        <v>412</v>
      </c>
      <c r="D82" t="s">
        <v>399</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413</v>
      </c>
      <c r="C83" t="s">
        <v>414</v>
      </c>
      <c r="D83" t="s">
        <v>399</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415</v>
      </c>
      <c r="C84" t="s">
        <v>416</v>
      </c>
      <c r="D84" t="s">
        <v>399</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417</v>
      </c>
      <c r="C85" t="s">
        <v>418</v>
      </c>
      <c r="D85" t="s">
        <v>399</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419</v>
      </c>
      <c r="C86" t="s">
        <v>420</v>
      </c>
      <c r="D86" t="s">
        <v>399</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421</v>
      </c>
      <c r="C87" t="s">
        <v>422</v>
      </c>
      <c r="D87" t="s">
        <v>399</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423</v>
      </c>
      <c r="C88" t="s">
        <v>424</v>
      </c>
      <c r="D88" t="s">
        <v>399</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425</v>
      </c>
      <c r="C89" t="s">
        <v>426</v>
      </c>
      <c r="D89" t="s">
        <v>399</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427</v>
      </c>
      <c r="C90" t="s">
        <v>428</v>
      </c>
      <c r="D90" t="s">
        <v>399</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429</v>
      </c>
      <c r="C91" t="s">
        <v>430</v>
      </c>
      <c r="D91" t="s">
        <v>399</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431</v>
      </c>
      <c r="C92" t="s">
        <v>432</v>
      </c>
      <c r="D92" t="s">
        <v>399</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433</v>
      </c>
      <c r="C93" t="s">
        <v>434</v>
      </c>
      <c r="D93" t="s">
        <v>399</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435</v>
      </c>
      <c r="C94" t="s">
        <v>436</v>
      </c>
      <c r="D94" t="s">
        <v>399</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437</v>
      </c>
      <c r="C95" t="s">
        <v>438</v>
      </c>
      <c r="D95" t="s">
        <v>399</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439</v>
      </c>
      <c r="C96" t="s">
        <v>440</v>
      </c>
      <c r="D96" t="s">
        <v>399</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441</v>
      </c>
      <c r="C97" t="s">
        <v>442</v>
      </c>
      <c r="D97" t="s">
        <v>399</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443</v>
      </c>
      <c r="C98" t="s">
        <v>444</v>
      </c>
      <c r="D98" t="s">
        <v>399</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445</v>
      </c>
      <c r="C99" t="s">
        <v>446</v>
      </c>
      <c r="D99" t="s">
        <v>399</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447</v>
      </c>
      <c r="C100" t="s">
        <v>448</v>
      </c>
      <c r="D100" t="s">
        <v>399</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449</v>
      </c>
      <c r="C101" t="s">
        <v>450</v>
      </c>
      <c r="D101" t="s">
        <v>399</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451</v>
      </c>
      <c r="C102" t="s">
        <v>452</v>
      </c>
      <c r="D102" t="s">
        <v>399</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453</v>
      </c>
      <c r="C103" t="s">
        <v>454</v>
      </c>
      <c r="D103" t="s">
        <v>399</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455</v>
      </c>
      <c r="C104" t="s">
        <v>456</v>
      </c>
      <c r="D104" t="s">
        <v>399</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457</v>
      </c>
      <c r="C105" t="s">
        <v>458</v>
      </c>
      <c r="D105" t="s">
        <v>399</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459</v>
      </c>
      <c r="C106" t="s">
        <v>460</v>
      </c>
      <c r="D106" t="s">
        <v>399</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461</v>
      </c>
      <c r="C107" t="s">
        <v>462</v>
      </c>
      <c r="D107" t="s">
        <v>399</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529</v>
      </c>
      <c r="C108" t="s">
        <v>530</v>
      </c>
      <c r="D108" t="s">
        <v>399</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531</v>
      </c>
      <c r="C109" t="s">
        <v>532</v>
      </c>
      <c r="D109" t="s">
        <v>399</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533</v>
      </c>
      <c r="C110" t="s">
        <v>534</v>
      </c>
      <c r="D110" t="s">
        <v>399</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535</v>
      </c>
      <c r="C111" t="s">
        <v>536</v>
      </c>
      <c r="D111" t="s">
        <v>399</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537</v>
      </c>
      <c r="C112" t="s">
        <v>538</v>
      </c>
      <c r="D112" t="s">
        <v>399</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539</v>
      </c>
      <c r="C113" t="s">
        <v>540</v>
      </c>
      <c r="D113" t="s">
        <v>399</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541</v>
      </c>
      <c r="C114" t="s">
        <v>542</v>
      </c>
      <c r="D114" t="s">
        <v>399</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543</v>
      </c>
      <c r="C115" t="s">
        <v>544</v>
      </c>
      <c r="D115" t="s">
        <v>399</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545</v>
      </c>
      <c r="C116" t="s">
        <v>546</v>
      </c>
      <c r="D116" t="s">
        <v>399</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547</v>
      </c>
      <c r="C117" t="s">
        <v>548</v>
      </c>
      <c r="D117" t="s">
        <v>399</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549</v>
      </c>
      <c r="C118" t="s">
        <v>550</v>
      </c>
      <c r="D118" t="s">
        <v>399</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551</v>
      </c>
      <c r="C119" t="s">
        <v>552</v>
      </c>
      <c r="D119" t="s">
        <v>399</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553</v>
      </c>
      <c r="C120" t="s">
        <v>554</v>
      </c>
      <c r="D120" t="s">
        <v>399</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555</v>
      </c>
      <c r="C121" t="s">
        <v>556</v>
      </c>
      <c r="D121" t="s">
        <v>399</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557</v>
      </c>
      <c r="C122" t="s">
        <v>558</v>
      </c>
      <c r="D122" t="s">
        <v>399</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559</v>
      </c>
      <c r="C123" t="s">
        <v>560</v>
      </c>
      <c r="D123" t="s">
        <v>399</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561</v>
      </c>
      <c r="C124" t="s">
        <v>562</v>
      </c>
      <c r="D124" t="s">
        <v>399</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563</v>
      </c>
      <c r="C125" t="s">
        <v>564</v>
      </c>
      <c r="D125" t="s">
        <v>399</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565</v>
      </c>
      <c r="C126" t="s">
        <v>566</v>
      </c>
      <c r="D126" t="s">
        <v>399</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567</v>
      </c>
      <c r="C127" t="s">
        <v>568</v>
      </c>
      <c r="D127" t="s">
        <v>399</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463</v>
      </c>
      <c r="C128" t="s">
        <v>464</v>
      </c>
      <c r="D128" t="s">
        <v>399</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465</v>
      </c>
      <c r="C129" t="s">
        <v>466</v>
      </c>
      <c r="D129" t="s">
        <v>399</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467</v>
      </c>
      <c r="C130" t="s">
        <v>468</v>
      </c>
      <c r="D130" t="s">
        <v>399</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469</v>
      </c>
      <c r="C131" t="s">
        <v>470</v>
      </c>
      <c r="D131" t="s">
        <v>399</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4.5" outlineLevel="2">
      <c r="A132" s="8"/>
      <c r="B132" t="s">
        <v>471</v>
      </c>
      <c r="C132" t="s">
        <v>472</v>
      </c>
      <c r="D132" t="s">
        <v>399</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473</v>
      </c>
      <c r="C133" s="7" t="s">
        <v>474</v>
      </c>
      <c r="D133" s="7" t="s">
        <v>399</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4" outlineLevel="2" thickBot="1">
      <c r="A134" s="139"/>
      <c r="B134" s="142" t="s">
        <v>475</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4" outlineLevel="2" thickBot="1">
      <c r="A135" s="138"/>
      <c r="B135" s="140" t="s">
        <v>476</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477</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478</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479</v>
      </c>
      <c r="C142" s="134" t="s">
        <v>164</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66" t="s">
        <v>480</v>
      </c>
      <c r="B143" s="135" t="s">
        <v>289</v>
      </c>
      <c r="C143" s="135" t="s">
        <v>405</v>
      </c>
      <c r="D143" s="135" t="s">
        <v>399</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67"/>
      <c r="B144" s="135" t="s">
        <v>289</v>
      </c>
      <c r="C144" s="135"/>
      <c r="D144" s="135" t="s">
        <v>399</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67"/>
      <c r="B145" s="135" t="s">
        <v>289</v>
      </c>
      <c r="C145" s="135"/>
      <c r="D145" s="135" t="s">
        <v>399</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67"/>
      <c r="B146" s="135" t="s">
        <v>292</v>
      </c>
      <c r="C146" s="135" t="s">
        <v>481</v>
      </c>
      <c r="D146" s="135" t="s">
        <v>399</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67"/>
      <c r="B147" s="135" t="s">
        <v>292</v>
      </c>
      <c r="C147" s="135" t="s">
        <v>482</v>
      </c>
      <c r="D147" s="135" t="s">
        <v>399</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67"/>
      <c r="B148" s="135" t="s">
        <v>292</v>
      </c>
      <c r="C148" s="135"/>
      <c r="D148" s="135" t="s">
        <v>399</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67"/>
      <c r="B149" s="135" t="s">
        <v>292</v>
      </c>
      <c r="C149" s="135"/>
      <c r="D149" s="135" t="s">
        <v>399</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67"/>
      <c r="B150" s="135" t="s">
        <v>295</v>
      </c>
      <c r="C150" s="316" t="s">
        <v>483</v>
      </c>
      <c r="D150" s="135" t="s">
        <v>399</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67"/>
      <c r="B151" s="135" t="s">
        <v>295</v>
      </c>
      <c r="C151" s="316" t="s">
        <v>484</v>
      </c>
      <c r="D151" s="135" t="s">
        <v>399</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67"/>
      <c r="B152" s="135" t="s">
        <v>295</v>
      </c>
      <c r="C152" s="316" t="s">
        <v>485</v>
      </c>
      <c r="D152" s="135" t="s">
        <v>399</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67"/>
      <c r="B153" s="135" t="s">
        <v>486</v>
      </c>
      <c r="C153" s="135"/>
      <c r="D153" s="135" t="s">
        <v>399</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68"/>
      <c r="B154" s="135" t="s">
        <v>486</v>
      </c>
      <c r="C154" s="135"/>
      <c r="D154" s="135" t="s">
        <v>399</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390</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479</v>
      </c>
      <c r="C157" s="134" t="s">
        <v>164</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66" t="s">
        <v>487</v>
      </c>
      <c r="B158" s="135" t="s">
        <v>289</v>
      </c>
      <c r="C158" s="316" t="s">
        <v>405</v>
      </c>
      <c r="D158" s="135" t="s">
        <v>488</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67"/>
      <c r="B159" s="135" t="s">
        <v>289</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67"/>
      <c r="B160" s="135" t="s">
        <v>289</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67"/>
      <c r="B161" s="135" t="s">
        <v>292</v>
      </c>
      <c r="C161" s="316" t="s">
        <v>481</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67"/>
      <c r="B162" s="135" t="s">
        <v>292</v>
      </c>
      <c r="C162" s="316" t="s">
        <v>482</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67"/>
      <c r="B163" s="135" t="s">
        <v>292</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67"/>
      <c r="B164" s="135" t="s">
        <v>292</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67"/>
      <c r="B165" s="135" t="s">
        <v>486</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67"/>
      <c r="B166" s="135" t="s">
        <v>486</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67"/>
      <c r="B167" s="135" t="s">
        <v>486</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67"/>
      <c r="B168" s="135" t="s">
        <v>486</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68"/>
      <c r="B169" s="135" t="s">
        <v>486</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491</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66" t="s">
        <v>492</v>
      </c>
      <c r="B172" s="135" t="s">
        <v>289</v>
      </c>
      <c r="C172" s="135" t="s">
        <v>405</v>
      </c>
      <c r="D172" s="135" t="s">
        <v>399</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67"/>
      <c r="B173" s="135" t="s">
        <v>289</v>
      </c>
      <c r="C173" s="135"/>
      <c r="D173" s="135" t="s">
        <v>399</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68"/>
      <c r="B174" s="135" t="s">
        <v>289</v>
      </c>
      <c r="C174" s="135"/>
      <c r="D174" s="135" t="s">
        <v>399</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66" t="s">
        <v>493</v>
      </c>
      <c r="B176" s="135" t="s">
        <v>289</v>
      </c>
      <c r="C176" s="135" t="s">
        <v>405</v>
      </c>
      <c r="D176" s="135" t="s">
        <v>399</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67"/>
      <c r="B177" s="135" t="s">
        <v>289</v>
      </c>
      <c r="C177" s="135"/>
      <c r="D177" s="135" t="s">
        <v>399</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68"/>
      <c r="B178" s="135" t="s">
        <v>289</v>
      </c>
      <c r="C178" s="135"/>
      <c r="D178" s="135" t="s">
        <v>399</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494</v>
      </c>
      <c r="B182" s="19"/>
      <c r="C182" s="19"/>
      <c r="D182" s="19"/>
      <c r="E182" s="15"/>
    </row>
    <row r="183" spans="1:54" ht="15" outlineLevel="1">
      <c r="A183" s="12"/>
      <c r="B183" s="19"/>
      <c r="C183" s="19"/>
      <c r="D183" s="19"/>
      <c r="E183" s="15"/>
    </row>
    <row r="184" spans="1:54" s="4" customFormat="1" outlineLevel="1">
      <c r="A184" s="4" t="s">
        <v>495</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73" t="s">
        <v>496</v>
      </c>
      <c r="B186" s="150" t="s">
        <v>497</v>
      </c>
      <c r="C186" s="6" t="s">
        <v>498</v>
      </c>
      <c r="D186" s="10" t="s">
        <v>410</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74"/>
      <c r="B187" s="150" t="s">
        <v>499</v>
      </c>
      <c r="C187" s="6" t="s">
        <v>500</v>
      </c>
      <c r="D187" s="10" t="s">
        <v>410</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66" t="s">
        <v>501</v>
      </c>
      <c r="B190" s="150" t="s">
        <v>502</v>
      </c>
      <c r="C190" s="19"/>
      <c r="D190" s="135" t="s">
        <v>399</v>
      </c>
      <c r="E190" s="21">
        <f>(E133+E83)*E186</f>
        <v>0</v>
      </c>
      <c r="F190" s="21">
        <f t="shared" ref="F190:BB190" si="17">(F133+F83)*F186</f>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467"/>
      <c r="B191" s="150" t="s">
        <v>503</v>
      </c>
      <c r="C191" s="19"/>
      <c r="D191" s="135" t="s">
        <v>399</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67"/>
      <c r="B192" s="150" t="s">
        <v>574</v>
      </c>
      <c r="C192" s="19"/>
      <c r="D192" s="135" t="s">
        <v>399</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67"/>
      <c r="B193" s="150" t="s">
        <v>504</v>
      </c>
      <c r="C193" s="19"/>
      <c r="D193" s="135" t="s">
        <v>399</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67"/>
      <c r="B194" s="150" t="s">
        <v>505</v>
      </c>
      <c r="C194" s="19"/>
      <c r="D194" s="135" t="s">
        <v>399</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67"/>
      <c r="B195" s="150" t="s">
        <v>506</v>
      </c>
      <c r="C195" s="19"/>
      <c r="D195" s="135" t="s">
        <v>399</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67"/>
      <c r="B196" s="150" t="s">
        <v>292</v>
      </c>
      <c r="C196" s="19"/>
      <c r="D196" s="135" t="s">
        <v>399</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67"/>
      <c r="B197" s="150" t="s">
        <v>295</v>
      </c>
      <c r="C197" s="19"/>
      <c r="D197" s="135" t="s">
        <v>399</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468"/>
      <c r="B198" s="150" t="s">
        <v>486</v>
      </c>
      <c r="C198" s="19"/>
      <c r="D198" s="135" t="s">
        <v>399</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66" t="s">
        <v>507</v>
      </c>
      <c r="B200" s="150" t="s">
        <v>508</v>
      </c>
      <c r="C200" s="19"/>
      <c r="D200" s="135" t="s">
        <v>399</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467"/>
      <c r="B201" s="150" t="s">
        <v>509</v>
      </c>
      <c r="C201" s="19"/>
      <c r="D201" s="135" t="s">
        <v>399</v>
      </c>
      <c r="E201" s="21">
        <f>SUM(E190:E192,E194,E196:E198)</f>
        <v>0</v>
      </c>
      <c r="F201" s="21">
        <f t="shared" ref="F201:BB201" si="27">SUM(F190:F192,F194,F196:F198)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468"/>
      <c r="B202" s="150" t="s">
        <v>510</v>
      </c>
      <c r="C202" s="19"/>
      <c r="D202" s="135" t="s">
        <v>399</v>
      </c>
      <c r="E202" s="21">
        <f>SUM(E190:E192,E195:E198)</f>
        <v>0</v>
      </c>
      <c r="F202" s="21">
        <f t="shared" ref="F202:BB202" si="28">SUM(F190:F192,F195:F198)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66" t="s">
        <v>511</v>
      </c>
      <c r="B204" s="150" t="s">
        <v>512</v>
      </c>
      <c r="C204" s="19"/>
      <c r="D204" s="135" t="s">
        <v>399</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467"/>
      <c r="B205" s="150" t="s">
        <v>513</v>
      </c>
      <c r="C205" s="19"/>
      <c r="D205" s="135" t="s">
        <v>399</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468"/>
      <c r="B206" s="150" t="s">
        <v>514</v>
      </c>
      <c r="C206" s="19"/>
      <c r="D206" s="135" t="s">
        <v>399</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575</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519" t="s">
        <v>501</v>
      </c>
      <c r="B210" s="150" t="s">
        <v>576</v>
      </c>
      <c r="C210" s="19"/>
      <c r="D210" s="135" t="s">
        <v>399</v>
      </c>
      <c r="E210" s="21">
        <f>E190-Baseline!E190</f>
        <v>0</v>
      </c>
      <c r="F210" s="21">
        <f>F190-Baseline!F190</f>
        <v>0</v>
      </c>
      <c r="G210" s="21">
        <f>G190-Baseline!G190</f>
        <v>0</v>
      </c>
      <c r="H210" s="21">
        <f>H190-Baseline!H190</f>
        <v>0</v>
      </c>
      <c r="I210" s="21">
        <f>I190-Baseline!I190</f>
        <v>0</v>
      </c>
      <c r="J210" s="21">
        <f>J190-Baseline!J190</f>
        <v>0</v>
      </c>
      <c r="K210" s="21">
        <f>K190-Baseline!K190</f>
        <v>0</v>
      </c>
      <c r="L210" s="21">
        <f>L190-Baseline!L190</f>
        <v>0</v>
      </c>
      <c r="M210" s="21">
        <f>M190-Baseline!M190</f>
        <v>0</v>
      </c>
      <c r="N210" s="21">
        <f>N190-Baseline!N190</f>
        <v>0</v>
      </c>
      <c r="O210" s="21">
        <f>O190-Baseline!O190</f>
        <v>0</v>
      </c>
      <c r="P210" s="21">
        <f>P190-Baseline!P190</f>
        <v>0</v>
      </c>
      <c r="Q210" s="21">
        <f>Q190-Baseline!Q190</f>
        <v>0</v>
      </c>
      <c r="R210" s="21">
        <f>R190-Baseline!R190</f>
        <v>0</v>
      </c>
      <c r="S210" s="21">
        <f>S190-Baseline!S190</f>
        <v>0</v>
      </c>
      <c r="T210" s="21">
        <f>T190-Baseline!T190</f>
        <v>0</v>
      </c>
      <c r="U210" s="21">
        <f>U190-Baseline!U190</f>
        <v>0</v>
      </c>
      <c r="V210" s="21">
        <f>V190-Baseline!V190</f>
        <v>0</v>
      </c>
      <c r="W210" s="21">
        <f>W190-Baseline!W190</f>
        <v>0</v>
      </c>
      <c r="X210" s="21">
        <f>X190-Baseline!X190</f>
        <v>0</v>
      </c>
      <c r="Y210" s="21">
        <f>Y190-Baseline!Y190</f>
        <v>0</v>
      </c>
      <c r="Z210" s="21">
        <f>Z190-Baseline!Z190</f>
        <v>0</v>
      </c>
      <c r="AA210" s="21">
        <f>AA190-Baseline!AA190</f>
        <v>0</v>
      </c>
      <c r="AB210" s="21">
        <f>AB190-Baseline!AB190</f>
        <v>0</v>
      </c>
      <c r="AC210" s="21">
        <f>AC190-Baseline!AC190</f>
        <v>0</v>
      </c>
      <c r="AD210" s="21">
        <f>AD190-Baseline!AD190</f>
        <v>0</v>
      </c>
      <c r="AE210" s="21">
        <f>AE190-Baseline!AE190</f>
        <v>0</v>
      </c>
      <c r="AF210" s="21">
        <f>AF190-Baseline!AF190</f>
        <v>0</v>
      </c>
      <c r="AG210" s="21">
        <f>AG190-Baseline!AG190</f>
        <v>0</v>
      </c>
      <c r="AH210" s="21">
        <f>AH190-Baseline!AH190</f>
        <v>0</v>
      </c>
      <c r="AI210" s="21">
        <f>AI190-Baseline!AI190</f>
        <v>0</v>
      </c>
      <c r="AJ210" s="21">
        <f>AJ190-Baseline!AJ190</f>
        <v>0</v>
      </c>
      <c r="AK210" s="21">
        <f>AK190-Baseline!AK190</f>
        <v>0</v>
      </c>
      <c r="AL210" s="21">
        <f>AL190-Baseline!AL190</f>
        <v>0</v>
      </c>
      <c r="AM210" s="21">
        <f>AM190-Baseline!AM190</f>
        <v>0</v>
      </c>
      <c r="AN210" s="21">
        <f>AN190-Baseline!AN190</f>
        <v>0</v>
      </c>
      <c r="AO210" s="21">
        <f>AO190-Baseline!AO190</f>
        <v>0</v>
      </c>
      <c r="AP210" s="21">
        <f>AP190-Baseline!AP190</f>
        <v>0</v>
      </c>
      <c r="AQ210" s="21">
        <f>AQ190-Baseline!AQ190</f>
        <v>0</v>
      </c>
      <c r="AR210" s="21">
        <f>AR190-Baseline!AR190</f>
        <v>0</v>
      </c>
      <c r="AS210" s="21">
        <f>AS190-Baseline!AS190</f>
        <v>0</v>
      </c>
      <c r="AT210" s="21">
        <f>AT190-Baseline!AT190</f>
        <v>0</v>
      </c>
      <c r="AU210" s="21">
        <f>AU190-Baseline!AU190</f>
        <v>0</v>
      </c>
      <c r="AV210" s="21">
        <f>AV190-Baseline!AV190</f>
        <v>0</v>
      </c>
      <c r="AW210" s="21">
        <f>AW190-Baseline!AW190</f>
        <v>0</v>
      </c>
      <c r="AX210" s="21">
        <f>AX190-Baseline!AX190</f>
        <v>0</v>
      </c>
      <c r="AY210" s="21">
        <f>AY190-Baseline!AY190</f>
        <v>0</v>
      </c>
      <c r="AZ210" s="21">
        <f>AZ190-Baseline!AZ190</f>
        <v>0</v>
      </c>
      <c r="BA210" s="21">
        <f>BA190-Baseline!BA190</f>
        <v>0</v>
      </c>
      <c r="BB210" s="21">
        <f>BB190-Baseline!BB190</f>
        <v>0</v>
      </c>
    </row>
    <row r="211" spans="1:54" outlineLevel="2">
      <c r="A211" s="520"/>
      <c r="B211" s="150" t="s">
        <v>503</v>
      </c>
      <c r="C211" s="19"/>
      <c r="D211" s="135" t="s">
        <v>399</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520"/>
      <c r="B212" s="150" t="s">
        <v>574</v>
      </c>
      <c r="C212" s="19"/>
      <c r="D212" s="135" t="s">
        <v>399</v>
      </c>
      <c r="E212" s="21">
        <f>E192-Baseline!E192</f>
        <v>8.9392157298035499</v>
      </c>
      <c r="F212" s="21">
        <f>F77*F186-Baseline!F77*Baseline!F186</f>
        <v>8.7415411940100345</v>
      </c>
      <c r="G212" s="21">
        <f>G77*G186-Baseline!G77*Baseline!G186</f>
        <v>8.5486345677859834</v>
      </c>
      <c r="H212" s="21">
        <f>H77*H186-Baseline!H77*Baseline!H186</f>
        <v>8.3603814510523335</v>
      </c>
      <c r="I212" s="21">
        <f>I77*I186-Baseline!I77*Baseline!I186</f>
        <v>8.1766702237279389</v>
      </c>
      <c r="J212" s="21">
        <f>J77*J186-Baseline!J77*Baseline!J186</f>
        <v>7.9973919879133364</v>
      </c>
      <c r="K212" s="21">
        <f>K77*K186-Baseline!K77*Baseline!K186</f>
        <v>7.8224404898190221</v>
      </c>
      <c r="L212" s="21">
        <f>L77*L186-Baseline!L77*Baseline!L186</f>
        <v>7.6517120794292914</v>
      </c>
      <c r="M212" s="21">
        <f>M77*M186-Baseline!M77*Baseline!M186</f>
        <v>7.4851056196497288</v>
      </c>
      <c r="N212" s="21">
        <f>N77*N186-Baseline!N77*Baseline!N186</f>
        <v>7.3225224392765549</v>
      </c>
      <c r="O212" s="21">
        <f>O77*O186-Baseline!O77*Baseline!O186</f>
        <v>7.1638662777112234</v>
      </c>
      <c r="P212" s="21">
        <f>P77*P186-Baseline!P77*Baseline!P186</f>
        <v>7.0090432078541003</v>
      </c>
      <c r="Q212" s="21">
        <f>Q77*Q186-Baseline!Q77*Baseline!Q186</f>
        <v>6.8579616071008154</v>
      </c>
      <c r="R212" s="21">
        <f>R77*R186-Baseline!R77*Baseline!R186</f>
        <v>6.710532074452968</v>
      </c>
      <c r="S212" s="21">
        <f>S77*S186-Baseline!S77*Baseline!S186</f>
        <v>6.5666673849650827</v>
      </c>
      <c r="T212" s="21">
        <f>T77*T186-Baseline!T77*Baseline!T186</f>
        <v>6.4262824555995763</v>
      </c>
      <c r="U212" s="21">
        <f>U77*U186-Baseline!U77*Baseline!U186</f>
        <v>6.2892942591432011</v>
      </c>
      <c r="V212" s="21">
        <f>V77*V186-Baseline!V77*Baseline!V186</f>
        <v>6.1556218028841334</v>
      </c>
      <c r="W212" s="21">
        <f>W77*W186-Baseline!W77*Baseline!W186</f>
        <v>6.025186068734679</v>
      </c>
      <c r="X212" s="21">
        <f>X77*X186-Baseline!X77*Baseline!X186</f>
        <v>5.8979099664218495</v>
      </c>
      <c r="Y212" s="21">
        <f>Y77*Y186-Baseline!Y77*Baseline!Y186</f>
        <v>5.7737182744178837</v>
      </c>
      <c r="Z212" s="21">
        <f>Z77*Z186-Baseline!Z77*Baseline!Z186</f>
        <v>5.6525376227263937</v>
      </c>
      <c r="AA212" s="21">
        <f>AA77*AA186-Baseline!AA77*Baseline!AA186</f>
        <v>5.5342964234807503</v>
      </c>
      <c r="AB212" s="21">
        <f>AB77*AB186-Baseline!AB77*Baseline!AB186</f>
        <v>5.418924836116048</v>
      </c>
      <c r="AC212" s="21">
        <f>AC77*AC186-Baseline!AC77*Baseline!AC186</f>
        <v>5.3063547234607924</v>
      </c>
      <c r="AD212" s="21">
        <f>AD77*AD186-Baseline!AD77*Baseline!AD186</f>
        <v>5.1965196167385503</v>
      </c>
      <c r="AE212" s="21">
        <f>AE77*AE186-Baseline!AE77*Baseline!AE186</f>
        <v>5.0893546660414417</v>
      </c>
      <c r="AF212" s="21">
        <f>AF77*AF186-Baseline!AF77*Baseline!AF186</f>
        <v>4.984796603434039</v>
      </c>
      <c r="AG212" s="21">
        <f>AG77*AG186-Baseline!AG77*Baseline!AG186</f>
        <v>4.8827837160346741</v>
      </c>
      <c r="AH212" s="21">
        <f>AH77*AH186-Baseline!AH77*Baseline!AH186</f>
        <v>4.7832557879911857</v>
      </c>
      <c r="AI212" s="21">
        <f>AI77*AI186-Baseline!AI77*Baseline!AI186</f>
        <v>4.6861540854683161</v>
      </c>
      <c r="AJ212" s="21">
        <f>AJ77*AJ186-Baseline!AJ77*Baseline!AJ186</f>
        <v>4.6137097581638802</v>
      </c>
      <c r="AK212" s="21">
        <f>AK77*AK186-Baseline!AK77*Baseline!AK186</f>
        <v>4.5427871876154926</v>
      </c>
      <c r="AL212" s="21">
        <f>AL77*AL186-Baseline!AL77*Baseline!AL186</f>
        <v>4.473358866736362</v>
      </c>
      <c r="AM212" s="21">
        <f>AM77*AM186-Baseline!AM77*Baseline!AM186</f>
        <v>4.4053978595696908</v>
      </c>
      <c r="AN212" s="21">
        <f>AN77*AN186-Baseline!AN77*Baseline!AN186</f>
        <v>4.3388777956346587</v>
      </c>
      <c r="AO212" s="21">
        <f>AO77*AO186-Baseline!AO77*Baseline!AO186</f>
        <v>4.2737728591671686</v>
      </c>
      <c r="AP212" s="21">
        <f>AP77*AP186-Baseline!AP77*Baseline!AP186</f>
        <v>4.210057778505055</v>
      </c>
      <c r="AQ212" s="21">
        <f>AQ77*AQ186-Baseline!AQ77*Baseline!AQ186</f>
        <v>4.1477078218716255</v>
      </c>
      <c r="AR212" s="21">
        <f>AR77*AR186-Baseline!AR77*Baseline!AR186</f>
        <v>4.0866987756309854</v>
      </c>
      <c r="AS212" s="21">
        <f>AS77*AS186-Baseline!AS77*Baseline!AS186</f>
        <v>4.0270069482538426</v>
      </c>
      <c r="AT212" s="21">
        <f>AT77*AT186-Baseline!AT77*Baseline!AT186</f>
        <v>3.9686091504175649</v>
      </c>
      <c r="AU212" s="21">
        <f>AU77*AU186-Baseline!AU77*Baseline!AU186</f>
        <v>3.9114826933467759</v>
      </c>
      <c r="AV212" s="21">
        <f>AV77*AV186-Baseline!AV77*Baseline!AV186</f>
        <v>3.8556053744438032</v>
      </c>
      <c r="AW212" s="21">
        <f>AW77*AW186-Baseline!AW77*Baseline!AW186</f>
        <v>3.8009554738287066</v>
      </c>
      <c r="AX212" s="21">
        <f>AX77*AX186-Baseline!AX77*Baseline!AX186</f>
        <v>3.7475117406805314</v>
      </c>
      <c r="AY212" s="21">
        <f>AY77*AY186-Baseline!AY77*Baseline!AY186</f>
        <v>3.6952533879646441</v>
      </c>
      <c r="AZ212" s="21">
        <f>AZ77*AZ186-Baseline!AZ77*Baseline!AZ186</f>
        <v>3.6441600857427519</v>
      </c>
      <c r="BA212" s="21">
        <f>BA77*BA186-Baseline!BA77*Baseline!BA186</f>
        <v>3.5942119469246609</v>
      </c>
      <c r="BB212" s="21">
        <f>BB77*BB186-Baseline!BB77*Baseline!BB186</f>
        <v>3.5449484148506998</v>
      </c>
    </row>
    <row r="213" spans="1:54" outlineLevel="2">
      <c r="A213" s="520"/>
      <c r="B213" s="150" t="s">
        <v>504</v>
      </c>
      <c r="C213" s="19"/>
      <c r="D213" s="135" t="s">
        <v>399</v>
      </c>
      <c r="E213" s="21">
        <f>E193-Baseline!E193</f>
        <v>53.300942109531704</v>
      </c>
      <c r="F213" s="21">
        <f>F193-Baseline!F193</f>
        <v>53.049731344196601</v>
      </c>
      <c r="G213" s="21">
        <f>G193-Baseline!G193</f>
        <v>52.604621201161265</v>
      </c>
      <c r="H213" s="21">
        <f>H193-Baseline!H193</f>
        <v>52.155795124736088</v>
      </c>
      <c r="I213" s="21">
        <f>I193-Baseline!I193</f>
        <v>51.877234687538454</v>
      </c>
      <c r="J213" s="21">
        <f>J193-Baseline!J193</f>
        <v>51.58828781238698</v>
      </c>
      <c r="K213" s="21">
        <f>K193-Baseline!K193</f>
        <v>51.123682806669976</v>
      </c>
      <c r="L213" s="21">
        <f>L193-Baseline!L193</f>
        <v>50.819700904735306</v>
      </c>
      <c r="M213" s="21">
        <f>M193-Baseline!M193</f>
        <v>50.507305506426448</v>
      </c>
      <c r="N213" s="21">
        <f>N193-Baseline!N193</f>
        <v>50.031754187915247</v>
      </c>
      <c r="O213" s="21">
        <f>O193-Baseline!O193</f>
        <v>49.707780342155573</v>
      </c>
      <c r="P213" s="21">
        <f>P193-Baseline!P193</f>
        <v>49.377144192336551</v>
      </c>
      <c r="Q213" s="21">
        <f>Q193-Baseline!Q193</f>
        <v>49.040410584365681</v>
      </c>
      <c r="R213" s="21">
        <f>R193-Baseline!R193</f>
        <v>48.840513771525657</v>
      </c>
      <c r="S213" s="21">
        <f>S193-Baseline!S193</f>
        <v>48.490136889251559</v>
      </c>
      <c r="T213" s="21">
        <f>T193-Baseline!T193</f>
        <v>48.135297786610735</v>
      </c>
      <c r="U213" s="21">
        <f>U193-Baseline!U193</f>
        <v>47.776473315614396</v>
      </c>
      <c r="V213" s="21">
        <f>V193-Baseline!V193</f>
        <v>47.544738176307554</v>
      </c>
      <c r="W213" s="21">
        <f>W193-Baseline!W193</f>
        <v>47.176528135351958</v>
      </c>
      <c r="X213" s="21">
        <f>X193-Baseline!X193</f>
        <v>46.930864423637509</v>
      </c>
      <c r="Y213" s="21">
        <f>Y193-Baseline!Y193</f>
        <v>46.555214584089711</v>
      </c>
      <c r="Z213" s="21">
        <f>Z193-Baseline!Z193</f>
        <v>46.297752994373433</v>
      </c>
      <c r="AA213" s="21">
        <f>AA193-Baseline!AA193</f>
        <v>46.033885273865408</v>
      </c>
      <c r="AB213" s="21">
        <f>AB193-Baseline!AB193</f>
        <v>45.764144313222694</v>
      </c>
      <c r="AC213" s="21">
        <f>AC193-Baseline!AC193</f>
        <v>45.463305663908223</v>
      </c>
      <c r="AD213" s="21">
        <f>AD193-Baseline!AD193</f>
        <v>45.164513715509827</v>
      </c>
      <c r="AE213" s="21">
        <f>AE193-Baseline!AE193</f>
        <v>44.87271363241544</v>
      </c>
      <c r="AF213" s="21">
        <f>AF193-Baseline!AF193</f>
        <v>44.573839905756024</v>
      </c>
      <c r="AG213" s="21">
        <f>AG193-Baseline!AG193</f>
        <v>44.269750504377456</v>
      </c>
      <c r="AH213" s="21">
        <f>AH193-Baseline!AH193</f>
        <v>43.96251189632526</v>
      </c>
      <c r="AI213" s="21">
        <f>AI193-Baseline!AI193</f>
        <v>43.654705193663602</v>
      </c>
      <c r="AJ213" s="21">
        <f>AJ193-Baseline!AJ193</f>
        <v>43.555662322558341</v>
      </c>
      <c r="AK213" s="21">
        <f>AK193-Baseline!AK193</f>
        <v>43.452427410473774</v>
      </c>
      <c r="AL213" s="21">
        <f>AL193-Baseline!AL193</f>
        <v>43.345929347560443</v>
      </c>
      <c r="AM213" s="21">
        <f>AM193-Baseline!AM193</f>
        <v>43.236688358724408</v>
      </c>
      <c r="AN213" s="21">
        <f>AN193-Baseline!AN193</f>
        <v>43.124926081956069</v>
      </c>
      <c r="AO213" s="21">
        <f>AO193-Baseline!AO193</f>
        <v>43.010736332355741</v>
      </c>
      <c r="AP213" s="21">
        <f>AP193-Baseline!AP193</f>
        <v>42.894422983102082</v>
      </c>
      <c r="AQ213" s="21">
        <f>AQ193-Baseline!AQ193</f>
        <v>42.776329642206193</v>
      </c>
      <c r="AR213" s="21">
        <f>AR193-Baseline!AR193</f>
        <v>42.656702742287429</v>
      </c>
      <c r="AS213" s="21">
        <f>AS193-Baseline!AS193</f>
        <v>42.535768840024588</v>
      </c>
      <c r="AT213" s="21">
        <f>AT193-Baseline!AT193</f>
        <v>42.413768473010464</v>
      </c>
      <c r="AU213" s="21">
        <f>AU193-Baseline!AU193</f>
        <v>42.290952649898308</v>
      </c>
      <c r="AV213" s="21">
        <f>AV193-Baseline!AV193</f>
        <v>42.16755675816848</v>
      </c>
      <c r="AW213" s="21">
        <f>AW193-Baseline!AW193</f>
        <v>42.043802966777768</v>
      </c>
      <c r="AX213" s="21">
        <f>AX193-Baseline!AX193</f>
        <v>41.919911390779362</v>
      </c>
      <c r="AY213" s="21">
        <f>AY193-Baseline!AY193</f>
        <v>41.796099557778192</v>
      </c>
      <c r="AZ213" s="21">
        <f>AZ193-Baseline!AZ193</f>
        <v>41.672579321583605</v>
      </c>
      <c r="BA213" s="21">
        <f>BA193-Baseline!BA193</f>
        <v>41.549556030483842</v>
      </c>
      <c r="BB213" s="21">
        <f>BB193-Baseline!BB193</f>
        <v>41.422076090118502</v>
      </c>
    </row>
    <row r="214" spans="1:54" outlineLevel="2">
      <c r="A214" s="520"/>
      <c r="B214" s="150" t="s">
        <v>505</v>
      </c>
      <c r="C214" s="19"/>
      <c r="D214" s="135" t="s">
        <v>399</v>
      </c>
      <c r="E214" s="21">
        <f>E194-Baseline!E194</f>
        <v>26.692649038672457</v>
      </c>
      <c r="F214" s="21">
        <f>F194-Baseline!F194</f>
        <v>26.499887855304891</v>
      </c>
      <c r="G214" s="21">
        <f>G194-Baseline!G194</f>
        <v>26.30973958844238</v>
      </c>
      <c r="H214" s="21">
        <f>H194-Baseline!H194</f>
        <v>26.122194543571464</v>
      </c>
      <c r="I214" s="21">
        <f>I194-Baseline!I194</f>
        <v>25.937243447212047</v>
      </c>
      <c r="J214" s="21">
        <f>J194-Baseline!J194</f>
        <v>25.754877514864752</v>
      </c>
      <c r="K214" s="21">
        <f>K194-Baseline!K194</f>
        <v>25.57508836288152</v>
      </c>
      <c r="L214" s="21">
        <f>L194-Baseline!L194</f>
        <v>25.397868157310217</v>
      </c>
      <c r="M214" s="21">
        <f>M194-Baseline!M194</f>
        <v>25.223209490702025</v>
      </c>
      <c r="N214" s="21">
        <f>N194-Baseline!N194</f>
        <v>25.051105430963482</v>
      </c>
      <c r="O214" s="21">
        <f>O194-Baseline!O194</f>
        <v>24.881549556210452</v>
      </c>
      <c r="P214" s="21">
        <f>P194-Baseline!P194</f>
        <v>24.714535907376384</v>
      </c>
      <c r="Q214" s="21">
        <f>Q194-Baseline!Q194</f>
        <v>24.55005907141156</v>
      </c>
      <c r="R214" s="21">
        <f>R194-Baseline!R194</f>
        <v>24.388114089296774</v>
      </c>
      <c r="S214" s="21">
        <f>S194-Baseline!S194</f>
        <v>24.22324505443429</v>
      </c>
      <c r="T214" s="21">
        <f>T194-Baseline!T194</f>
        <v>24.060971368437123</v>
      </c>
      <c r="U214" s="21">
        <f>U194-Baseline!U194</f>
        <v>23.901287882469433</v>
      </c>
      <c r="V214" s="21">
        <f>V194-Baseline!V194</f>
        <v>23.744190053294194</v>
      </c>
      <c r="W214" s="21">
        <f>W194-Baseline!W194</f>
        <v>23.589673827629333</v>
      </c>
      <c r="X214" s="21">
        <f>X194-Baseline!X194</f>
        <v>23.437735755683345</v>
      </c>
      <c r="Y214" s="21">
        <f>Y194-Baseline!Y194</f>
        <v>23.288372879133124</v>
      </c>
      <c r="Z214" s="21">
        <f>Z194-Baseline!Z194</f>
        <v>23.141582873920044</v>
      </c>
      <c r="AA214" s="21">
        <f>AA194-Baseline!AA194</f>
        <v>22.99736395579221</v>
      </c>
      <c r="AB214" s="21">
        <f>AB194-Baseline!AB194</f>
        <v>22.855714953110287</v>
      </c>
      <c r="AC214" s="21">
        <f>AC194-Baseline!AC194</f>
        <v>22.702027200596071</v>
      </c>
      <c r="AD214" s="21">
        <f>AD194-Baseline!AD194</f>
        <v>22.549255261854604</v>
      </c>
      <c r="AE214" s="21">
        <f>AE194-Baseline!AE194</f>
        <v>22.395997396891456</v>
      </c>
      <c r="AF214" s="21">
        <f>AF194-Baseline!AF194</f>
        <v>22.241357045546689</v>
      </c>
      <c r="AG214" s="21">
        <f>AG194-Baseline!AG194</f>
        <v>22.08494629425147</v>
      </c>
      <c r="AH214" s="21">
        <f>AH194-Baseline!AH194</f>
        <v>21.927006682669965</v>
      </c>
      <c r="AI214" s="21">
        <f>AI194-Baseline!AI194</f>
        <v>21.768631187365063</v>
      </c>
      <c r="AJ214" s="21">
        <f>AJ194-Baseline!AJ194</f>
        <v>21.714452123231027</v>
      </c>
      <c r="AK214" s="21">
        <f>AK194-Baseline!AK194</f>
        <v>21.658575377136554</v>
      </c>
      <c r="AL214" s="21">
        <f>AL194-Baseline!AL194</f>
        <v>21.601187836263051</v>
      </c>
      <c r="AM214" s="21">
        <f>AM194-Baseline!AM194</f>
        <v>21.542503644491536</v>
      </c>
      <c r="AN214" s="21">
        <f>AN194-Baseline!AN194</f>
        <v>21.482676914308108</v>
      </c>
      <c r="AO214" s="21">
        <f>AO194-Baseline!AO194</f>
        <v>21.421787451131962</v>
      </c>
      <c r="AP214" s="21">
        <f>AP194-Baseline!AP194</f>
        <v>21.359973176285923</v>
      </c>
      <c r="AQ214" s="21">
        <f>AQ194-Baseline!AQ194</f>
        <v>21.297375355256818</v>
      </c>
      <c r="AR214" s="21">
        <f>AR194-Baseline!AR194</f>
        <v>21.234121215617378</v>
      </c>
      <c r="AS214" s="21">
        <f>AS194-Baseline!AS194</f>
        <v>21.170327309943026</v>
      </c>
      <c r="AT214" s="21">
        <f>AT194-Baseline!AT194</f>
        <v>21.106109208701866</v>
      </c>
      <c r="AU214" s="21">
        <f>AU194-Baseline!AU194</f>
        <v>21.041585143705984</v>
      </c>
      <c r="AV214" s="21">
        <f>AV194-Baseline!AV194</f>
        <v>20.976868466161672</v>
      </c>
      <c r="AW214" s="21">
        <f>AW194-Baseline!AW194</f>
        <v>20.912068220651044</v>
      </c>
      <c r="AX214" s="21">
        <f>AX194-Baseline!AX194</f>
        <v>20.847290947610585</v>
      </c>
      <c r="AY214" s="21">
        <f>AY194-Baseline!AY194</f>
        <v>20.782641300122418</v>
      </c>
      <c r="AZ214" s="21">
        <f>AZ194-Baseline!AZ194</f>
        <v>20.718221535318055</v>
      </c>
      <c r="BA214" s="21">
        <f>BA194-Baseline!BA194</f>
        <v>20.654131107032228</v>
      </c>
      <c r="BB214" s="21">
        <f>BB194-Baseline!BB194</f>
        <v>20.587905318634363</v>
      </c>
    </row>
    <row r="215" spans="1:54" outlineLevel="2">
      <c r="A215" s="520"/>
      <c r="B215" s="150" t="s">
        <v>506</v>
      </c>
      <c r="C215" s="19"/>
      <c r="D215" s="135" t="s">
        <v>399</v>
      </c>
      <c r="E215" s="21">
        <f>E195-Baseline!E195</f>
        <v>80.077947097049076</v>
      </c>
      <c r="F215" s="21">
        <f>F195-Baseline!F195</f>
        <v>79.499663547365813</v>
      </c>
      <c r="G215" s="21">
        <f>G195-Baseline!G195</f>
        <v>78.92921876532715</v>
      </c>
      <c r="H215" s="21">
        <f>H195-Baseline!H195</f>
        <v>78.366583630714388</v>
      </c>
      <c r="I215" s="21">
        <f>I195-Baseline!I195</f>
        <v>77.811730341636149</v>
      </c>
      <c r="J215" s="21">
        <f>J195-Baseline!J195</f>
        <v>77.264632527624428</v>
      </c>
      <c r="K215" s="21">
        <f>K195-Baseline!K195</f>
        <v>76.725265088644562</v>
      </c>
      <c r="L215" s="21">
        <f>L195-Baseline!L195</f>
        <v>76.193604471930655</v>
      </c>
      <c r="M215" s="21">
        <f>M195-Baseline!M195</f>
        <v>75.669628456223279</v>
      </c>
      <c r="N215" s="21">
        <f>N195-Baseline!N195</f>
        <v>75.15331627735263</v>
      </c>
      <c r="O215" s="21">
        <f>O195-Baseline!O195</f>
        <v>74.644648668631348</v>
      </c>
      <c r="P215" s="21">
        <f>P195-Baseline!P195</f>
        <v>74.143607737001773</v>
      </c>
      <c r="Q215" s="21">
        <f>Q195-Baseline!Q195</f>
        <v>73.650177214234702</v>
      </c>
      <c r="R215" s="21">
        <f>R195-Baseline!R195</f>
        <v>73.164342267890319</v>
      </c>
      <c r="S215" s="21">
        <f>S195-Baseline!S195</f>
        <v>72.669735149368933</v>
      </c>
      <c r="T215" s="21">
        <f>T195-Baseline!T195</f>
        <v>72.1829140916753</v>
      </c>
      <c r="U215" s="21">
        <f>U195-Baseline!U195</f>
        <v>71.703863660753683</v>
      </c>
      <c r="V215" s="21">
        <f>V195-Baseline!V195</f>
        <v>71.232570146820834</v>
      </c>
      <c r="W215" s="21">
        <f>W195-Baseline!W195</f>
        <v>70.769021482888022</v>
      </c>
      <c r="X215" s="21">
        <f>X195-Baseline!X195</f>
        <v>70.313207267050018</v>
      </c>
      <c r="Y215" s="21">
        <f>Y195-Baseline!Y195</f>
        <v>69.865118637399377</v>
      </c>
      <c r="Z215" s="21">
        <f>Z195-Baseline!Z195</f>
        <v>69.424748609765885</v>
      </c>
      <c r="AA215" s="21">
        <f>AA195-Baseline!AA195</f>
        <v>68.992091879119954</v>
      </c>
      <c r="AB215" s="21">
        <f>AB195-Baseline!AB195</f>
        <v>68.567144859330853</v>
      </c>
      <c r="AC215" s="21">
        <f>AC195-Baseline!AC195</f>
        <v>68.10608160243163</v>
      </c>
      <c r="AD215" s="21">
        <f>AD195-Baseline!AD195</f>
        <v>67.647765786914007</v>
      </c>
      <c r="AE215" s="21">
        <f>AE195-Baseline!AE195</f>
        <v>67.187992192855631</v>
      </c>
      <c r="AF215" s="21">
        <f>AF195-Baseline!AF195</f>
        <v>66.724071139814413</v>
      </c>
      <c r="AG215" s="21">
        <f>AG195-Baseline!AG195</f>
        <v>66.254838885026572</v>
      </c>
      <c r="AH215" s="21">
        <f>AH195-Baseline!AH195</f>
        <v>65.781020050788143</v>
      </c>
      <c r="AI215" s="21">
        <f>AI195-Baseline!AI195</f>
        <v>65.305893565235138</v>
      </c>
      <c r="AJ215" s="21">
        <f>AJ195-Baseline!AJ195</f>
        <v>65.143356373092459</v>
      </c>
      <c r="AK215" s="21">
        <f>AK195-Baseline!AK195</f>
        <v>64.97572613498474</v>
      </c>
      <c r="AL215" s="21">
        <f>AL195-Baseline!AL195</f>
        <v>64.803563512521023</v>
      </c>
      <c r="AM215" s="21">
        <f>AM195-Baseline!AM195</f>
        <v>64.627510937468188</v>
      </c>
      <c r="AN215" s="21">
        <f>AN195-Baseline!AN195</f>
        <v>64.448030747126765</v>
      </c>
      <c r="AO215" s="21">
        <f>AO195-Baseline!AO195</f>
        <v>64.265362357785477</v>
      </c>
      <c r="AP215" s="21">
        <f>AP195-Baseline!AP195</f>
        <v>64.079919533430711</v>
      </c>
      <c r="AQ215" s="21">
        <f>AQ195-Baseline!AQ195</f>
        <v>63.892126070528903</v>
      </c>
      <c r="AR215" s="21">
        <f>AR195-Baseline!AR195</f>
        <v>63.702363651793085</v>
      </c>
      <c r="AS215" s="21">
        <f>AS195-Baseline!AS195</f>
        <v>63.510981934940382</v>
      </c>
      <c r="AT215" s="21">
        <f>AT195-Baseline!AT195</f>
        <v>63.318327631382076</v>
      </c>
      <c r="AU215" s="21">
        <f>AU195-Baseline!AU195</f>
        <v>63.124755436555752</v>
      </c>
      <c r="AV215" s="21">
        <f>AV195-Baseline!AV195</f>
        <v>62.930605404079458</v>
      </c>
      <c r="AW215" s="21">
        <f>AW195-Baseline!AW195</f>
        <v>62.736204667698793</v>
      </c>
      <c r="AX215" s="21">
        <f>AX195-Baseline!AX195</f>
        <v>62.5418728487235</v>
      </c>
      <c r="AY215" s="21">
        <f>AY195-Baseline!AY195</f>
        <v>62.34792390640083</v>
      </c>
      <c r="AZ215" s="21">
        <f>AZ195-Baseline!AZ195</f>
        <v>62.154664612125323</v>
      </c>
      <c r="BA215" s="21">
        <f>BA195-Baseline!BA195</f>
        <v>61.962393327401159</v>
      </c>
      <c r="BB215" s="21">
        <f>BB195-Baseline!BB195</f>
        <v>61.763715962336022</v>
      </c>
    </row>
    <row r="216" spans="1:54" outlineLevel="2">
      <c r="A216" s="520"/>
      <c r="B216" s="150" t="s">
        <v>292</v>
      </c>
      <c r="C216" s="19"/>
      <c r="D216" s="135" t="s">
        <v>399</v>
      </c>
      <c r="E216" s="21">
        <f>E196-Baseline!E196</f>
        <v>3.8336980689506128</v>
      </c>
      <c r="F216" s="21">
        <f>F196-Baseline!F196</f>
        <v>3.8784494395095863</v>
      </c>
      <c r="G216" s="21">
        <f>G196-Baseline!G196</f>
        <v>3.9244787217876311</v>
      </c>
      <c r="H216" s="21">
        <f>H196-Baseline!H196</f>
        <v>3.9718205893010441</v>
      </c>
      <c r="I216" s="21">
        <f>I196-Baseline!I196</f>
        <v>4.0205107371049049</v>
      </c>
      <c r="J216" s="21">
        <f>J196-Baseline!J196</f>
        <v>4.0705860331044565</v>
      </c>
      <c r="K216" s="21">
        <f>K196-Baseline!K196</f>
        <v>4.1220845471991989</v>
      </c>
      <c r="L216" s="21">
        <f>L196-Baseline!L196</f>
        <v>4.1750454895132458</v>
      </c>
      <c r="M216" s="21">
        <f>M196-Baseline!M196</f>
        <v>4.2295093457075925</v>
      </c>
      <c r="N216" s="21">
        <f>N196-Baseline!N196</f>
        <v>4.2855179348772117</v>
      </c>
      <c r="O216" s="21">
        <f>O196-Baseline!O196</f>
        <v>4.3431143184352869</v>
      </c>
      <c r="P216" s="21">
        <f>P196-Baseline!P196</f>
        <v>4.4023429946887243</v>
      </c>
      <c r="Q216" s="21">
        <f>Q196-Baseline!Q196</f>
        <v>4.463249862705541</v>
      </c>
      <c r="R216" s="21">
        <f>R196-Baseline!R196</f>
        <v>4.5258822905319089</v>
      </c>
      <c r="S216" s="21">
        <f>S196-Baseline!S196</f>
        <v>4.5902891690937437</v>
      </c>
      <c r="T216" s="21">
        <f>T196-Baseline!T196</f>
        <v>4.6565209347722387</v>
      </c>
      <c r="U216" s="21">
        <f>U196-Baseline!U196</f>
        <v>4.724629650809459</v>
      </c>
      <c r="V216" s="21">
        <f>V196-Baseline!V196</f>
        <v>4.7946690717387845</v>
      </c>
      <c r="W216" s="21">
        <f>W196-Baseline!W196</f>
        <v>4.8666946247783658</v>
      </c>
      <c r="X216" s="21">
        <f>X196-Baseline!X196</f>
        <v>4.9407636004505173</v>
      </c>
      <c r="Y216" s="21">
        <f>Y196-Baseline!Y196</f>
        <v>5.0169350679814926</v>
      </c>
      <c r="Z216" s="21">
        <f>Z196-Baseline!Z196</f>
        <v>5.0952700318311175</v>
      </c>
      <c r="AA216" s="21">
        <f>AA196-Baseline!AA196</f>
        <v>5.1758314669444676</v>
      </c>
      <c r="AB216" s="21">
        <f>AB196-Baseline!AB196</f>
        <v>5.2586843708271971</v>
      </c>
      <c r="AC216" s="21">
        <f>AC196-Baseline!AC196</f>
        <v>5.3438958306105997</v>
      </c>
      <c r="AD216" s="21">
        <f>AD196-Baseline!AD196</f>
        <v>5.4315351487537056</v>
      </c>
      <c r="AE216" s="21">
        <f>AE196-Baseline!AE196</f>
        <v>5.5216738539289487</v>
      </c>
      <c r="AF216" s="21">
        <f>AF196-Baseline!AF196</f>
        <v>5.6143857723536108</v>
      </c>
      <c r="AG216" s="21">
        <f>AG196-Baseline!AG196</f>
        <v>5.7097471826888224</v>
      </c>
      <c r="AH216" s="21">
        <f>AH196-Baseline!AH196</f>
        <v>5.8078367834817204</v>
      </c>
      <c r="AI216" s="21">
        <f>AI196-Baseline!AI196</f>
        <v>5.9087359061605538</v>
      </c>
      <c r="AJ216" s="21">
        <f>AJ196-Baseline!AJ196</f>
        <v>6.0252319142423287</v>
      </c>
      <c r="AK216" s="21">
        <f>AK196-Baseline!AK196</f>
        <v>6.1451865492780833</v>
      </c>
      <c r="AL216" s="21">
        <f>AL196-Baseline!AL196</f>
        <v>6.2687103409626443</v>
      </c>
      <c r="AM216" s="21">
        <f>AM196-Baseline!AM196</f>
        <v>6.3959175745662931</v>
      </c>
      <c r="AN216" s="21">
        <f>AN196-Baseline!AN196</f>
        <v>6.5269264948929928</v>
      </c>
      <c r="AO216" s="21">
        <f>AO196-Baseline!AO196</f>
        <v>6.6618594008299326</v>
      </c>
      <c r="AP216" s="21">
        <f>AP196-Baseline!AP196</f>
        <v>6.8008428474886324</v>
      </c>
      <c r="AQ216" s="21">
        <f>AQ196-Baseline!AQ196</f>
        <v>6.9440077272425009</v>
      </c>
      <c r="AR216" s="21">
        <f>AR196-Baseline!AR196</f>
        <v>7.0914894810008882</v>
      </c>
      <c r="AS216" s="21">
        <f>AS196-Baseline!AS196</f>
        <v>7.2434282132654122</v>
      </c>
      <c r="AT216" s="21">
        <f>AT196-Baseline!AT196</f>
        <v>7.3999689303731566</v>
      </c>
      <c r="AU216" s="21">
        <f>AU196-Baseline!AU196</f>
        <v>7.5612616193066478</v>
      </c>
      <c r="AV216" s="21">
        <f>AV196-Baseline!AV196</f>
        <v>7.7274615080007312</v>
      </c>
      <c r="AW216" s="21">
        <f>AW196-Baseline!AW196</f>
        <v>7.8987292382478076</v>
      </c>
      <c r="AX216" s="21">
        <f>AX196-Baseline!AX196</f>
        <v>8.0752310169622437</v>
      </c>
      <c r="AY216" s="21">
        <f>AY196-Baseline!AY196</f>
        <v>8.2571388519641555</v>
      </c>
      <c r="AZ216" s="21">
        <f>AZ196-Baseline!AZ196</f>
        <v>8.4446307824928031</v>
      </c>
      <c r="BA216" s="21">
        <f>BA196-Baseline!BA196</f>
        <v>8.6378910129000186</v>
      </c>
      <c r="BB216" s="21">
        <f>BB196-Baseline!BB196</f>
        <v>8.8355741147884217</v>
      </c>
    </row>
    <row r="217" spans="1:54" outlineLevel="2">
      <c r="A217" s="520"/>
      <c r="B217" s="150" t="s">
        <v>295</v>
      </c>
      <c r="C217" s="19"/>
      <c r="D217" s="135"/>
      <c r="E217" s="21">
        <f>E197-Baseline!E197</f>
        <v>54.20190419459999</v>
      </c>
      <c r="F217" s="21">
        <f>F197-Baseline!F197</f>
        <v>53.582335167729468</v>
      </c>
      <c r="G217" s="21">
        <f>G197-Baseline!G197</f>
        <v>52.978722781675195</v>
      </c>
      <c r="H217" s="21">
        <f>H197-Baseline!H197</f>
        <v>52.390660131280029</v>
      </c>
      <c r="I217" s="21">
        <f>I197-Baseline!I197</f>
        <v>51.817752842177384</v>
      </c>
      <c r="J217" s="21">
        <f>J197-Baseline!J197</f>
        <v>51.259618606902656</v>
      </c>
      <c r="K217" s="21">
        <f>K197-Baseline!K197</f>
        <v>50.715886881199175</v>
      </c>
      <c r="L217" s="21">
        <f>L197-Baseline!L197</f>
        <v>50.186198533139816</v>
      </c>
      <c r="M217" s="21">
        <f>M197-Baseline!M197</f>
        <v>49.670205453425808</v>
      </c>
      <c r="N217" s="21">
        <f>N197-Baseline!N197</f>
        <v>49.167570282277836</v>
      </c>
      <c r="O217" s="21">
        <f>O197-Baseline!O197</f>
        <v>48.677966042494674</v>
      </c>
      <c r="P217" s="21">
        <f>P197-Baseline!P197</f>
        <v>48.201075882585499</v>
      </c>
      <c r="Q217" s="21">
        <f>Q197-Baseline!Q197</f>
        <v>47.736592746272507</v>
      </c>
      <c r="R217" s="21">
        <f>R197-Baseline!R197</f>
        <v>47.284219079713694</v>
      </c>
      <c r="S217" s="21">
        <f>S197-Baseline!S197</f>
        <v>46.843666572300698</v>
      </c>
      <c r="T217" s="21">
        <f>T197-Baseline!T197</f>
        <v>46.414655864169362</v>
      </c>
      <c r="U217" s="21">
        <f>U197-Baseline!U197</f>
        <v>45.996916305386861</v>
      </c>
      <c r="V217" s="21">
        <f>V197-Baseline!V197</f>
        <v>45.590185688865517</v>
      </c>
      <c r="W217" s="21">
        <f>W197-Baseline!W197</f>
        <v>45.194210002773595</v>
      </c>
      <c r="X217" s="21">
        <f>X197-Baseline!X197</f>
        <v>44.80874318794806</v>
      </c>
      <c r="Y217" s="21">
        <f>Y197-Baseline!Y197</f>
        <v>44.433546930200571</v>
      </c>
      <c r="Z217" s="21">
        <f>Z197-Baseline!Z197</f>
        <v>44.06839041335683</v>
      </c>
      <c r="AA217" s="21">
        <f>AA197-Baseline!AA197</f>
        <v>43.713050097963333</v>
      </c>
      <c r="AB217" s="21">
        <f>AB197-Baseline!AB197</f>
        <v>43.367309556225194</v>
      </c>
      <c r="AC217" s="21">
        <f>AC197-Baseline!AC197</f>
        <v>43.030959206776849</v>
      </c>
      <c r="AD217" s="21">
        <f>AD197-Baseline!AD197</f>
        <v>42.703796157764906</v>
      </c>
      <c r="AE217" s="21">
        <f>AE197-Baseline!AE197</f>
        <v>42.385624020713898</v>
      </c>
      <c r="AF217" s="21">
        <f>AF197-Baseline!AF197</f>
        <v>42.076252685527457</v>
      </c>
      <c r="AG217" s="21">
        <f>AG197-Baseline!AG197</f>
        <v>41.775498198515123</v>
      </c>
      <c r="AH217" s="21">
        <f>AH197-Baseline!AH197</f>
        <v>41.483182540633486</v>
      </c>
      <c r="AI217" s="21">
        <f>AI197-Baseline!AI197</f>
        <v>41.199133492873322</v>
      </c>
      <c r="AJ217" s="21">
        <f>AJ197-Baseline!AJ197</f>
        <v>41.121840687332885</v>
      </c>
      <c r="AK217" s="21">
        <f>AK197-Baseline!AK197</f>
        <v>41.050842755055257</v>
      </c>
      <c r="AL217" s="21">
        <f>AL197-Baseline!AL197</f>
        <v>40.986083455120898</v>
      </c>
      <c r="AM217" s="21">
        <f>AM197-Baseline!AM197</f>
        <v>40.927509775111517</v>
      </c>
      <c r="AN217" s="21">
        <f>AN197-Baseline!AN197</f>
        <v>40.875071903017542</v>
      </c>
      <c r="AO217" s="21">
        <f>AO197-Baseline!AO197</f>
        <v>40.828723127370296</v>
      </c>
      <c r="AP217" s="21">
        <f>AP197-Baseline!AP197</f>
        <v>40.788419865060419</v>
      </c>
      <c r="AQ217" s="21">
        <f>AQ197-Baseline!AQ197</f>
        <v>40.75412160207631</v>
      </c>
      <c r="AR217" s="21">
        <f>AR197-Baseline!AR197</f>
        <v>40.725790801596233</v>
      </c>
      <c r="AS217" s="21">
        <f>AS197-Baseline!AS197</f>
        <v>40.703392968275821</v>
      </c>
      <c r="AT217" s="21">
        <f>AT197-Baseline!AT197</f>
        <v>40.686896507678043</v>
      </c>
      <c r="AU217" s="21">
        <f>AU197-Baseline!AU197</f>
        <v>40.676272731080445</v>
      </c>
      <c r="AV217" s="21">
        <f>AV197-Baseline!AV197</f>
        <v>40.671495863012446</v>
      </c>
      <c r="AW217" s="21">
        <f>AW197-Baseline!AW197</f>
        <v>40.672542972310652</v>
      </c>
      <c r="AX217" s="21">
        <f>AX197-Baseline!AX197</f>
        <v>40.679393955218558</v>
      </c>
      <c r="AY217" s="21">
        <f>AY197-Baseline!AY197</f>
        <v>40.692031496845253</v>
      </c>
      <c r="AZ217" s="21">
        <f>AZ197-Baseline!AZ197</f>
        <v>40.710441078547348</v>
      </c>
      <c r="BA217" s="21">
        <f>BA197-Baseline!BA197</f>
        <v>40.734610912172286</v>
      </c>
      <c r="BB217" s="21">
        <f>BB197-Baseline!BB197</f>
        <v>40.758865538706196</v>
      </c>
    </row>
    <row r="218" spans="1:54" outlineLevel="2">
      <c r="A218" s="521"/>
      <c r="B218" s="150" t="s">
        <v>486</v>
      </c>
      <c r="C218" s="19"/>
      <c r="D218" s="135" t="s">
        <v>399</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519" t="s">
        <v>507</v>
      </c>
      <c r="B220" s="150" t="s">
        <v>508</v>
      </c>
      <c r="C220" s="19"/>
      <c r="D220" s="135" t="s">
        <v>399</v>
      </c>
      <c r="E220" s="21">
        <f>E200-Baseline!E200</f>
        <v>120.27576010288585</v>
      </c>
      <c r="F220" s="21">
        <f>F200-Baseline!F200</f>
        <v>119.25205714544569</v>
      </c>
      <c r="G220" s="21">
        <f>G200-Baseline!G200</f>
        <v>118.05645727241009</v>
      </c>
      <c r="H220" s="21">
        <f>H200-Baseline!H200</f>
        <v>116.8786572963695</v>
      </c>
      <c r="I220" s="21">
        <f>I200-Baseline!I200</f>
        <v>115.89216849054868</v>
      </c>
      <c r="J220" s="21">
        <f>J200-Baseline!J200</f>
        <v>114.91588444030742</v>
      </c>
      <c r="K220" s="21">
        <f>K200-Baseline!K200</f>
        <v>113.78409472488738</v>
      </c>
      <c r="L220" s="21">
        <f>L200-Baseline!L200</f>
        <v>112.83265700681767</v>
      </c>
      <c r="M220" s="21">
        <f>M200-Baseline!M200</f>
        <v>111.89212592520957</v>
      </c>
      <c r="N220" s="21">
        <f>N200-Baseline!N200</f>
        <v>110.80736484434685</v>
      </c>
      <c r="O220" s="21">
        <f>O200-Baseline!O200</f>
        <v>109.89272698079675</v>
      </c>
      <c r="P220" s="21">
        <f>P200-Baseline!P200</f>
        <v>108.98960627746487</v>
      </c>
      <c r="Q220" s="21">
        <f>Q200-Baseline!Q200</f>
        <v>108.09821480044454</v>
      </c>
      <c r="R220" s="21">
        <f>R200-Baseline!R200</f>
        <v>107.36114721622423</v>
      </c>
      <c r="S220" s="21">
        <f>S200-Baseline!S200</f>
        <v>106.49076001561109</v>
      </c>
      <c r="T220" s="21">
        <f>T200-Baseline!T200</f>
        <v>105.6327570411519</v>
      </c>
      <c r="U220" s="21">
        <f>U200-Baseline!U200</f>
        <v>104.78731353095392</v>
      </c>
      <c r="V220" s="21">
        <f>V200-Baseline!V200</f>
        <v>104.08521473979599</v>
      </c>
      <c r="W220" s="21">
        <f>W200-Baseline!W200</f>
        <v>103.2626188316386</v>
      </c>
      <c r="X220" s="21">
        <f>X200-Baseline!X200</f>
        <v>102.57828117845793</v>
      </c>
      <c r="Y220" s="21">
        <f>Y200-Baseline!Y200</f>
        <v>101.77941485668966</v>
      </c>
      <c r="Z220" s="21">
        <f>Z200-Baseline!Z200</f>
        <v>101.11395106228778</v>
      </c>
      <c r="AA220" s="21">
        <f>AA200-Baseline!AA200</f>
        <v>100.45706326225397</v>
      </c>
      <c r="AB220" s="21">
        <f>AB200-Baseline!AB200</f>
        <v>99.809063076391141</v>
      </c>
      <c r="AC220" s="21">
        <f>AC200-Baseline!AC200</f>
        <v>99.144515424756463</v>
      </c>
      <c r="AD220" s="21">
        <f>AD200-Baseline!AD200</f>
        <v>98.496364638766977</v>
      </c>
      <c r="AE220" s="21">
        <f>AE200-Baseline!AE200</f>
        <v>97.869366173099735</v>
      </c>
      <c r="AF220" s="21">
        <f>AF200-Baseline!AF200</f>
        <v>97.249274967071131</v>
      </c>
      <c r="AG220" s="21">
        <f>AG200-Baseline!AG200</f>
        <v>96.637779601616074</v>
      </c>
      <c r="AH220" s="21">
        <f>AH200-Baseline!AH200</f>
        <v>96.036787008431645</v>
      </c>
      <c r="AI220" s="21">
        <f>AI200-Baseline!AI200</f>
        <v>95.448728678165793</v>
      </c>
      <c r="AJ220" s="21">
        <f>AJ200-Baseline!AJ200</f>
        <v>95.31644468229743</v>
      </c>
      <c r="AK220" s="21">
        <f>AK200-Baseline!AK200</f>
        <v>95.191243902422613</v>
      </c>
      <c r="AL220" s="21">
        <f>AL200-Baseline!AL200</f>
        <v>95.074082010380351</v>
      </c>
      <c r="AM220" s="21">
        <f>AM200-Baseline!AM200</f>
        <v>94.965513567971897</v>
      </c>
      <c r="AN220" s="21">
        <f>AN200-Baseline!AN200</f>
        <v>94.865802275501267</v>
      </c>
      <c r="AO220" s="21">
        <f>AO200-Baseline!AO200</f>
        <v>94.775091719723136</v>
      </c>
      <c r="AP220" s="21">
        <f>AP200-Baseline!AP200</f>
        <v>94.693743474156179</v>
      </c>
      <c r="AQ220" s="21">
        <f>AQ200-Baseline!AQ200</f>
        <v>94.62216679339663</v>
      </c>
      <c r="AR220" s="21">
        <f>AR200-Baseline!AR200</f>
        <v>94.560681800515539</v>
      </c>
      <c r="AS220" s="21">
        <f>AS200-Baseline!AS200</f>
        <v>94.509596969819654</v>
      </c>
      <c r="AT220" s="21">
        <f>AT200-Baseline!AT200</f>
        <v>94.469243061479233</v>
      </c>
      <c r="AU220" s="21">
        <f>AU200-Baseline!AU200</f>
        <v>94.439969693632179</v>
      </c>
      <c r="AV220" s="21">
        <f>AV200-Baseline!AV200</f>
        <v>94.422119503625453</v>
      </c>
      <c r="AW220" s="21">
        <f>AW200-Baseline!AW200</f>
        <v>94.416030651164931</v>
      </c>
      <c r="AX220" s="21">
        <f>AX200-Baseline!AX200</f>
        <v>94.422048103640691</v>
      </c>
      <c r="AY220" s="21">
        <f>AY200-Baseline!AY200</f>
        <v>94.440523294552236</v>
      </c>
      <c r="AZ220" s="21">
        <f>AZ200-Baseline!AZ200</f>
        <v>94.471811268366508</v>
      </c>
      <c r="BA220" s="21">
        <f>BA200-Baseline!BA200</f>
        <v>94.516269902480815</v>
      </c>
      <c r="BB220" s="21">
        <f>BB200-Baseline!BB200</f>
        <v>94.561464158463821</v>
      </c>
    </row>
    <row r="221" spans="1:54" outlineLevel="2">
      <c r="A221" s="520"/>
      <c r="B221" s="150" t="s">
        <v>509</v>
      </c>
      <c r="C221" s="19"/>
      <c r="D221" s="135" t="s">
        <v>399</v>
      </c>
      <c r="E221" s="21">
        <f>E201-Baseline!E201</f>
        <v>93.667467032026607</v>
      </c>
      <c r="F221" s="21">
        <f>F201-Baseline!F201</f>
        <v>92.70221365655398</v>
      </c>
      <c r="G221" s="21">
        <f>G201-Baseline!G201</f>
        <v>91.761575659691189</v>
      </c>
      <c r="H221" s="21">
        <f>H201-Baseline!H201</f>
        <v>90.845056715204876</v>
      </c>
      <c r="I221" s="21">
        <f>I201-Baseline!I201</f>
        <v>89.952177250222277</v>
      </c>
      <c r="J221" s="21">
        <f>J201-Baseline!J201</f>
        <v>89.082474142785202</v>
      </c>
      <c r="K221" s="21">
        <f>K201-Baseline!K201</f>
        <v>88.235500281098922</v>
      </c>
      <c r="L221" s="21">
        <f>L201-Baseline!L201</f>
        <v>87.41082425939257</v>
      </c>
      <c r="M221" s="21">
        <f>M201-Baseline!M201</f>
        <v>86.608029909485154</v>
      </c>
      <c r="N221" s="21">
        <f>N201-Baseline!N201</f>
        <v>85.826716087395084</v>
      </c>
      <c r="O221" s="21">
        <f>O201-Baseline!O201</f>
        <v>85.066496194851638</v>
      </c>
      <c r="P221" s="21">
        <f>P201-Baseline!P201</f>
        <v>84.326997992504715</v>
      </c>
      <c r="Q221" s="21">
        <f>Q201-Baseline!Q201</f>
        <v>83.607863287490432</v>
      </c>
      <c r="R221" s="21">
        <f>R201-Baseline!R201</f>
        <v>82.908747533995353</v>
      </c>
      <c r="S221" s="21">
        <f>S201-Baseline!S201</f>
        <v>82.223868180793815</v>
      </c>
      <c r="T221" s="21">
        <f>T201-Baseline!T201</f>
        <v>81.558430622978307</v>
      </c>
      <c r="U221" s="21">
        <f>U201-Baseline!U201</f>
        <v>80.91212809780896</v>
      </c>
      <c r="V221" s="21">
        <f>V201-Baseline!V201</f>
        <v>80.28466661678263</v>
      </c>
      <c r="W221" s="21">
        <f>W201-Baseline!W201</f>
        <v>79.675764523915973</v>
      </c>
      <c r="X221" s="21">
        <f>X201-Baseline!X201</f>
        <v>79.085152510503775</v>
      </c>
      <c r="Y221" s="21">
        <f>Y201-Baseline!Y201</f>
        <v>78.512573151733079</v>
      </c>
      <c r="Z221" s="21">
        <f>Z201-Baseline!Z201</f>
        <v>77.957780941834386</v>
      </c>
      <c r="AA221" s="21">
        <f>AA201-Baseline!AA201</f>
        <v>77.420541944180769</v>
      </c>
      <c r="AB221" s="21">
        <f>AB201-Baseline!AB201</f>
        <v>76.900633716278719</v>
      </c>
      <c r="AC221" s="21">
        <f>AC201-Baseline!AC201</f>
        <v>76.383236961444311</v>
      </c>
      <c r="AD221" s="21">
        <f>AD201-Baseline!AD201</f>
        <v>75.881106185111761</v>
      </c>
      <c r="AE221" s="21">
        <f>AE201-Baseline!AE201</f>
        <v>75.392649937575754</v>
      </c>
      <c r="AF221" s="21">
        <f>AF201-Baseline!AF201</f>
        <v>74.916792106861806</v>
      </c>
      <c r="AG221" s="21">
        <f>AG201-Baseline!AG201</f>
        <v>74.452975391490085</v>
      </c>
      <c r="AH221" s="21">
        <f>AH201-Baseline!AH201</f>
        <v>74.001281794776361</v>
      </c>
      <c r="AI221" s="21">
        <f>AI201-Baseline!AI201</f>
        <v>73.56265467186725</v>
      </c>
      <c r="AJ221" s="21">
        <f>AJ201-Baseline!AJ201</f>
        <v>73.475234482970109</v>
      </c>
      <c r="AK221" s="21">
        <f>AK201-Baseline!AK201</f>
        <v>73.397391869085382</v>
      </c>
      <c r="AL221" s="21">
        <f>AL201-Baseline!AL201</f>
        <v>73.329340499082946</v>
      </c>
      <c r="AM221" s="21">
        <f>AM201-Baseline!AM201</f>
        <v>73.271328853739035</v>
      </c>
      <c r="AN221" s="21">
        <f>AN201-Baseline!AN201</f>
        <v>73.223553107853292</v>
      </c>
      <c r="AO221" s="21">
        <f>AO201-Baseline!AO201</f>
        <v>73.186142838499364</v>
      </c>
      <c r="AP221" s="21">
        <f>AP201-Baseline!AP201</f>
        <v>73.159293667340023</v>
      </c>
      <c r="AQ221" s="21">
        <f>AQ201-Baseline!AQ201</f>
        <v>73.143212506447256</v>
      </c>
      <c r="AR221" s="21">
        <f>AR201-Baseline!AR201</f>
        <v>73.138100273845481</v>
      </c>
      <c r="AS221" s="21">
        <f>AS201-Baseline!AS201</f>
        <v>73.1441554397381</v>
      </c>
      <c r="AT221" s="21">
        <f>AT201-Baseline!AT201</f>
        <v>73.161583797170636</v>
      </c>
      <c r="AU221" s="21">
        <f>AU201-Baseline!AU201</f>
        <v>73.19060218743985</v>
      </c>
      <c r="AV221" s="21">
        <f>AV201-Baseline!AV201</f>
        <v>73.231431211618656</v>
      </c>
      <c r="AW221" s="21">
        <f>AW201-Baseline!AW201</f>
        <v>73.284295905038221</v>
      </c>
      <c r="AX221" s="21">
        <f>AX201-Baseline!AX201</f>
        <v>73.349427660471918</v>
      </c>
      <c r="AY221" s="21">
        <f>AY201-Baseline!AY201</f>
        <v>73.427065036896465</v>
      </c>
      <c r="AZ221" s="21">
        <f>AZ201-Baseline!AZ201</f>
        <v>73.517453482100962</v>
      </c>
      <c r="BA221" s="21">
        <f>BA201-Baseline!BA201</f>
        <v>73.620844979029187</v>
      </c>
      <c r="BB221" s="21">
        <f>BB201-Baseline!BB201</f>
        <v>73.727293386979682</v>
      </c>
    </row>
    <row r="222" spans="1:54" outlineLevel="2">
      <c r="A222" s="521"/>
      <c r="B222" s="150" t="s">
        <v>510</v>
      </c>
      <c r="C222" s="19"/>
      <c r="D222" s="135" t="s">
        <v>399</v>
      </c>
      <c r="E222" s="21">
        <f>E202-Baseline!E202</f>
        <v>147.05276509040323</v>
      </c>
      <c r="F222" s="21">
        <f>F202-Baseline!F202</f>
        <v>145.70198934861492</v>
      </c>
      <c r="G222" s="21">
        <f>G202-Baseline!G202</f>
        <v>144.38105483657597</v>
      </c>
      <c r="H222" s="21">
        <f>H202-Baseline!H202</f>
        <v>143.0894458023478</v>
      </c>
      <c r="I222" s="21">
        <f>I202-Baseline!I202</f>
        <v>141.82666414464637</v>
      </c>
      <c r="J222" s="21">
        <f>J202-Baseline!J202</f>
        <v>140.59222915554489</v>
      </c>
      <c r="K222" s="21">
        <f>K202-Baseline!K202</f>
        <v>139.38567700686195</v>
      </c>
      <c r="L222" s="21">
        <f>L202-Baseline!L202</f>
        <v>138.206560574013</v>
      </c>
      <c r="M222" s="21">
        <f>M202-Baseline!M202</f>
        <v>137.05444887500641</v>
      </c>
      <c r="N222" s="21">
        <f>N202-Baseline!N202</f>
        <v>135.92892693378423</v>
      </c>
      <c r="O222" s="21">
        <f>O202-Baseline!O202</f>
        <v>134.82959530727254</v>
      </c>
      <c r="P222" s="21">
        <f>P202-Baseline!P202</f>
        <v>133.75606982213009</v>
      </c>
      <c r="Q222" s="21">
        <f>Q202-Baseline!Q202</f>
        <v>132.70798143031357</v>
      </c>
      <c r="R222" s="21">
        <f>R202-Baseline!R202</f>
        <v>131.68497571258888</v>
      </c>
      <c r="S222" s="21">
        <f>S202-Baseline!S202</f>
        <v>130.67035827572846</v>
      </c>
      <c r="T222" s="21">
        <f>T202-Baseline!T202</f>
        <v>129.68037334621647</v>
      </c>
      <c r="U222" s="21">
        <f>U202-Baseline!U202</f>
        <v>128.71470387609321</v>
      </c>
      <c r="V222" s="21">
        <f>V202-Baseline!V202</f>
        <v>127.77304671030926</v>
      </c>
      <c r="W222" s="21">
        <f>W202-Baseline!W202</f>
        <v>126.85511217917465</v>
      </c>
      <c r="X222" s="21">
        <f>X202-Baseline!X202</f>
        <v>125.96062402187044</v>
      </c>
      <c r="Y222" s="21">
        <f>Y202-Baseline!Y202</f>
        <v>125.08931890999932</v>
      </c>
      <c r="Z222" s="21">
        <f>Z202-Baseline!Z202</f>
        <v>124.24094667768023</v>
      </c>
      <c r="AA222" s="21">
        <f>AA202-Baseline!AA202</f>
        <v>123.41526986750851</v>
      </c>
      <c r="AB222" s="21">
        <f>AB202-Baseline!AB202</f>
        <v>122.61206362249929</v>
      </c>
      <c r="AC222" s="21">
        <f>AC202-Baseline!AC202</f>
        <v>121.78729136327988</v>
      </c>
      <c r="AD222" s="21">
        <f>AD202-Baseline!AD202</f>
        <v>120.97961671017117</v>
      </c>
      <c r="AE222" s="21">
        <f>AE202-Baseline!AE202</f>
        <v>120.18464473353993</v>
      </c>
      <c r="AF222" s="21">
        <f>AF202-Baseline!AF202</f>
        <v>119.39950620112953</v>
      </c>
      <c r="AG222" s="21">
        <f>AG202-Baseline!AG202</f>
        <v>118.62286798226521</v>
      </c>
      <c r="AH222" s="21">
        <f>AH202-Baseline!AH202</f>
        <v>117.85529516289452</v>
      </c>
      <c r="AI222" s="21">
        <f>AI202-Baseline!AI202</f>
        <v>117.09991704973734</v>
      </c>
      <c r="AJ222" s="21">
        <f>AJ202-Baseline!AJ202</f>
        <v>116.90413873283154</v>
      </c>
      <c r="AK222" s="21">
        <f>AK202-Baseline!AK202</f>
        <v>116.71454262693356</v>
      </c>
      <c r="AL222" s="21">
        <f>AL202-Baseline!AL202</f>
        <v>116.53171617534093</v>
      </c>
      <c r="AM222" s="21">
        <f>AM202-Baseline!AM202</f>
        <v>116.35633614671569</v>
      </c>
      <c r="AN222" s="21">
        <f>AN202-Baseline!AN202</f>
        <v>116.18890694067196</v>
      </c>
      <c r="AO222" s="21">
        <f>AO202-Baseline!AO202</f>
        <v>116.02971774515288</v>
      </c>
      <c r="AP222" s="21">
        <f>AP202-Baseline!AP202</f>
        <v>115.87924002448483</v>
      </c>
      <c r="AQ222" s="21">
        <f>AQ202-Baseline!AQ202</f>
        <v>115.73796322171934</v>
      </c>
      <c r="AR222" s="21">
        <f>AR202-Baseline!AR202</f>
        <v>115.6063427100212</v>
      </c>
      <c r="AS222" s="21">
        <f>AS202-Baseline!AS202</f>
        <v>115.48481006473547</v>
      </c>
      <c r="AT222" s="21">
        <f>AT202-Baseline!AT202</f>
        <v>115.37380221985084</v>
      </c>
      <c r="AU222" s="21">
        <f>AU202-Baseline!AU202</f>
        <v>115.27377248028962</v>
      </c>
      <c r="AV222" s="21">
        <f>AV202-Baseline!AV202</f>
        <v>115.18516814953642</v>
      </c>
      <c r="AW222" s="21">
        <f>AW202-Baseline!AW202</f>
        <v>115.10843235208596</v>
      </c>
      <c r="AX222" s="21">
        <f>AX202-Baseline!AX202</f>
        <v>115.04400956158484</v>
      </c>
      <c r="AY222" s="21">
        <f>AY202-Baseline!AY202</f>
        <v>114.9923476431749</v>
      </c>
      <c r="AZ222" s="21">
        <f>AZ202-Baseline!AZ202</f>
        <v>114.95389655890823</v>
      </c>
      <c r="BA222" s="21">
        <f>BA202-Baseline!BA202</f>
        <v>114.92910719939812</v>
      </c>
      <c r="BB222" s="21">
        <f>BB202-Baseline!BB202</f>
        <v>114.90310403068133</v>
      </c>
    </row>
    <row r="223" spans="1:54" outlineLevel="2">
      <c r="B223" s="19"/>
      <c r="C223" s="19"/>
      <c r="D223" s="19"/>
      <c r="E223" s="15"/>
    </row>
    <row r="224" spans="1:54" outlineLevel="2">
      <c r="A224" s="519" t="s">
        <v>511</v>
      </c>
      <c r="B224" s="150" t="s">
        <v>508</v>
      </c>
      <c r="C224" s="19"/>
      <c r="D224" s="135" t="s">
        <v>399</v>
      </c>
      <c r="E224" s="21">
        <f>E204-Baseline!E204</f>
        <v>120.27576010288585</v>
      </c>
      <c r="F224" s="21">
        <f>F204-Baseline!F204</f>
        <v>239.52781724833153</v>
      </c>
      <c r="G224" s="21">
        <f>G204-Baseline!G204</f>
        <v>357.58427452074159</v>
      </c>
      <c r="H224" s="21">
        <f>H204-Baseline!H204</f>
        <v>474.4629318171111</v>
      </c>
      <c r="I224" s="21">
        <f>I204-Baseline!I204</f>
        <v>590.35510030765977</v>
      </c>
      <c r="J224" s="21">
        <f>J204-Baseline!J204</f>
        <v>705.27098474796719</v>
      </c>
      <c r="K224" s="21">
        <f>K204-Baseline!K204</f>
        <v>819.05507947285457</v>
      </c>
      <c r="L224" s="21">
        <f>L204-Baseline!L204</f>
        <v>931.88773647967218</v>
      </c>
      <c r="M224" s="21">
        <f>M204-Baseline!M204</f>
        <v>1043.7798624048817</v>
      </c>
      <c r="N224" s="21">
        <f>N204-Baseline!N204</f>
        <v>1154.5872272492286</v>
      </c>
      <c r="O224" s="21">
        <f>O204-Baseline!O204</f>
        <v>1264.4799542300254</v>
      </c>
      <c r="P224" s="21">
        <f>P204-Baseline!P204</f>
        <v>1373.4695605074903</v>
      </c>
      <c r="Q224" s="21">
        <f>Q204-Baseline!Q204</f>
        <v>1481.5677753079349</v>
      </c>
      <c r="R224" s="21">
        <f>R204-Baseline!R204</f>
        <v>1588.9289225241591</v>
      </c>
      <c r="S224" s="21">
        <f>S204-Baseline!S204</f>
        <v>1695.4196825397703</v>
      </c>
      <c r="T224" s="21">
        <f>T204-Baseline!T204</f>
        <v>1801.0524395809223</v>
      </c>
      <c r="U224" s="21">
        <f>U204-Baseline!U204</f>
        <v>1905.8397531118762</v>
      </c>
      <c r="V224" s="21">
        <f>V204-Baseline!V204</f>
        <v>2009.9249678516721</v>
      </c>
      <c r="W224" s="21">
        <f>W204-Baseline!W204</f>
        <v>2113.1875866833107</v>
      </c>
      <c r="X224" s="21">
        <f>X204-Baseline!X204</f>
        <v>2215.7658678617686</v>
      </c>
      <c r="Y224" s="21">
        <f>Y204-Baseline!Y204</f>
        <v>2317.5452827184581</v>
      </c>
      <c r="Z224" s="21">
        <f>Z204-Baseline!Z204</f>
        <v>2418.659233780746</v>
      </c>
      <c r="AA224" s="21">
        <f>AA204-Baseline!AA204</f>
        <v>2519.116297043</v>
      </c>
      <c r="AB224" s="21">
        <f>AB204-Baseline!AB204</f>
        <v>2618.9253601193914</v>
      </c>
      <c r="AC224" s="21">
        <f>AC204-Baseline!AC204</f>
        <v>2718.0698755441476</v>
      </c>
      <c r="AD224" s="21">
        <f>AD204-Baseline!AD204</f>
        <v>2816.5662401829145</v>
      </c>
      <c r="AE224" s="21">
        <f>AE204-Baseline!AE204</f>
        <v>2914.4356063560144</v>
      </c>
      <c r="AF224" s="21">
        <f>AF204-Baseline!AF204</f>
        <v>3011.6848813230854</v>
      </c>
      <c r="AG224" s="21">
        <f>AG204-Baseline!AG204</f>
        <v>3108.3226609247013</v>
      </c>
      <c r="AH224" s="21">
        <f>AH204-Baseline!AH204</f>
        <v>3204.3594479331327</v>
      </c>
      <c r="AI224" s="21">
        <f>AI204-Baseline!AI204</f>
        <v>3299.8081766112987</v>
      </c>
      <c r="AJ224" s="21">
        <f>AJ204-Baseline!AJ204</f>
        <v>3395.1246212935962</v>
      </c>
      <c r="AK224" s="21">
        <f>AK204-Baseline!AK204</f>
        <v>3490.3158651960189</v>
      </c>
      <c r="AL224" s="21">
        <f>AL204-Baseline!AL204</f>
        <v>3585.389947206399</v>
      </c>
      <c r="AM224" s="21">
        <f>AM204-Baseline!AM204</f>
        <v>3680.3554607743708</v>
      </c>
      <c r="AN224" s="21">
        <f>AN204-Baseline!AN204</f>
        <v>3775.2212630498721</v>
      </c>
      <c r="AO224" s="21">
        <f>AO204-Baseline!AO204</f>
        <v>3869.9963547695952</v>
      </c>
      <c r="AP224" s="21">
        <f>AP204-Baseline!AP204</f>
        <v>3964.6900982437514</v>
      </c>
      <c r="AQ224" s="21">
        <f>AQ204-Baseline!AQ204</f>
        <v>4059.3122650371479</v>
      </c>
      <c r="AR224" s="21">
        <f>AR204-Baseline!AR204</f>
        <v>4153.8729468376632</v>
      </c>
      <c r="AS224" s="21">
        <f>AS204-Baseline!AS204</f>
        <v>4248.3825438074828</v>
      </c>
      <c r="AT224" s="21">
        <f>AT204-Baseline!AT204</f>
        <v>4342.8517868689623</v>
      </c>
      <c r="AU224" s="21">
        <f>AU204-Baseline!AU204</f>
        <v>4437.2917565625949</v>
      </c>
      <c r="AV224" s="21">
        <f>AV204-Baseline!AV204</f>
        <v>4531.7138760662201</v>
      </c>
      <c r="AW224" s="21">
        <f>AW204-Baseline!AW204</f>
        <v>4626.129906717385</v>
      </c>
      <c r="AX224" s="21">
        <f>AX204-Baseline!AX204</f>
        <v>4720.5519548210259</v>
      </c>
      <c r="AY224" s="21">
        <f>AY204-Baseline!AY204</f>
        <v>4814.9924781155778</v>
      </c>
      <c r="AZ224" s="21">
        <f>AZ204-Baseline!AZ204</f>
        <v>4909.4642893839446</v>
      </c>
      <c r="BA224" s="21">
        <f>BA204-Baseline!BA204</f>
        <v>5003.980559286425</v>
      </c>
      <c r="BB224" s="21">
        <f>BB204-Baseline!BB204</f>
        <v>5098.5420234448884</v>
      </c>
    </row>
    <row r="225" spans="1:54" outlineLevel="2">
      <c r="A225" s="520"/>
      <c r="B225" s="150" t="s">
        <v>509</v>
      </c>
      <c r="C225" s="19"/>
      <c r="D225" s="135" t="s">
        <v>399</v>
      </c>
      <c r="E225" s="21">
        <f>E205-Baseline!E205</f>
        <v>93.667467032026607</v>
      </c>
      <c r="F225" s="21">
        <f>F205-Baseline!F205</f>
        <v>186.36968068858059</v>
      </c>
      <c r="G225" s="21">
        <f>G205-Baseline!G205</f>
        <v>278.13125634827179</v>
      </c>
      <c r="H225" s="21">
        <f>H205-Baseline!H205</f>
        <v>368.97631306347665</v>
      </c>
      <c r="I225" s="21">
        <f>I205-Baseline!I205</f>
        <v>458.92849031369894</v>
      </c>
      <c r="J225" s="21">
        <f>J205-Baseline!J205</f>
        <v>548.01096445648409</v>
      </c>
      <c r="K225" s="21">
        <f>K205-Baseline!K205</f>
        <v>636.24646473758298</v>
      </c>
      <c r="L225" s="21">
        <f>L205-Baseline!L205</f>
        <v>723.65728899697558</v>
      </c>
      <c r="M225" s="21">
        <f>M205-Baseline!M205</f>
        <v>810.26531890646072</v>
      </c>
      <c r="N225" s="21">
        <f>N205-Baseline!N205</f>
        <v>896.0920349938558</v>
      </c>
      <c r="O225" s="21">
        <f>O205-Baseline!O205</f>
        <v>981.15853118870746</v>
      </c>
      <c r="P225" s="21">
        <f>P205-Baseline!P205</f>
        <v>1065.4855291812121</v>
      </c>
      <c r="Q225" s="21">
        <f>Q205-Baseline!Q205</f>
        <v>1149.0933924687024</v>
      </c>
      <c r="R225" s="21">
        <f>R205-Baseline!R205</f>
        <v>1232.0021400026978</v>
      </c>
      <c r="S225" s="21">
        <f>S205-Baseline!S205</f>
        <v>1314.2260081834916</v>
      </c>
      <c r="T225" s="21">
        <f>T205-Baseline!T205</f>
        <v>1395.7844388064698</v>
      </c>
      <c r="U225" s="21">
        <f>U205-Baseline!U205</f>
        <v>1476.6965669042788</v>
      </c>
      <c r="V225" s="21">
        <f>V205-Baseline!V205</f>
        <v>1556.9812335210615</v>
      </c>
      <c r="W225" s="21">
        <f>W205-Baseline!W205</f>
        <v>1636.6569980449776</v>
      </c>
      <c r="X225" s="21">
        <f>X205-Baseline!X205</f>
        <v>1715.7421505554814</v>
      </c>
      <c r="Y225" s="21">
        <f>Y205-Baseline!Y205</f>
        <v>1794.2547237072145</v>
      </c>
      <c r="Z225" s="21">
        <f>Z205-Baseline!Z205</f>
        <v>1872.2125046490489</v>
      </c>
      <c r="AA225" s="21">
        <f>AA205-Baseline!AA205</f>
        <v>1949.6330465932297</v>
      </c>
      <c r="AB225" s="21">
        <f>AB205-Baseline!AB205</f>
        <v>2026.5336803095083</v>
      </c>
      <c r="AC225" s="21">
        <f>AC205-Baseline!AC205</f>
        <v>2102.9169172709526</v>
      </c>
      <c r="AD225" s="21">
        <f>AD205-Baseline!AD205</f>
        <v>2178.7980234560641</v>
      </c>
      <c r="AE225" s="21">
        <f>AE205-Baseline!AE205</f>
        <v>2254.1906733936398</v>
      </c>
      <c r="AF225" s="21">
        <f>AF205-Baseline!AF205</f>
        <v>2329.1074655005018</v>
      </c>
      <c r="AG225" s="21">
        <f>AG205-Baseline!AG205</f>
        <v>2403.5604408919917</v>
      </c>
      <c r="AH225" s="21">
        <f>AH205-Baseline!AH205</f>
        <v>2477.561722686768</v>
      </c>
      <c r="AI225" s="21">
        <f>AI205-Baseline!AI205</f>
        <v>2551.1243773586352</v>
      </c>
      <c r="AJ225" s="21">
        <f>AJ205-Baseline!AJ205</f>
        <v>2624.5996118416051</v>
      </c>
      <c r="AK225" s="21">
        <f>AK205-Baseline!AK205</f>
        <v>2697.9970037106905</v>
      </c>
      <c r="AL225" s="21">
        <f>AL205-Baseline!AL205</f>
        <v>2771.3263442097732</v>
      </c>
      <c r="AM225" s="21">
        <f>AM205-Baseline!AM205</f>
        <v>2844.597673063512</v>
      </c>
      <c r="AN225" s="21">
        <f>AN205-Baseline!AN205</f>
        <v>2917.8212261713652</v>
      </c>
      <c r="AO225" s="21">
        <f>AO205-Baseline!AO205</f>
        <v>2991.0073690098648</v>
      </c>
      <c r="AP225" s="21">
        <f>AP205-Baseline!AP205</f>
        <v>3064.1666626772048</v>
      </c>
      <c r="AQ225" s="21">
        <f>AQ205-Baseline!AQ205</f>
        <v>3137.3098751836519</v>
      </c>
      <c r="AR225" s="21">
        <f>AR205-Baseline!AR205</f>
        <v>3210.4479754574973</v>
      </c>
      <c r="AS225" s="21">
        <f>AS205-Baseline!AS205</f>
        <v>3283.5921308972352</v>
      </c>
      <c r="AT225" s="21">
        <f>AT205-Baseline!AT205</f>
        <v>3356.753714694406</v>
      </c>
      <c r="AU225" s="21">
        <f>AU205-Baseline!AU205</f>
        <v>3429.9443168818457</v>
      </c>
      <c r="AV225" s="21">
        <f>AV205-Baseline!AV205</f>
        <v>3503.1757480934643</v>
      </c>
      <c r="AW225" s="21">
        <f>AW205-Baseline!AW205</f>
        <v>3576.4600439985024</v>
      </c>
      <c r="AX225" s="21">
        <f>AX205-Baseline!AX205</f>
        <v>3649.8094716589744</v>
      </c>
      <c r="AY225" s="21">
        <f>AY205-Baseline!AY205</f>
        <v>3723.2365366958711</v>
      </c>
      <c r="AZ225" s="21">
        <f>AZ205-Baseline!AZ205</f>
        <v>3796.7539901779719</v>
      </c>
      <c r="BA225" s="21">
        <f>BA205-Baseline!BA205</f>
        <v>3870.3748351570011</v>
      </c>
      <c r="BB225" s="21">
        <f>BB205-Baseline!BB205</f>
        <v>3944.1021285439811</v>
      </c>
    </row>
    <row r="226" spans="1:54" outlineLevel="2">
      <c r="A226" s="521"/>
      <c r="B226" s="150" t="s">
        <v>510</v>
      </c>
      <c r="C226" s="19"/>
      <c r="D226" s="135" t="s">
        <v>399</v>
      </c>
      <c r="E226" s="21">
        <f>E206-Baseline!E206</f>
        <v>147.05276509040323</v>
      </c>
      <c r="F226" s="21">
        <f>F206-Baseline!F206</f>
        <v>292.75475443901814</v>
      </c>
      <c r="G226" s="21">
        <f>G206-Baseline!G206</f>
        <v>437.13580927559411</v>
      </c>
      <c r="H226" s="21">
        <f>H206-Baseline!H206</f>
        <v>580.22525507794194</v>
      </c>
      <c r="I226" s="21">
        <f>I206-Baseline!I206</f>
        <v>722.05191922258837</v>
      </c>
      <c r="J226" s="21">
        <f>J206-Baseline!J206</f>
        <v>862.6441483781332</v>
      </c>
      <c r="K226" s="21">
        <f>K206-Baseline!K206</f>
        <v>1002.0298253849951</v>
      </c>
      <c r="L226" s="21">
        <f>L206-Baseline!L206</f>
        <v>1140.2363859590082</v>
      </c>
      <c r="M226" s="21">
        <f>M206-Baseline!M206</f>
        <v>1277.2908348340147</v>
      </c>
      <c r="N226" s="21">
        <f>N206-Baseline!N206</f>
        <v>1413.2197617677989</v>
      </c>
      <c r="O226" s="21">
        <f>O206-Baseline!O206</f>
        <v>1548.0493570750714</v>
      </c>
      <c r="P226" s="21">
        <f>P206-Baseline!P206</f>
        <v>1681.8054268972014</v>
      </c>
      <c r="Q226" s="21">
        <f>Q206-Baseline!Q206</f>
        <v>1814.513408327515</v>
      </c>
      <c r="R226" s="21">
        <f>R206-Baseline!R206</f>
        <v>1946.198384040104</v>
      </c>
      <c r="S226" s="21">
        <f>S206-Baseline!S206</f>
        <v>2076.8687423158326</v>
      </c>
      <c r="T226" s="21">
        <f>T206-Baseline!T206</f>
        <v>2206.5491156620492</v>
      </c>
      <c r="U226" s="21">
        <f>U206-Baseline!U206</f>
        <v>2335.2638195381423</v>
      </c>
      <c r="V226" s="21">
        <f>V206-Baseline!V206</f>
        <v>2463.0368662484516</v>
      </c>
      <c r="W226" s="21">
        <f>W206-Baseline!W206</f>
        <v>2589.8919784276263</v>
      </c>
      <c r="X226" s="21">
        <f>X206-Baseline!X206</f>
        <v>2715.8526024494968</v>
      </c>
      <c r="Y226" s="21">
        <f>Y206-Baseline!Y206</f>
        <v>2840.9419213594961</v>
      </c>
      <c r="Z226" s="21">
        <f>Z206-Baseline!Z206</f>
        <v>2965.1828680371764</v>
      </c>
      <c r="AA226" s="21">
        <f>AA206-Baseline!AA206</f>
        <v>3088.5981379046848</v>
      </c>
      <c r="AB226" s="21">
        <f>AB206-Baseline!AB206</f>
        <v>3211.2102015271839</v>
      </c>
      <c r="AC226" s="21">
        <f>AC206-Baseline!AC206</f>
        <v>3332.9974928904639</v>
      </c>
      <c r="AD226" s="21">
        <f>AD206-Baseline!AD206</f>
        <v>3453.9771096006352</v>
      </c>
      <c r="AE226" s="21">
        <f>AE206-Baseline!AE206</f>
        <v>3574.1617543341754</v>
      </c>
      <c r="AF226" s="21">
        <f>AF206-Baseline!AF206</f>
        <v>3693.5612605353049</v>
      </c>
      <c r="AG226" s="21">
        <f>AG206-Baseline!AG206</f>
        <v>3812.1841285175701</v>
      </c>
      <c r="AH226" s="21">
        <f>AH206-Baseline!AH206</f>
        <v>3930.0394236804646</v>
      </c>
      <c r="AI226" s="21">
        <f>AI206-Baseline!AI206</f>
        <v>4047.1393407302021</v>
      </c>
      <c r="AJ226" s="21">
        <f>AJ206-Baseline!AJ206</f>
        <v>4164.0434794630337</v>
      </c>
      <c r="AK226" s="21">
        <f>AK206-Baseline!AK206</f>
        <v>4280.7580220899672</v>
      </c>
      <c r="AL226" s="21">
        <f>AL206-Baseline!AL206</f>
        <v>4397.2897382653082</v>
      </c>
      <c r="AM226" s="21">
        <f>AM206-Baseline!AM206</f>
        <v>4513.6460744120241</v>
      </c>
      <c r="AN226" s="21">
        <f>AN206-Baseline!AN206</f>
        <v>4629.8349813526956</v>
      </c>
      <c r="AO226" s="21">
        <f>AO206-Baseline!AO206</f>
        <v>4745.8646990978486</v>
      </c>
      <c r="AP226" s="21">
        <f>AP206-Baseline!AP206</f>
        <v>4861.7439391223334</v>
      </c>
      <c r="AQ226" s="21">
        <f>AQ206-Baseline!AQ206</f>
        <v>4977.4819023440523</v>
      </c>
      <c r="AR226" s="21">
        <f>AR206-Baseline!AR206</f>
        <v>5093.0882450540739</v>
      </c>
      <c r="AS226" s="21">
        <f>AS206-Baseline!AS206</f>
        <v>5208.573055118809</v>
      </c>
      <c r="AT226" s="21">
        <f>AT206-Baseline!AT206</f>
        <v>5323.9468573386594</v>
      </c>
      <c r="AU226" s="21">
        <f>AU206-Baseline!AU206</f>
        <v>5439.2206298189494</v>
      </c>
      <c r="AV226" s="21">
        <f>AV206-Baseline!AV206</f>
        <v>5554.4057979684858</v>
      </c>
      <c r="AW226" s="21">
        <f>AW206-Baseline!AW206</f>
        <v>5669.5142303205721</v>
      </c>
      <c r="AX226" s="21">
        <f>AX206-Baseline!AX206</f>
        <v>5784.5582398821571</v>
      </c>
      <c r="AY226" s="21">
        <f>AY206-Baseline!AY206</f>
        <v>5899.550587525332</v>
      </c>
      <c r="AZ226" s="21">
        <f>AZ206-Baseline!AZ206</f>
        <v>6014.5044840842402</v>
      </c>
      <c r="BA226" s="21">
        <f>BA206-Baseline!BA206</f>
        <v>6129.4335912836386</v>
      </c>
      <c r="BB226" s="21">
        <f>BB206-Baseline!BB206</f>
        <v>6244.3366953143195</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515</v>
      </c>
      <c r="C229" s="57"/>
      <c r="D229" s="56" t="s">
        <v>399</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A66:A71"/>
    <mergeCell ref="A75:A77"/>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 ref="AI51:AM51"/>
    <mergeCell ref="AN51:AR51"/>
    <mergeCell ref="AS51:AW51"/>
    <mergeCell ref="AX51:BB51"/>
    <mergeCell ref="A54:A64"/>
    <mergeCell ref="J51:N51"/>
    <mergeCell ref="O51:S51"/>
    <mergeCell ref="T51:X51"/>
    <mergeCell ref="Y51:AC51"/>
    <mergeCell ref="AD51:AH51"/>
    <mergeCell ref="E51:I51"/>
    <mergeCell ref="A220:A222"/>
    <mergeCell ref="A224:A226"/>
    <mergeCell ref="A190:A198"/>
    <mergeCell ref="A200:A202"/>
    <mergeCell ref="A143:A154"/>
    <mergeCell ref="A158:A169"/>
    <mergeCell ref="A172:A174"/>
    <mergeCell ref="A176:A178"/>
    <mergeCell ref="A186:A187"/>
    <mergeCell ref="A204:A206"/>
    <mergeCell ref="A210:A218"/>
    <mergeCell ref="D37:G37"/>
    <mergeCell ref="D38:G38"/>
    <mergeCell ref="D39:G39"/>
    <mergeCell ref="D40:G40"/>
    <mergeCell ref="D32:G32"/>
    <mergeCell ref="D33:G33"/>
    <mergeCell ref="D34:G34"/>
    <mergeCell ref="D35:G35"/>
    <mergeCell ref="D36:G36"/>
  </mergeCells>
  <dataValidations count="1">
    <dataValidation type="list" allowBlank="1" showInputMessage="1" showErrorMessage="1" sqref="B7" xr:uid="{2BA56EA0-9351-4AF0-BC04-6A01BD7EB539}">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FA73B977-CC9C-4BEA-8251-46A10F55E32E}">
          <x14:formula1>
            <xm:f>'Fixed Data'!$E$55:$E$58</xm:f>
          </x14:formula1>
          <xm:sqref>B158:B169 B143:B154</xm:sqref>
        </x14:dataValidation>
        <x14:dataValidation type="list" allowBlank="1" showInputMessage="1" showErrorMessage="1" xr:uid="{D400A754-56A0-47A9-890C-0FA12C5F8278}">
          <x14:formula1>
            <xm:f>'Fixed Data'!$C$64:$C$65</xm:f>
          </x14:formula1>
          <xm:sqref>B66:B70</xm:sqref>
        </x14:dataValidation>
        <x14:dataValidation type="list" allowBlank="1" showInputMessage="1" showErrorMessage="1" xr:uid="{6D1A75D6-43EC-40B5-ADF7-9FD5479C80C9}">
          <x14:formula1>
            <xm:f>'Fixed Data'!$C$55:$C$61</xm:f>
          </x14:formula1>
          <xm:sqref>C54:C63</xm:sqref>
        </x14:dataValidation>
        <x14:dataValidation type="list" allowBlank="1" showInputMessage="1" showErrorMessage="1" xr:uid="{FBCA3B56-4D7C-40EB-9F76-8DFB6388416B}">
          <x14:formula1>
            <xm:f>'Fixed Data'!$A$55:$A$78</xm:f>
          </x14:formula1>
          <xm:sqref>B54:B63</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E504F5-6BBE-44CF-93A3-C46853A8D3CE}">
  <sheetPr>
    <tabColor theme="9" tint="0.59999389629810485"/>
  </sheetPr>
  <dimension ref="A1:S32"/>
  <sheetViews>
    <sheetView workbookViewId="0">
      <selection sqref="A1:XFD1048576"/>
    </sheetView>
  </sheetViews>
  <sheetFormatPr defaultRowHeight="13.5"/>
  <cols>
    <col min="1" max="1" width="22" customWidth="1"/>
  </cols>
  <sheetData>
    <row r="1" spans="1:19">
      <c r="A1" s="4" t="s">
        <v>516</v>
      </c>
    </row>
    <row r="2" spans="1:19">
      <c r="A2" s="514" t="s">
        <v>517</v>
      </c>
      <c r="B2" s="514"/>
      <c r="C2" s="514"/>
      <c r="D2" s="514"/>
      <c r="E2" s="514"/>
      <c r="F2" s="514"/>
      <c r="G2" s="514"/>
      <c r="H2" s="514"/>
      <c r="I2" s="514"/>
      <c r="J2" s="514"/>
      <c r="K2" s="514"/>
      <c r="L2" s="514"/>
      <c r="M2" s="514"/>
      <c r="N2" s="514"/>
      <c r="O2" s="514"/>
      <c r="P2" s="514"/>
      <c r="Q2" s="514"/>
      <c r="R2" s="514"/>
      <c r="S2" s="514"/>
    </row>
    <row r="3" spans="1:19">
      <c r="A3" s="514"/>
      <c r="B3" s="514"/>
      <c r="C3" s="514"/>
      <c r="D3" s="514"/>
      <c r="E3" s="514"/>
      <c r="F3" s="514"/>
      <c r="G3" s="514"/>
      <c r="H3" s="514"/>
      <c r="I3" s="514"/>
      <c r="J3" s="514"/>
      <c r="K3" s="514"/>
      <c r="L3" s="514"/>
      <c r="M3" s="514"/>
      <c r="N3" s="514"/>
      <c r="O3" s="514"/>
      <c r="P3" s="514"/>
      <c r="Q3" s="514"/>
      <c r="R3" s="514"/>
      <c r="S3" s="514"/>
    </row>
    <row r="4" spans="1:19">
      <c r="A4" s="514"/>
      <c r="B4" s="514"/>
      <c r="C4" s="514"/>
      <c r="D4" s="514"/>
      <c r="E4" s="514"/>
      <c r="F4" s="514"/>
      <c r="G4" s="514"/>
      <c r="H4" s="514"/>
      <c r="I4" s="514"/>
      <c r="J4" s="514"/>
      <c r="K4" s="514"/>
      <c r="L4" s="514"/>
      <c r="M4" s="514"/>
      <c r="N4" s="514"/>
      <c r="O4" s="514"/>
      <c r="P4" s="514"/>
      <c r="Q4" s="514"/>
      <c r="R4" s="514"/>
      <c r="S4" s="514"/>
    </row>
    <row r="19" spans="1:19">
      <c r="A19" s="4" t="s">
        <v>519</v>
      </c>
    </row>
    <row r="20" spans="1:19">
      <c r="A20" s="514" t="s">
        <v>520</v>
      </c>
      <c r="B20" s="514"/>
      <c r="C20" s="514"/>
      <c r="D20" s="514"/>
      <c r="E20" s="514"/>
      <c r="F20" s="514"/>
      <c r="G20" s="514"/>
      <c r="H20" s="514"/>
      <c r="I20" s="514"/>
      <c r="J20" s="514"/>
      <c r="K20" s="514"/>
      <c r="L20" s="514"/>
      <c r="M20" s="514"/>
      <c r="N20" s="514"/>
      <c r="O20" s="514"/>
      <c r="P20" s="514"/>
      <c r="Q20" s="514"/>
      <c r="R20" s="514"/>
      <c r="S20" s="514"/>
    </row>
    <row r="21" spans="1:19" ht="25.5" customHeight="1">
      <c r="A21" s="514"/>
      <c r="B21" s="514"/>
      <c r="C21" s="514"/>
      <c r="D21" s="514"/>
      <c r="E21" s="514"/>
      <c r="F21" s="514"/>
      <c r="G21" s="514"/>
      <c r="H21" s="514"/>
      <c r="I21" s="514"/>
      <c r="J21" s="514"/>
      <c r="K21" s="514"/>
      <c r="L21" s="514"/>
      <c r="M21" s="514"/>
      <c r="N21" s="514"/>
      <c r="O21" s="514"/>
      <c r="P21" s="514"/>
      <c r="Q21" s="514"/>
      <c r="R21" s="514"/>
      <c r="S21" s="514"/>
    </row>
    <row r="23" spans="1:19">
      <c r="A23" s="158" t="s">
        <v>502</v>
      </c>
      <c r="B23" s="448"/>
      <c r="C23" s="448"/>
      <c r="D23" s="448"/>
      <c r="E23" s="448"/>
      <c r="F23" s="448"/>
      <c r="G23" s="448"/>
      <c r="H23" s="448"/>
      <c r="I23" s="448"/>
      <c r="J23" s="448"/>
      <c r="K23" s="448"/>
      <c r="L23" s="448"/>
      <c r="M23" s="448"/>
      <c r="N23" s="448"/>
      <c r="O23" s="448"/>
      <c r="P23" s="448"/>
      <c r="Q23" s="448"/>
      <c r="R23" s="448"/>
      <c r="S23" s="448"/>
    </row>
    <row r="24" spans="1:19">
      <c r="A24" s="158" t="s">
        <v>503</v>
      </c>
      <c r="B24" s="448"/>
      <c r="C24" s="448"/>
      <c r="D24" s="448"/>
      <c r="E24" s="448"/>
      <c r="F24" s="448"/>
      <c r="G24" s="448"/>
      <c r="H24" s="448"/>
      <c r="I24" s="448"/>
      <c r="J24" s="448"/>
      <c r="K24" s="448"/>
      <c r="L24" s="448"/>
      <c r="M24" s="448"/>
      <c r="N24" s="448"/>
      <c r="O24" s="448"/>
      <c r="P24" s="448"/>
      <c r="Q24" s="448"/>
      <c r="R24" s="448"/>
      <c r="S24" s="448"/>
    </row>
    <row r="25" spans="1:19">
      <c r="A25" s="159" t="s">
        <v>405</v>
      </c>
      <c r="B25" s="448"/>
      <c r="C25" s="448"/>
      <c r="D25" s="448"/>
      <c r="E25" s="448"/>
      <c r="F25" s="448"/>
      <c r="G25" s="448"/>
      <c r="H25" s="448"/>
      <c r="I25" s="448"/>
      <c r="J25" s="448"/>
      <c r="K25" s="448"/>
      <c r="L25" s="448"/>
      <c r="M25" s="448"/>
      <c r="N25" s="448"/>
      <c r="O25" s="448"/>
      <c r="P25" s="448"/>
      <c r="Q25" s="448"/>
      <c r="R25" s="448"/>
      <c r="S25" s="448"/>
    </row>
    <row r="26" spans="1:19">
      <c r="A26" s="159" t="s">
        <v>481</v>
      </c>
      <c r="B26" s="448"/>
      <c r="C26" s="448"/>
      <c r="D26" s="448"/>
      <c r="E26" s="448"/>
      <c r="F26" s="448"/>
      <c r="G26" s="448"/>
      <c r="H26" s="448"/>
      <c r="I26" s="448"/>
      <c r="J26" s="448"/>
      <c r="K26" s="448"/>
      <c r="L26" s="448"/>
      <c r="M26" s="448"/>
      <c r="N26" s="448"/>
      <c r="O26" s="448"/>
      <c r="P26" s="448"/>
      <c r="Q26" s="448"/>
      <c r="R26" s="448"/>
      <c r="S26" s="448"/>
    </row>
    <row r="27" spans="1:19">
      <c r="A27" s="159" t="s">
        <v>482</v>
      </c>
      <c r="B27" s="448"/>
      <c r="C27" s="448"/>
      <c r="D27" s="448"/>
      <c r="E27" s="448"/>
      <c r="F27" s="448"/>
      <c r="G27" s="448"/>
      <c r="H27" s="448"/>
      <c r="I27" s="448"/>
      <c r="J27" s="448"/>
      <c r="K27" s="448"/>
      <c r="L27" s="448"/>
      <c r="M27" s="448"/>
      <c r="N27" s="448"/>
      <c r="O27" s="448"/>
      <c r="P27" s="448"/>
      <c r="Q27" s="448"/>
      <c r="R27" s="448"/>
      <c r="S27" s="448"/>
    </row>
    <row r="31" spans="1:19">
      <c r="A31" s="4" t="s">
        <v>524</v>
      </c>
    </row>
    <row r="32" spans="1:19">
      <c r="A32" t="s">
        <v>525</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tabColor rgb="FF92D050"/>
    <pageSetUpPr autoPageBreaks="0"/>
  </sheetPr>
  <dimension ref="A1:BB358"/>
  <sheetViews>
    <sheetView topLeftCell="A138" zoomScale="85" zoomScaleNormal="85" workbookViewId="0">
      <selection activeCell="C158" sqref="C158:C162"/>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479" t="s">
        <v>344</v>
      </c>
      <c r="J2" s="480"/>
      <c r="K2" s="480"/>
      <c r="L2" s="480"/>
      <c r="M2" s="480"/>
      <c r="N2" s="480"/>
      <c r="O2" s="480"/>
      <c r="P2" s="480"/>
      <c r="Q2" s="480"/>
      <c r="R2" s="480"/>
      <c r="S2" s="480"/>
      <c r="T2" s="480"/>
      <c r="U2" s="481"/>
    </row>
    <row r="3" spans="1:21" ht="13.5" customHeight="1" outlineLevel="1" thickBot="1">
      <c r="A3" s="3"/>
      <c r="B3" s="7"/>
      <c r="F3" s="24"/>
      <c r="G3" s="10"/>
      <c r="I3" s="482" t="s">
        <v>345</v>
      </c>
      <c r="J3" s="483"/>
      <c r="K3" s="483"/>
      <c r="L3" s="483"/>
      <c r="M3" s="483"/>
      <c r="N3" s="484"/>
      <c r="O3" s="1"/>
      <c r="P3" s="488" t="s">
        <v>346</v>
      </c>
      <c r="Q3" s="489"/>
      <c r="R3" s="489"/>
      <c r="S3" s="489"/>
      <c r="T3" s="489"/>
      <c r="U3" s="490"/>
    </row>
    <row r="4" spans="1:21" ht="56.25" customHeight="1" outlineLevel="1">
      <c r="A4" s="31" t="s">
        <v>163</v>
      </c>
      <c r="B4" s="86"/>
      <c r="E4" s="53" t="s">
        <v>347</v>
      </c>
      <c r="F4" s="91"/>
      <c r="G4" s="28"/>
      <c r="H4" s="10"/>
      <c r="I4" s="485"/>
      <c r="J4" s="486"/>
      <c r="K4" s="486"/>
      <c r="L4" s="486"/>
      <c r="M4" s="486"/>
      <c r="N4" s="487"/>
      <c r="P4" s="491"/>
      <c r="Q4" s="492"/>
      <c r="R4" s="492"/>
      <c r="S4" s="492"/>
      <c r="T4" s="492"/>
      <c r="U4" s="493"/>
    </row>
    <row r="5" spans="1:21" outlineLevel="1">
      <c r="A5" s="13" t="s">
        <v>348</v>
      </c>
      <c r="B5" s="88"/>
      <c r="E5" s="14"/>
      <c r="H5" s="10"/>
      <c r="I5" s="528"/>
      <c r="J5" s="506"/>
      <c r="K5" s="506"/>
      <c r="L5" s="506"/>
      <c r="M5" s="506"/>
      <c r="N5" s="507"/>
      <c r="P5" s="528"/>
      <c r="Q5" s="506"/>
      <c r="R5" s="506"/>
      <c r="S5" s="506"/>
      <c r="T5" s="506"/>
      <c r="U5" s="507"/>
    </row>
    <row r="6" spans="1:21" outlineLevel="1">
      <c r="A6" s="13" t="s">
        <v>351</v>
      </c>
      <c r="B6" s="88"/>
      <c r="E6" s="53" t="s">
        <v>353</v>
      </c>
      <c r="F6" s="90"/>
      <c r="H6" s="10"/>
      <c r="I6" s="508"/>
      <c r="J6" s="509"/>
      <c r="K6" s="509"/>
      <c r="L6" s="509"/>
      <c r="M6" s="509"/>
      <c r="N6" s="510"/>
      <c r="P6" s="508"/>
      <c r="Q6" s="509"/>
      <c r="R6" s="509"/>
      <c r="S6" s="509"/>
      <c r="T6" s="509"/>
      <c r="U6" s="510"/>
    </row>
    <row r="7" spans="1:21" outlineLevel="1">
      <c r="A7" s="13" t="s">
        <v>355</v>
      </c>
      <c r="B7" s="88"/>
      <c r="E7" s="14"/>
      <c r="H7" s="10"/>
      <c r="I7" s="508"/>
      <c r="J7" s="509"/>
      <c r="K7" s="509"/>
      <c r="L7" s="509"/>
      <c r="M7" s="509"/>
      <c r="N7" s="510"/>
      <c r="P7" s="508"/>
      <c r="Q7" s="509"/>
      <c r="R7" s="509"/>
      <c r="S7" s="509"/>
      <c r="T7" s="509"/>
      <c r="U7" s="510"/>
    </row>
    <row r="8" spans="1:21" ht="41" outlineLevel="1" thickBot="1">
      <c r="A8" s="34" t="s">
        <v>357</v>
      </c>
      <c r="B8" s="89"/>
      <c r="E8" s="14"/>
      <c r="H8" s="10"/>
      <c r="I8" s="508"/>
      <c r="J8" s="509"/>
      <c r="K8" s="509"/>
      <c r="L8" s="509"/>
      <c r="M8" s="509"/>
      <c r="N8" s="510"/>
      <c r="P8" s="508"/>
      <c r="Q8" s="509"/>
      <c r="R8" s="509"/>
      <c r="S8" s="509"/>
      <c r="T8" s="509"/>
      <c r="U8" s="510"/>
    </row>
    <row r="9" spans="1:21" outlineLevel="1">
      <c r="E9" s="14"/>
      <c r="H9" s="10"/>
      <c r="I9" s="508"/>
      <c r="J9" s="509"/>
      <c r="K9" s="509"/>
      <c r="L9" s="509"/>
      <c r="M9" s="509"/>
      <c r="N9" s="510"/>
      <c r="P9" s="508"/>
      <c r="Q9" s="509"/>
      <c r="R9" s="509"/>
      <c r="S9" s="509"/>
      <c r="T9" s="509"/>
      <c r="U9" s="510"/>
    </row>
    <row r="10" spans="1:21" ht="14" outlineLevel="1" thickBot="1">
      <c r="A10" s="32" t="s">
        <v>359</v>
      </c>
      <c r="B10" s="35"/>
      <c r="E10" s="14"/>
      <c r="H10" s="10"/>
      <c r="I10" s="508"/>
      <c r="J10" s="509"/>
      <c r="K10" s="509"/>
      <c r="L10" s="509"/>
      <c r="M10" s="509"/>
      <c r="N10" s="510"/>
      <c r="P10" s="508"/>
      <c r="Q10" s="509"/>
      <c r="R10" s="509"/>
      <c r="S10" s="509"/>
      <c r="T10" s="509"/>
      <c r="U10" s="510"/>
    </row>
    <row r="11" spans="1:21" outlineLevel="1">
      <c r="A11" s="16"/>
      <c r="H11" s="10"/>
      <c r="I11" s="508"/>
      <c r="J11" s="509"/>
      <c r="K11" s="509"/>
      <c r="L11" s="509"/>
      <c r="M11" s="509"/>
      <c r="N11" s="510"/>
      <c r="P11" s="508"/>
      <c r="Q11" s="509"/>
      <c r="R11" s="509"/>
      <c r="S11" s="509"/>
      <c r="T11" s="509"/>
      <c r="U11" s="510"/>
    </row>
    <row r="12" spans="1:21" ht="40.5" outlineLevel="1">
      <c r="A12" s="26" t="s">
        <v>360</v>
      </c>
      <c r="B12" s="26" t="s">
        <v>361</v>
      </c>
      <c r="C12" s="26" t="s">
        <v>362</v>
      </c>
      <c r="D12" s="26" t="s">
        <v>363</v>
      </c>
      <c r="E12" s="26" t="s">
        <v>364</v>
      </c>
      <c r="F12" s="26" t="s">
        <v>365</v>
      </c>
      <c r="G12" s="26" t="s">
        <v>366</v>
      </c>
      <c r="I12" s="508"/>
      <c r="J12" s="509"/>
      <c r="K12" s="509"/>
      <c r="L12" s="509"/>
      <c r="M12" s="509"/>
      <c r="N12" s="510"/>
      <c r="P12" s="508"/>
      <c r="Q12" s="509"/>
      <c r="R12" s="509"/>
      <c r="S12" s="509"/>
      <c r="T12" s="509"/>
      <c r="U12" s="510"/>
    </row>
    <row r="13" spans="1:21" outlineLevel="1">
      <c r="A13" s="58">
        <v>2035</v>
      </c>
      <c r="B13" s="21">
        <f t="shared" ref="B13:B18" si="0">INDEX($E$204:$AW$204,1,MATCH($A13,$E$53:$BB$53,0))</f>
        <v>0</v>
      </c>
      <c r="C13" s="21">
        <f>B13-Baseline!B13</f>
        <v>1043.7798624048817</v>
      </c>
      <c r="D13" s="21">
        <f t="shared" ref="D13:D18" si="1">INDEX($E$205:$AW$205,1,MATCH($A13,$E$53:$BB$53,0))</f>
        <v>0</v>
      </c>
      <c r="E13" s="21">
        <f>D13-Baseline!D13</f>
        <v>810.26531890646072</v>
      </c>
      <c r="F13" s="21">
        <f t="shared" ref="F13:F18" si="2">INDEX($E$206:$AW$206,1,MATCH($A13,$E$53:$BB$53,0))</f>
        <v>0</v>
      </c>
      <c r="G13" s="21">
        <f>F13-Baseline!F13</f>
        <v>1277.2908348340147</v>
      </c>
      <c r="I13" s="508"/>
      <c r="J13" s="509"/>
      <c r="K13" s="509"/>
      <c r="L13" s="509"/>
      <c r="M13" s="509"/>
      <c r="N13" s="510"/>
      <c r="P13" s="508"/>
      <c r="Q13" s="509"/>
      <c r="R13" s="509"/>
      <c r="S13" s="509"/>
      <c r="T13" s="509"/>
      <c r="U13" s="510"/>
    </row>
    <row r="14" spans="1:21" outlineLevel="1">
      <c r="A14" s="58">
        <v>2040</v>
      </c>
      <c r="B14" s="21">
        <f t="shared" si="0"/>
        <v>0</v>
      </c>
      <c r="C14" s="21">
        <f>B14-Baseline!B14</f>
        <v>1588.9289225241591</v>
      </c>
      <c r="D14" s="21">
        <f t="shared" si="1"/>
        <v>0</v>
      </c>
      <c r="E14" s="21">
        <f>D14-Baseline!D14</f>
        <v>1232.0021400026978</v>
      </c>
      <c r="F14" s="21">
        <f t="shared" si="2"/>
        <v>0</v>
      </c>
      <c r="G14" s="21">
        <f>F14-Baseline!F14</f>
        <v>1946.198384040104</v>
      </c>
      <c r="I14" s="508"/>
      <c r="J14" s="509"/>
      <c r="K14" s="509"/>
      <c r="L14" s="509"/>
      <c r="M14" s="509"/>
      <c r="N14" s="510"/>
      <c r="P14" s="508"/>
      <c r="Q14" s="509"/>
      <c r="R14" s="509"/>
      <c r="S14" s="509"/>
      <c r="T14" s="509"/>
      <c r="U14" s="510"/>
    </row>
    <row r="15" spans="1:21" outlineLevel="1">
      <c r="A15" s="58">
        <v>2045</v>
      </c>
      <c r="B15" s="21">
        <f t="shared" si="0"/>
        <v>0</v>
      </c>
      <c r="C15" s="21">
        <f>B15-Baseline!B15</f>
        <v>2113.1875866833107</v>
      </c>
      <c r="D15" s="21">
        <f t="shared" si="1"/>
        <v>0</v>
      </c>
      <c r="E15" s="21">
        <f>D15-Baseline!D15</f>
        <v>1636.6569980449776</v>
      </c>
      <c r="F15" s="21">
        <f t="shared" si="2"/>
        <v>0</v>
      </c>
      <c r="G15" s="21">
        <f>F15-Baseline!F15</f>
        <v>2589.8919784276263</v>
      </c>
      <c r="I15" s="508"/>
      <c r="J15" s="509"/>
      <c r="K15" s="509"/>
      <c r="L15" s="509"/>
      <c r="M15" s="509"/>
      <c r="N15" s="510"/>
      <c r="P15" s="508"/>
      <c r="Q15" s="509"/>
      <c r="R15" s="509"/>
      <c r="S15" s="509"/>
      <c r="T15" s="509"/>
      <c r="U15" s="510"/>
    </row>
    <row r="16" spans="1:21" outlineLevel="1">
      <c r="A16" s="58">
        <v>2050</v>
      </c>
      <c r="B16" s="21">
        <f t="shared" si="0"/>
        <v>0</v>
      </c>
      <c r="C16" s="21">
        <f>B16-Baseline!B16</f>
        <v>2618.9253601193914</v>
      </c>
      <c r="D16" s="21">
        <f t="shared" si="1"/>
        <v>0</v>
      </c>
      <c r="E16" s="21">
        <f>D16-Baseline!D16</f>
        <v>2026.5336803095083</v>
      </c>
      <c r="F16" s="21">
        <f t="shared" si="2"/>
        <v>0</v>
      </c>
      <c r="G16" s="21">
        <f>F16-Baseline!F16</f>
        <v>3211.2102015271839</v>
      </c>
      <c r="I16" s="508"/>
      <c r="J16" s="509"/>
      <c r="K16" s="509"/>
      <c r="L16" s="509"/>
      <c r="M16" s="509"/>
      <c r="N16" s="510"/>
      <c r="P16" s="508"/>
      <c r="Q16" s="509"/>
      <c r="R16" s="509"/>
      <c r="S16" s="509"/>
      <c r="T16" s="509"/>
      <c r="U16" s="510"/>
    </row>
    <row r="17" spans="1:21" outlineLevel="1">
      <c r="A17" s="58">
        <v>2060</v>
      </c>
      <c r="B17" s="21">
        <f t="shared" si="0"/>
        <v>0</v>
      </c>
      <c r="C17" s="21">
        <f>B17-Baseline!B17</f>
        <v>3585.389947206399</v>
      </c>
      <c r="D17" s="21">
        <f t="shared" si="1"/>
        <v>0</v>
      </c>
      <c r="E17" s="21">
        <f>D17-Baseline!D17</f>
        <v>2771.3263442097732</v>
      </c>
      <c r="F17" s="21">
        <f t="shared" si="2"/>
        <v>0</v>
      </c>
      <c r="G17" s="21">
        <f>F17-Baseline!F17</f>
        <v>4397.2897382653082</v>
      </c>
      <c r="I17" s="508"/>
      <c r="J17" s="509"/>
      <c r="K17" s="509"/>
      <c r="L17" s="509"/>
      <c r="M17" s="509"/>
      <c r="N17" s="510"/>
      <c r="P17" s="508"/>
      <c r="Q17" s="509"/>
      <c r="R17" s="509"/>
      <c r="S17" s="509"/>
      <c r="T17" s="509"/>
      <c r="U17" s="510"/>
    </row>
    <row r="18" spans="1:21" outlineLevel="1">
      <c r="A18" s="58">
        <v>2070</v>
      </c>
      <c r="B18" s="21">
        <f t="shared" si="0"/>
        <v>0</v>
      </c>
      <c r="C18" s="21">
        <f>B18-Baseline!B18</f>
        <v>4531.7138760662201</v>
      </c>
      <c r="D18" s="21">
        <f t="shared" si="1"/>
        <v>0</v>
      </c>
      <c r="E18" s="21">
        <f>D18-Baseline!D18</f>
        <v>3503.1757480934643</v>
      </c>
      <c r="F18" s="21">
        <f t="shared" si="2"/>
        <v>0</v>
      </c>
      <c r="G18" s="21">
        <f>F18-Baseline!F18</f>
        <v>5554.4057979684858</v>
      </c>
      <c r="I18" s="511"/>
      <c r="J18" s="512"/>
      <c r="K18" s="512"/>
      <c r="L18" s="512"/>
      <c r="M18" s="512"/>
      <c r="N18" s="513"/>
      <c r="P18" s="511"/>
      <c r="Q18" s="512"/>
      <c r="R18" s="512"/>
      <c r="S18" s="512"/>
      <c r="T18" s="512"/>
      <c r="U18" s="513"/>
    </row>
    <row r="19" spans="1:21" ht="14" outlineLevel="1" thickBot="1">
      <c r="A19" s="469"/>
      <c r="B19" s="469"/>
      <c r="I19" s="250"/>
      <c r="J19" s="251"/>
      <c r="K19" s="251"/>
      <c r="L19" s="251"/>
      <c r="M19" s="251"/>
      <c r="N19" s="251"/>
      <c r="P19" s="249"/>
      <c r="Q19" s="249"/>
      <c r="R19" s="249"/>
      <c r="S19" s="249"/>
      <c r="T19" s="249"/>
      <c r="U19" s="232"/>
    </row>
    <row r="20" spans="1:21" ht="26.25" customHeight="1" outlineLevel="1">
      <c r="A20" s="54" t="s">
        <v>367</v>
      </c>
      <c r="B20" s="55">
        <f>Baseline!B20</f>
        <v>1</v>
      </c>
      <c r="E20" s="154"/>
      <c r="I20" s="503" t="s">
        <v>368</v>
      </c>
      <c r="J20" s="504"/>
      <c r="K20" s="504"/>
      <c r="L20" s="504"/>
      <c r="M20" s="504"/>
      <c r="N20" s="505"/>
      <c r="P20" s="503" t="s">
        <v>369</v>
      </c>
      <c r="Q20" s="504"/>
      <c r="R20" s="504"/>
      <c r="S20" s="504"/>
      <c r="T20" s="504"/>
      <c r="U20" s="505"/>
    </row>
    <row r="21" spans="1:21" ht="12.75" customHeight="1" outlineLevel="1">
      <c r="A21" s="154"/>
      <c r="B21" s="155"/>
      <c r="I21" s="528"/>
      <c r="J21" s="506"/>
      <c r="K21" s="506"/>
      <c r="L21" s="506"/>
      <c r="M21" s="506"/>
      <c r="N21" s="507"/>
      <c r="P21" s="528"/>
      <c r="Q21" s="506"/>
      <c r="R21" s="506"/>
      <c r="S21" s="506"/>
      <c r="T21" s="506"/>
      <c r="U21" s="507"/>
    </row>
    <row r="22" spans="1:21" ht="12.75" customHeight="1" outlineLevel="1">
      <c r="A22" s="154"/>
      <c r="B22" s="155"/>
      <c r="I22" s="508"/>
      <c r="J22" s="509"/>
      <c r="K22" s="509"/>
      <c r="L22" s="509"/>
      <c r="M22" s="509"/>
      <c r="N22" s="510"/>
      <c r="P22" s="508"/>
      <c r="Q22" s="509"/>
      <c r="R22" s="509"/>
      <c r="S22" s="509"/>
      <c r="T22" s="509"/>
      <c r="U22" s="510"/>
    </row>
    <row r="23" spans="1:21" outlineLevel="1">
      <c r="A23" s="154"/>
      <c r="B23" s="451" t="s">
        <v>371</v>
      </c>
      <c r="C23" s="452"/>
      <c r="D23" s="452"/>
      <c r="E23" s="452"/>
      <c r="F23" s="452"/>
      <c r="G23" s="453"/>
      <c r="I23" s="508"/>
      <c r="J23" s="509"/>
      <c r="K23" s="509"/>
      <c r="L23" s="509"/>
      <c r="M23" s="509"/>
      <c r="N23" s="510"/>
      <c r="P23" s="508"/>
      <c r="Q23" s="509"/>
      <c r="R23" s="509"/>
      <c r="S23" s="509"/>
      <c r="T23" s="509"/>
      <c r="U23" s="510"/>
    </row>
    <row r="24" spans="1:21" outlineLevel="1">
      <c r="B24" s="17">
        <v>2027</v>
      </c>
      <c r="C24" s="17">
        <v>2028</v>
      </c>
      <c r="D24" s="17">
        <v>2029</v>
      </c>
      <c r="E24" s="17">
        <v>2030</v>
      </c>
      <c r="F24" s="17">
        <v>2031</v>
      </c>
      <c r="G24" s="17" t="s">
        <v>372</v>
      </c>
      <c r="I24" s="508"/>
      <c r="J24" s="509"/>
      <c r="K24" s="509"/>
      <c r="L24" s="509"/>
      <c r="M24" s="509"/>
      <c r="N24" s="510"/>
      <c r="P24" s="508"/>
      <c r="Q24" s="509"/>
      <c r="R24" s="509"/>
      <c r="S24" s="509"/>
      <c r="T24" s="509"/>
      <c r="U24" s="510"/>
    </row>
    <row r="25" spans="1:21" ht="14" outlineLevel="1" thickBot="1">
      <c r="B25" s="30" t="s">
        <v>373</v>
      </c>
      <c r="C25" s="30" t="s">
        <v>373</v>
      </c>
      <c r="D25" s="30" t="s">
        <v>373</v>
      </c>
      <c r="E25" s="30" t="s">
        <v>373</v>
      </c>
      <c r="F25" s="30" t="s">
        <v>373</v>
      </c>
      <c r="G25" s="30" t="s">
        <v>373</v>
      </c>
      <c r="I25" s="508"/>
      <c r="J25" s="509"/>
      <c r="K25" s="509"/>
      <c r="L25" s="509"/>
      <c r="M25" s="509"/>
      <c r="N25" s="510"/>
      <c r="P25" s="508"/>
      <c r="Q25" s="509"/>
      <c r="R25" s="509"/>
      <c r="S25" s="509"/>
      <c r="T25" s="509"/>
      <c r="U25" s="510"/>
    </row>
    <row r="26" spans="1:21" outlineLevel="1">
      <c r="A26" s="54" t="s">
        <v>374</v>
      </c>
      <c r="B26" s="21">
        <f>E64</f>
        <v>0</v>
      </c>
      <c r="C26" s="21">
        <f>F64</f>
        <v>0</v>
      </c>
      <c r="D26" s="21">
        <f>G64</f>
        <v>0</v>
      </c>
      <c r="E26" s="21">
        <f>H64</f>
        <v>0</v>
      </c>
      <c r="F26" s="21">
        <f>I64</f>
        <v>0</v>
      </c>
      <c r="G26" s="21">
        <f>SUM(J64:BB64)</f>
        <v>0</v>
      </c>
      <c r="I26" s="508"/>
      <c r="J26" s="509"/>
      <c r="K26" s="509"/>
      <c r="L26" s="509"/>
      <c r="M26" s="509"/>
      <c r="N26" s="510"/>
      <c r="P26" s="508"/>
      <c r="Q26" s="509"/>
      <c r="R26" s="509"/>
      <c r="S26" s="509"/>
      <c r="T26" s="509"/>
      <c r="U26" s="510"/>
    </row>
    <row r="27" spans="1:21" outlineLevel="1">
      <c r="A27" s="54" t="s">
        <v>375</v>
      </c>
      <c r="B27" s="21">
        <f>E71+E77</f>
        <v>0</v>
      </c>
      <c r="C27" s="21">
        <f>F71+F77</f>
        <v>0</v>
      </c>
      <c r="D27" s="21">
        <f>G71+G77</f>
        <v>0</v>
      </c>
      <c r="E27" s="21">
        <f>H71+H77</f>
        <v>0</v>
      </c>
      <c r="F27" s="21">
        <f>I71+I77</f>
        <v>0</v>
      </c>
      <c r="G27" s="21">
        <f>SUM(J71:BB71)+SUM(J77:BB77)</f>
        <v>0</v>
      </c>
      <c r="I27" s="508"/>
      <c r="J27" s="509"/>
      <c r="K27" s="509"/>
      <c r="L27" s="509"/>
      <c r="M27" s="509"/>
      <c r="N27" s="510"/>
      <c r="P27" s="508"/>
      <c r="Q27" s="509"/>
      <c r="R27" s="509"/>
      <c r="S27" s="509"/>
      <c r="T27" s="509"/>
      <c r="U27" s="510"/>
    </row>
    <row r="28" spans="1:21" outlineLevel="1">
      <c r="A28" s="154"/>
      <c r="B28" s="248"/>
      <c r="C28" s="248"/>
      <c r="D28" s="248"/>
      <c r="E28" s="248"/>
      <c r="F28" s="248"/>
      <c r="G28" s="248"/>
      <c r="I28" s="508"/>
      <c r="J28" s="509"/>
      <c r="K28" s="509"/>
      <c r="L28" s="509"/>
      <c r="M28" s="509"/>
      <c r="N28" s="510"/>
      <c r="P28" s="508"/>
      <c r="Q28" s="509"/>
      <c r="R28" s="509"/>
      <c r="S28" s="509"/>
      <c r="T28" s="509"/>
      <c r="U28" s="510"/>
    </row>
    <row r="29" spans="1:21" ht="14" outlineLevel="1" thickBot="1">
      <c r="A29" s="154"/>
      <c r="B29" s="248"/>
      <c r="C29" s="248"/>
      <c r="D29" s="248"/>
      <c r="E29" s="248"/>
      <c r="F29" s="248"/>
      <c r="G29" s="248"/>
      <c r="I29" s="508"/>
      <c r="J29" s="509"/>
      <c r="K29" s="509"/>
      <c r="L29" s="509"/>
      <c r="M29" s="509"/>
      <c r="N29" s="510"/>
      <c r="P29" s="508"/>
      <c r="Q29" s="509"/>
      <c r="R29" s="509"/>
      <c r="S29" s="509"/>
      <c r="T29" s="509"/>
      <c r="U29" s="510"/>
    </row>
    <row r="30" spans="1:21" ht="14" outlineLevel="1" thickBot="1">
      <c r="A30" s="308"/>
      <c r="B30" s="309" t="s">
        <v>376</v>
      </c>
      <c r="C30" s="310" t="s">
        <v>377</v>
      </c>
      <c r="D30" s="455" t="s">
        <v>330</v>
      </c>
      <c r="E30" s="456"/>
      <c r="F30" s="456"/>
      <c r="G30" s="457"/>
      <c r="I30" s="508"/>
      <c r="J30" s="509"/>
      <c r="K30" s="509"/>
      <c r="L30" s="509"/>
      <c r="M30" s="509"/>
      <c r="N30" s="510"/>
      <c r="P30" s="508"/>
      <c r="Q30" s="509"/>
      <c r="R30" s="509"/>
      <c r="S30" s="509"/>
      <c r="T30" s="509"/>
      <c r="U30" s="510"/>
    </row>
    <row r="31" spans="1:21" outlineLevel="1">
      <c r="A31" s="475" t="s">
        <v>378</v>
      </c>
      <c r="B31" s="311"/>
      <c r="C31" s="307"/>
      <c r="D31" s="517"/>
      <c r="E31" s="517"/>
      <c r="F31" s="517"/>
      <c r="G31" s="518"/>
      <c r="I31" s="508"/>
      <c r="J31" s="509"/>
      <c r="K31" s="509"/>
      <c r="L31" s="509"/>
      <c r="M31" s="509"/>
      <c r="N31" s="510"/>
      <c r="P31" s="508"/>
      <c r="Q31" s="509"/>
      <c r="R31" s="509"/>
      <c r="S31" s="509"/>
      <c r="T31" s="509"/>
      <c r="U31" s="510"/>
    </row>
    <row r="32" spans="1:21" outlineLevel="1">
      <c r="A32" s="475"/>
      <c r="B32" s="312"/>
      <c r="C32" s="252"/>
      <c r="D32" s="460"/>
      <c r="E32" s="460"/>
      <c r="F32" s="460"/>
      <c r="G32" s="461"/>
      <c r="I32" s="508"/>
      <c r="J32" s="509"/>
      <c r="K32" s="509"/>
      <c r="L32" s="509"/>
      <c r="M32" s="509"/>
      <c r="N32" s="510"/>
      <c r="P32" s="508"/>
      <c r="Q32" s="509"/>
      <c r="R32" s="509"/>
      <c r="S32" s="509"/>
      <c r="T32" s="509"/>
      <c r="U32" s="510"/>
    </row>
    <row r="33" spans="1:21" outlineLevel="1">
      <c r="A33" s="475"/>
      <c r="B33" s="312"/>
      <c r="C33" s="252"/>
      <c r="D33" s="460"/>
      <c r="E33" s="460"/>
      <c r="F33" s="460"/>
      <c r="G33" s="461"/>
      <c r="I33" s="508"/>
      <c r="J33" s="509"/>
      <c r="K33" s="509"/>
      <c r="L33" s="509"/>
      <c r="M33" s="509"/>
      <c r="N33" s="510"/>
      <c r="P33" s="508"/>
      <c r="Q33" s="509"/>
      <c r="R33" s="509"/>
      <c r="S33" s="509"/>
      <c r="T33" s="509"/>
      <c r="U33" s="510"/>
    </row>
    <row r="34" spans="1:21" outlineLevel="1">
      <c r="A34" s="475"/>
      <c r="B34" s="312"/>
      <c r="C34" s="252"/>
      <c r="D34" s="460"/>
      <c r="E34" s="460"/>
      <c r="F34" s="460"/>
      <c r="G34" s="461"/>
      <c r="I34" s="508"/>
      <c r="J34" s="509"/>
      <c r="K34" s="509"/>
      <c r="L34" s="509"/>
      <c r="M34" s="509"/>
      <c r="N34" s="510"/>
      <c r="P34" s="508"/>
      <c r="Q34" s="509"/>
      <c r="R34" s="509"/>
      <c r="S34" s="509"/>
      <c r="T34" s="509"/>
      <c r="U34" s="510"/>
    </row>
    <row r="35" spans="1:21" outlineLevel="1">
      <c r="A35" s="475"/>
      <c r="B35" s="312"/>
      <c r="C35" s="252"/>
      <c r="D35" s="460"/>
      <c r="E35" s="460"/>
      <c r="F35" s="460"/>
      <c r="G35" s="461"/>
      <c r="I35" s="508"/>
      <c r="J35" s="509"/>
      <c r="K35" s="509"/>
      <c r="L35" s="509"/>
      <c r="M35" s="509"/>
      <c r="N35" s="510"/>
      <c r="P35" s="508"/>
      <c r="Q35" s="509"/>
      <c r="R35" s="509"/>
      <c r="S35" s="509"/>
      <c r="T35" s="509"/>
      <c r="U35" s="510"/>
    </row>
    <row r="36" spans="1:21" outlineLevel="1">
      <c r="A36" s="475"/>
      <c r="B36" s="312"/>
      <c r="C36" s="252"/>
      <c r="D36" s="460"/>
      <c r="E36" s="460"/>
      <c r="F36" s="460"/>
      <c r="G36" s="461"/>
      <c r="I36" s="508"/>
      <c r="J36" s="509"/>
      <c r="K36" s="509"/>
      <c r="L36" s="509"/>
      <c r="M36" s="509"/>
      <c r="N36" s="510"/>
      <c r="P36" s="508"/>
      <c r="Q36" s="509"/>
      <c r="R36" s="509"/>
      <c r="S36" s="509"/>
      <c r="T36" s="509"/>
      <c r="U36" s="510"/>
    </row>
    <row r="37" spans="1:21" outlineLevel="1">
      <c r="A37" s="475"/>
      <c r="B37" s="312"/>
      <c r="C37" s="252"/>
      <c r="D37" s="460"/>
      <c r="E37" s="460"/>
      <c r="F37" s="460"/>
      <c r="G37" s="461"/>
      <c r="I37" s="508"/>
      <c r="J37" s="509"/>
      <c r="K37" s="509"/>
      <c r="L37" s="509"/>
      <c r="M37" s="509"/>
      <c r="N37" s="510"/>
      <c r="P37" s="508"/>
      <c r="Q37" s="509"/>
      <c r="R37" s="509"/>
      <c r="S37" s="509"/>
      <c r="T37" s="509"/>
      <c r="U37" s="510"/>
    </row>
    <row r="38" spans="1:21" outlineLevel="1">
      <c r="A38" s="475"/>
      <c r="B38" s="312"/>
      <c r="C38" s="252"/>
      <c r="D38" s="460"/>
      <c r="E38" s="460"/>
      <c r="F38" s="460"/>
      <c r="G38" s="461"/>
      <c r="I38" s="508"/>
      <c r="J38" s="509"/>
      <c r="K38" s="509"/>
      <c r="L38" s="509"/>
      <c r="M38" s="509"/>
      <c r="N38" s="510"/>
      <c r="P38" s="508"/>
      <c r="Q38" s="509"/>
      <c r="R38" s="509"/>
      <c r="S38" s="509"/>
      <c r="T38" s="509"/>
      <c r="U38" s="510"/>
    </row>
    <row r="39" spans="1:21" outlineLevel="1">
      <c r="A39" s="475"/>
      <c r="B39" s="312"/>
      <c r="C39" s="252"/>
      <c r="D39" s="460"/>
      <c r="E39" s="460"/>
      <c r="F39" s="460"/>
      <c r="G39" s="461"/>
      <c r="I39" s="508"/>
      <c r="J39" s="509"/>
      <c r="K39" s="509"/>
      <c r="L39" s="509"/>
      <c r="M39" s="509"/>
      <c r="N39" s="510"/>
      <c r="P39" s="508"/>
      <c r="Q39" s="509"/>
      <c r="R39" s="509"/>
      <c r="S39" s="509"/>
      <c r="T39" s="509"/>
      <c r="U39" s="510"/>
    </row>
    <row r="40" spans="1:21" ht="14" outlineLevel="1" thickBot="1">
      <c r="A40" s="476"/>
      <c r="B40" s="313"/>
      <c r="C40" s="314"/>
      <c r="D40" s="458"/>
      <c r="E40" s="458"/>
      <c r="F40" s="458"/>
      <c r="G40" s="459"/>
      <c r="I40" s="508"/>
      <c r="J40" s="509"/>
      <c r="K40" s="509"/>
      <c r="L40" s="509"/>
      <c r="M40" s="509"/>
      <c r="N40" s="510"/>
      <c r="P40" s="508"/>
      <c r="Q40" s="509"/>
      <c r="R40" s="509"/>
      <c r="S40" s="509"/>
      <c r="T40" s="509"/>
      <c r="U40" s="510"/>
    </row>
    <row r="41" spans="1:21" outlineLevel="1">
      <c r="A41" s="154"/>
      <c r="B41" s="248"/>
      <c r="C41" s="248"/>
      <c r="D41" s="248"/>
      <c r="E41" s="248"/>
      <c r="F41" s="248"/>
      <c r="G41" s="248"/>
      <c r="I41" s="508"/>
      <c r="J41" s="509"/>
      <c r="K41" s="509"/>
      <c r="L41" s="509"/>
      <c r="M41" s="509"/>
      <c r="N41" s="510"/>
      <c r="P41" s="508"/>
      <c r="Q41" s="509"/>
      <c r="R41" s="509"/>
      <c r="S41" s="509"/>
      <c r="T41" s="509"/>
      <c r="U41" s="510"/>
    </row>
    <row r="42" spans="1:21" outlineLevel="1">
      <c r="A42" s="154"/>
      <c r="B42" s="248"/>
      <c r="C42" s="248"/>
      <c r="D42" s="248"/>
      <c r="E42" s="248"/>
      <c r="F42" s="248"/>
      <c r="G42" s="248"/>
      <c r="I42" s="508"/>
      <c r="J42" s="509"/>
      <c r="K42" s="509"/>
      <c r="L42" s="509"/>
      <c r="M42" s="509"/>
      <c r="N42" s="510"/>
      <c r="P42" s="508"/>
      <c r="Q42" s="509"/>
      <c r="R42" s="509"/>
      <c r="S42" s="509"/>
      <c r="T42" s="509"/>
      <c r="U42" s="510"/>
    </row>
    <row r="43" spans="1:21" outlineLevel="1">
      <c r="A43" s="154"/>
      <c r="B43" s="248"/>
      <c r="C43" s="248"/>
      <c r="D43" s="248"/>
      <c r="E43" s="248"/>
      <c r="F43" s="248"/>
      <c r="G43" s="248"/>
      <c r="I43" s="508"/>
      <c r="J43" s="509"/>
      <c r="K43" s="509"/>
      <c r="L43" s="509"/>
      <c r="M43" s="509"/>
      <c r="N43" s="510"/>
      <c r="P43" s="508"/>
      <c r="Q43" s="509"/>
      <c r="R43" s="509"/>
      <c r="S43" s="509"/>
      <c r="T43" s="509"/>
      <c r="U43" s="510"/>
    </row>
    <row r="44" spans="1:21" outlineLevel="1">
      <c r="A44" s="154"/>
      <c r="B44" s="248"/>
      <c r="C44" s="248"/>
      <c r="D44" s="248"/>
      <c r="E44" s="248"/>
      <c r="F44" s="248"/>
      <c r="G44" s="248"/>
      <c r="I44" s="508"/>
      <c r="J44" s="509"/>
      <c r="K44" s="509"/>
      <c r="L44" s="509"/>
      <c r="M44" s="509"/>
      <c r="N44" s="510"/>
      <c r="P44" s="508"/>
      <c r="Q44" s="509"/>
      <c r="R44" s="509"/>
      <c r="S44" s="509"/>
      <c r="T44" s="509"/>
      <c r="U44" s="510"/>
    </row>
    <row r="45" spans="1:21" outlineLevel="1">
      <c r="A45" s="154"/>
      <c r="B45" s="248"/>
      <c r="C45" s="248"/>
      <c r="D45" s="248"/>
      <c r="E45" s="248"/>
      <c r="F45" s="248"/>
      <c r="G45" s="248"/>
      <c r="I45" s="511"/>
      <c r="J45" s="512"/>
      <c r="K45" s="512"/>
      <c r="L45" s="512"/>
      <c r="M45" s="512"/>
      <c r="N45" s="513"/>
      <c r="P45" s="511"/>
      <c r="Q45" s="512"/>
      <c r="R45" s="512"/>
      <c r="S45" s="512"/>
      <c r="T45" s="512"/>
      <c r="U45" s="513"/>
    </row>
    <row r="46" spans="1:21" outlineLevel="1">
      <c r="A46" s="154"/>
      <c r="B46" s="248"/>
      <c r="C46" s="248"/>
      <c r="D46" s="248"/>
      <c r="E46" s="248"/>
      <c r="F46" s="248"/>
      <c r="G46" s="248"/>
    </row>
    <row r="47" spans="1:21">
      <c r="A47" s="154"/>
      <c r="B47" s="155"/>
    </row>
    <row r="48" spans="1:21" ht="15">
      <c r="A48" s="12" t="s">
        <v>389</v>
      </c>
    </row>
    <row r="49" spans="1:54" ht="15" outlineLevel="1">
      <c r="A49" s="12"/>
    </row>
    <row r="50" spans="1:54" ht="14" outlineLevel="1" thickBot="1">
      <c r="A50" s="4" t="s">
        <v>390</v>
      </c>
    </row>
    <row r="51" spans="1:54" outlineLevel="2">
      <c r="B51" s="19"/>
      <c r="C51" s="19"/>
      <c r="D51" s="19"/>
      <c r="E51" s="462" t="s">
        <v>277</v>
      </c>
      <c r="F51" s="450"/>
      <c r="G51" s="450"/>
      <c r="H51" s="450"/>
      <c r="I51" s="450"/>
      <c r="J51" s="450" t="s">
        <v>278</v>
      </c>
      <c r="K51" s="450"/>
      <c r="L51" s="450"/>
      <c r="M51" s="450"/>
      <c r="N51" s="450"/>
      <c r="O51" s="450" t="s">
        <v>279</v>
      </c>
      <c r="P51" s="450"/>
      <c r="Q51" s="450"/>
      <c r="R51" s="450"/>
      <c r="S51" s="450"/>
      <c r="T51" s="450" t="s">
        <v>280</v>
      </c>
      <c r="U51" s="450"/>
      <c r="V51" s="450"/>
      <c r="W51" s="450"/>
      <c r="X51" s="450"/>
      <c r="Y51" s="450" t="s">
        <v>391</v>
      </c>
      <c r="Z51" s="450"/>
      <c r="AA51" s="450"/>
      <c r="AB51" s="450"/>
      <c r="AC51" s="450"/>
      <c r="AD51" s="450" t="s">
        <v>392</v>
      </c>
      <c r="AE51" s="450"/>
      <c r="AF51" s="450"/>
      <c r="AG51" s="450"/>
      <c r="AH51" s="450"/>
      <c r="AI51" s="450" t="s">
        <v>393</v>
      </c>
      <c r="AJ51" s="450"/>
      <c r="AK51" s="450"/>
      <c r="AL51" s="450"/>
      <c r="AM51" s="450"/>
      <c r="AN51" s="450" t="s">
        <v>394</v>
      </c>
      <c r="AO51" s="450"/>
      <c r="AP51" s="450"/>
      <c r="AQ51" s="450"/>
      <c r="AR51" s="450"/>
      <c r="AS51" s="450" t="s">
        <v>395</v>
      </c>
      <c r="AT51" s="450"/>
      <c r="AU51" s="450"/>
      <c r="AV51" s="450"/>
      <c r="AW51" s="450"/>
      <c r="AX51" s="450" t="s">
        <v>396</v>
      </c>
      <c r="AY51" s="450"/>
      <c r="AZ51" s="450"/>
      <c r="BA51" s="450"/>
      <c r="BB51" s="454"/>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376</v>
      </c>
      <c r="C53" s="19" t="s">
        <v>397</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70" t="s">
        <v>398</v>
      </c>
      <c r="B54" s="127"/>
      <c r="C54" s="127"/>
      <c r="D54" s="124" t="s">
        <v>399</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71"/>
      <c r="B55" s="36"/>
      <c r="C55" s="121"/>
      <c r="D55" s="2" t="s">
        <v>399</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71"/>
      <c r="B56" s="36"/>
      <c r="C56" s="121"/>
      <c r="D56" s="2" t="s">
        <v>399</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71"/>
      <c r="B57" s="36"/>
      <c r="C57" s="121"/>
      <c r="D57" s="2" t="s">
        <v>399</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71"/>
      <c r="B58" s="36"/>
      <c r="C58" s="121"/>
      <c r="D58" s="2" t="s">
        <v>399</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71"/>
      <c r="B59" s="36"/>
      <c r="C59" s="121"/>
      <c r="D59" s="2" t="s">
        <v>399</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71"/>
      <c r="B60" s="36"/>
      <c r="C60" s="121"/>
      <c r="D60" s="2" t="s">
        <v>399</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71"/>
      <c r="B61" s="36"/>
      <c r="C61" s="121"/>
      <c r="D61" s="2" t="s">
        <v>399</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71"/>
      <c r="B62" s="36"/>
      <c r="C62" s="121"/>
      <c r="D62" s="2" t="s">
        <v>399</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71"/>
      <c r="B63" s="36"/>
      <c r="C63" s="121"/>
      <c r="D63" s="2" t="s">
        <v>399</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72"/>
      <c r="B64" s="122" t="s">
        <v>400</v>
      </c>
      <c r="C64" s="296" t="s">
        <v>401</v>
      </c>
      <c r="D64" s="123" t="s">
        <v>399</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63" t="s">
        <v>402</v>
      </c>
      <c r="B66" s="266"/>
      <c r="C66" s="267"/>
      <c r="D66" s="268" t="s">
        <v>399</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64"/>
      <c r="B67" s="252"/>
      <c r="C67" s="267"/>
      <c r="D67" s="269" t="s">
        <v>399</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64"/>
      <c r="B68" s="252"/>
      <c r="C68" s="267"/>
      <c r="D68" s="269" t="s">
        <v>399</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64"/>
      <c r="B69" s="252"/>
      <c r="C69" s="267"/>
      <c r="D69" s="269" t="s">
        <v>399</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64"/>
      <c r="B70" s="252"/>
      <c r="C70" s="267"/>
      <c r="D70" s="269" t="s">
        <v>399</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65"/>
      <c r="B71" s="122" t="s">
        <v>403</v>
      </c>
      <c r="C71" s="123"/>
      <c r="D71" s="270" t="s">
        <v>399</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63" t="s">
        <v>404</v>
      </c>
      <c r="B75" s="127" t="s">
        <v>405</v>
      </c>
      <c r="C75" s="274"/>
      <c r="D75" s="124" t="s">
        <v>399</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64"/>
      <c r="B76" s="121"/>
      <c r="C76" s="272"/>
      <c r="D76" s="2" t="s">
        <v>399</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65"/>
      <c r="B77" s="273" t="s">
        <v>406</v>
      </c>
      <c r="C77" s="271"/>
      <c r="D77" s="123" t="s">
        <v>399</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4" outlineLevel="1" thickBot="1">
      <c r="B79" s="125"/>
      <c r="C79" s="125"/>
      <c r="D79" s="125"/>
      <c r="E79" s="247"/>
    </row>
    <row r="80" spans="1:54" outlineLevel="1">
      <c r="A80" s="4" t="s">
        <v>407</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408</v>
      </c>
      <c r="C81" s="6" t="s">
        <v>409</v>
      </c>
      <c r="D81" t="s">
        <v>410</v>
      </c>
      <c r="E81" s="129">
        <f>$B$20</f>
        <v>1</v>
      </c>
      <c r="F81" s="129">
        <f t="shared" ref="F81:AA81" si="7">$B$20</f>
        <v>1</v>
      </c>
      <c r="G81" s="129">
        <f t="shared" si="7"/>
        <v>1</v>
      </c>
      <c r="H81" s="129">
        <f t="shared" si="7"/>
        <v>1</v>
      </c>
      <c r="I81" s="129">
        <f t="shared" si="7"/>
        <v>1</v>
      </c>
      <c r="J81" s="129">
        <f t="shared" si="7"/>
        <v>1</v>
      </c>
      <c r="K81" s="129">
        <f t="shared" si="7"/>
        <v>1</v>
      </c>
      <c r="L81" s="129">
        <f t="shared" si="7"/>
        <v>1</v>
      </c>
      <c r="M81" s="129">
        <f t="shared" si="7"/>
        <v>1</v>
      </c>
      <c r="N81" s="129">
        <f t="shared" si="7"/>
        <v>1</v>
      </c>
      <c r="O81" s="129">
        <f t="shared" si="7"/>
        <v>1</v>
      </c>
      <c r="P81" s="129">
        <f t="shared" si="7"/>
        <v>1</v>
      </c>
      <c r="Q81" s="129">
        <f t="shared" si="7"/>
        <v>1</v>
      </c>
      <c r="R81" s="129">
        <f t="shared" si="7"/>
        <v>1</v>
      </c>
      <c r="S81" s="129">
        <f t="shared" si="7"/>
        <v>1</v>
      </c>
      <c r="T81" s="129">
        <f t="shared" si="7"/>
        <v>1</v>
      </c>
      <c r="U81" s="129">
        <f t="shared" si="7"/>
        <v>1</v>
      </c>
      <c r="V81" s="129">
        <f t="shared" si="7"/>
        <v>1</v>
      </c>
      <c r="W81" s="129">
        <f t="shared" si="7"/>
        <v>1</v>
      </c>
      <c r="X81" s="129">
        <f t="shared" si="7"/>
        <v>1</v>
      </c>
      <c r="Y81" s="129">
        <f t="shared" si="7"/>
        <v>1</v>
      </c>
      <c r="Z81" s="129">
        <f t="shared" si="7"/>
        <v>1</v>
      </c>
      <c r="AA81" s="129">
        <f t="shared" si="7"/>
        <v>1</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411</v>
      </c>
      <c r="C82" t="s">
        <v>412</v>
      </c>
      <c r="D82" t="s">
        <v>399</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413</v>
      </c>
      <c r="C83" t="s">
        <v>414</v>
      </c>
      <c r="D83" t="s">
        <v>399</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415</v>
      </c>
      <c r="C84" t="s">
        <v>416</v>
      </c>
      <c r="D84" t="s">
        <v>399</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417</v>
      </c>
      <c r="C85" t="s">
        <v>418</v>
      </c>
      <c r="D85" t="s">
        <v>399</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419</v>
      </c>
      <c r="C86" t="s">
        <v>420</v>
      </c>
      <c r="D86" t="s">
        <v>399</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421</v>
      </c>
      <c r="C87" t="s">
        <v>422</v>
      </c>
      <c r="D87" t="s">
        <v>399</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423</v>
      </c>
      <c r="C88" t="s">
        <v>424</v>
      </c>
      <c r="D88" t="s">
        <v>399</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425</v>
      </c>
      <c r="C89" t="s">
        <v>426</v>
      </c>
      <c r="D89" t="s">
        <v>399</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427</v>
      </c>
      <c r="C90" t="s">
        <v>428</v>
      </c>
      <c r="D90" t="s">
        <v>399</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429</v>
      </c>
      <c r="C91" t="s">
        <v>430</v>
      </c>
      <c r="D91" t="s">
        <v>399</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431</v>
      </c>
      <c r="C92" t="s">
        <v>432</v>
      </c>
      <c r="D92" t="s">
        <v>399</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433</v>
      </c>
      <c r="C93" t="s">
        <v>434</v>
      </c>
      <c r="D93" t="s">
        <v>399</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435</v>
      </c>
      <c r="C94" t="s">
        <v>436</v>
      </c>
      <c r="D94" t="s">
        <v>399</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437</v>
      </c>
      <c r="C95" t="s">
        <v>438</v>
      </c>
      <c r="D95" t="s">
        <v>399</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439</v>
      </c>
      <c r="C96" t="s">
        <v>440</v>
      </c>
      <c r="D96" t="s">
        <v>399</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441</v>
      </c>
      <c r="C97" t="s">
        <v>442</v>
      </c>
      <c r="D97" t="s">
        <v>399</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443</v>
      </c>
      <c r="C98" t="s">
        <v>444</v>
      </c>
      <c r="D98" t="s">
        <v>399</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445</v>
      </c>
      <c r="C99" t="s">
        <v>446</v>
      </c>
      <c r="D99" t="s">
        <v>399</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447</v>
      </c>
      <c r="C100" t="s">
        <v>448</v>
      </c>
      <c r="D100" t="s">
        <v>399</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449</v>
      </c>
      <c r="C101" t="s">
        <v>450</v>
      </c>
      <c r="D101" t="s">
        <v>399</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451</v>
      </c>
      <c r="C102" t="s">
        <v>452</v>
      </c>
      <c r="D102" t="s">
        <v>399</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453</v>
      </c>
      <c r="C103" t="s">
        <v>454</v>
      </c>
      <c r="D103" t="s">
        <v>399</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455</v>
      </c>
      <c r="C104" t="s">
        <v>456</v>
      </c>
      <c r="D104" t="s">
        <v>399</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457</v>
      </c>
      <c r="C105" t="s">
        <v>458</v>
      </c>
      <c r="D105" t="s">
        <v>399</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459</v>
      </c>
      <c r="C106" t="s">
        <v>460</v>
      </c>
      <c r="D106" t="s">
        <v>399</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461</v>
      </c>
      <c r="C107" t="s">
        <v>462</v>
      </c>
      <c r="D107" t="s">
        <v>399</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529</v>
      </c>
      <c r="C108" t="s">
        <v>530</v>
      </c>
      <c r="D108" t="s">
        <v>399</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531</v>
      </c>
      <c r="C109" t="s">
        <v>532</v>
      </c>
      <c r="D109" t="s">
        <v>399</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533</v>
      </c>
      <c r="C110" t="s">
        <v>534</v>
      </c>
      <c r="D110" t="s">
        <v>399</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535</v>
      </c>
      <c r="C111" t="s">
        <v>536</v>
      </c>
      <c r="D111" t="s">
        <v>399</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537</v>
      </c>
      <c r="C112" t="s">
        <v>538</v>
      </c>
      <c r="D112" t="s">
        <v>399</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539</v>
      </c>
      <c r="C113" t="s">
        <v>540</v>
      </c>
      <c r="D113" t="s">
        <v>399</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541</v>
      </c>
      <c r="C114" t="s">
        <v>542</v>
      </c>
      <c r="D114" t="s">
        <v>399</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543</v>
      </c>
      <c r="C115" t="s">
        <v>544</v>
      </c>
      <c r="D115" t="s">
        <v>399</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545</v>
      </c>
      <c r="C116" t="s">
        <v>546</v>
      </c>
      <c r="D116" t="s">
        <v>399</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547</v>
      </c>
      <c r="C117" t="s">
        <v>548</v>
      </c>
      <c r="D117" t="s">
        <v>399</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549</v>
      </c>
      <c r="C118" t="s">
        <v>550</v>
      </c>
      <c r="D118" t="s">
        <v>399</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551</v>
      </c>
      <c r="C119" t="s">
        <v>552</v>
      </c>
      <c r="D119" t="s">
        <v>399</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553</v>
      </c>
      <c r="C120" t="s">
        <v>554</v>
      </c>
      <c r="D120" t="s">
        <v>399</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555</v>
      </c>
      <c r="C121" t="s">
        <v>556</v>
      </c>
      <c r="D121" t="s">
        <v>399</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557</v>
      </c>
      <c r="C122" t="s">
        <v>558</v>
      </c>
      <c r="D122" t="s">
        <v>399</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559</v>
      </c>
      <c r="C123" t="s">
        <v>560</v>
      </c>
      <c r="D123" t="s">
        <v>399</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561</v>
      </c>
      <c r="C124" t="s">
        <v>562</v>
      </c>
      <c r="D124" t="s">
        <v>399</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563</v>
      </c>
      <c r="C125" t="s">
        <v>564</v>
      </c>
      <c r="D125" t="s">
        <v>399</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565</v>
      </c>
      <c r="C126" t="s">
        <v>566</v>
      </c>
      <c r="D126" t="s">
        <v>399</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567</v>
      </c>
      <c r="C127" t="s">
        <v>568</v>
      </c>
      <c r="D127" t="s">
        <v>399</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463</v>
      </c>
      <c r="C128" t="s">
        <v>464</v>
      </c>
      <c r="D128" t="s">
        <v>399</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465</v>
      </c>
      <c r="C129" t="s">
        <v>466</v>
      </c>
      <c r="D129" t="s">
        <v>399</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467</v>
      </c>
      <c r="C130" t="s">
        <v>468</v>
      </c>
      <c r="D130" t="s">
        <v>399</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469</v>
      </c>
      <c r="C131" t="s">
        <v>470</v>
      </c>
      <c r="D131" t="s">
        <v>399</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4.5" outlineLevel="2">
      <c r="A132" s="8"/>
      <c r="B132" t="s">
        <v>471</v>
      </c>
      <c r="C132" t="s">
        <v>472</v>
      </c>
      <c r="D132" t="s">
        <v>399</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473</v>
      </c>
      <c r="C133" s="7" t="s">
        <v>474</v>
      </c>
      <c r="D133" s="7" t="s">
        <v>399</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4" outlineLevel="2" thickBot="1">
      <c r="A134" s="139"/>
      <c r="B134" s="142" t="s">
        <v>475</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4" outlineLevel="2" thickBot="1">
      <c r="A135" s="138"/>
      <c r="B135" s="140" t="s">
        <v>476</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477</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478</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479</v>
      </c>
      <c r="C142" s="134" t="s">
        <v>164</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66" t="s">
        <v>480</v>
      </c>
      <c r="B143" s="135" t="s">
        <v>289</v>
      </c>
      <c r="C143" s="135" t="s">
        <v>405</v>
      </c>
      <c r="D143" s="135" t="s">
        <v>399</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67"/>
      <c r="B144" s="135" t="s">
        <v>289</v>
      </c>
      <c r="C144" s="135"/>
      <c r="D144" s="135" t="s">
        <v>399</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67"/>
      <c r="B145" s="135" t="s">
        <v>289</v>
      </c>
      <c r="C145" s="135"/>
      <c r="D145" s="135" t="s">
        <v>399</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67"/>
      <c r="B146" s="135" t="s">
        <v>292</v>
      </c>
      <c r="C146" s="135" t="s">
        <v>481</v>
      </c>
      <c r="D146" s="135" t="s">
        <v>399</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67"/>
      <c r="B147" s="135" t="s">
        <v>292</v>
      </c>
      <c r="C147" s="135" t="s">
        <v>482</v>
      </c>
      <c r="D147" s="135" t="s">
        <v>399</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67"/>
      <c r="B148" s="135" t="s">
        <v>292</v>
      </c>
      <c r="C148" s="135"/>
      <c r="D148" s="135" t="s">
        <v>399</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67"/>
      <c r="B149" s="135" t="s">
        <v>292</v>
      </c>
      <c r="C149" s="135"/>
      <c r="D149" s="135" t="s">
        <v>399</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67"/>
      <c r="B150" s="135" t="s">
        <v>295</v>
      </c>
      <c r="C150" s="316" t="s">
        <v>483</v>
      </c>
      <c r="D150" s="135" t="s">
        <v>399</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67"/>
      <c r="B151" s="135" t="s">
        <v>295</v>
      </c>
      <c r="C151" s="316" t="s">
        <v>484</v>
      </c>
      <c r="D151" s="135" t="s">
        <v>399</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67"/>
      <c r="B152" s="135" t="s">
        <v>295</v>
      </c>
      <c r="C152" s="316" t="s">
        <v>485</v>
      </c>
      <c r="D152" s="135" t="s">
        <v>399</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67"/>
      <c r="B153" s="135" t="s">
        <v>486</v>
      </c>
      <c r="C153" s="135"/>
      <c r="D153" s="135" t="s">
        <v>399</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68"/>
      <c r="B154" s="135" t="s">
        <v>486</v>
      </c>
      <c r="C154" s="135"/>
      <c r="D154" s="135" t="s">
        <v>399</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390</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479</v>
      </c>
      <c r="C157" s="134" t="s">
        <v>164</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66" t="s">
        <v>487</v>
      </c>
      <c r="B158" s="135" t="s">
        <v>289</v>
      </c>
      <c r="C158" s="316" t="s">
        <v>405</v>
      </c>
      <c r="D158" s="135" t="s">
        <v>488</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67"/>
      <c r="B159" s="135" t="s">
        <v>289</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67"/>
      <c r="B160" s="135" t="s">
        <v>289</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67"/>
      <c r="B161" s="135" t="s">
        <v>292</v>
      </c>
      <c r="C161" s="316" t="s">
        <v>481</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67"/>
      <c r="B162" s="135" t="s">
        <v>292</v>
      </c>
      <c r="C162" s="316" t="s">
        <v>482</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67"/>
      <c r="B163" s="135" t="s">
        <v>292</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67"/>
      <c r="B164" s="135" t="s">
        <v>292</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67"/>
      <c r="B165" s="135" t="s">
        <v>486</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67"/>
      <c r="B166" s="135" t="s">
        <v>486</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67"/>
      <c r="B167" s="135" t="s">
        <v>486</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67"/>
      <c r="B168" s="135" t="s">
        <v>486</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68"/>
      <c r="B169" s="135" t="s">
        <v>486</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491</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66" t="s">
        <v>492</v>
      </c>
      <c r="B172" s="135" t="s">
        <v>289</v>
      </c>
      <c r="C172" s="135" t="s">
        <v>405</v>
      </c>
      <c r="D172" s="135" t="s">
        <v>399</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67"/>
      <c r="B173" s="135" t="s">
        <v>289</v>
      </c>
      <c r="C173" s="135"/>
      <c r="D173" s="135" t="s">
        <v>399</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68"/>
      <c r="B174" s="135" t="s">
        <v>289</v>
      </c>
      <c r="C174" s="135"/>
      <c r="D174" s="135" t="s">
        <v>399</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66" t="s">
        <v>493</v>
      </c>
      <c r="B176" s="135" t="s">
        <v>289</v>
      </c>
      <c r="C176" s="135" t="s">
        <v>405</v>
      </c>
      <c r="D176" s="135" t="s">
        <v>399</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67"/>
      <c r="B177" s="135" t="s">
        <v>289</v>
      </c>
      <c r="C177" s="135"/>
      <c r="D177" s="135" t="s">
        <v>399</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68"/>
      <c r="B178" s="135" t="s">
        <v>289</v>
      </c>
      <c r="C178" s="135"/>
      <c r="D178" s="135" t="s">
        <v>399</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494</v>
      </c>
      <c r="B182" s="19"/>
      <c r="C182" s="19"/>
      <c r="D182" s="19"/>
      <c r="E182" s="15"/>
    </row>
    <row r="183" spans="1:54" ht="15" outlineLevel="1">
      <c r="A183" s="12"/>
      <c r="B183" s="19"/>
      <c r="C183" s="19"/>
      <c r="D183" s="19"/>
      <c r="E183" s="15"/>
    </row>
    <row r="184" spans="1:54" s="4" customFormat="1" outlineLevel="1">
      <c r="A184" s="4" t="s">
        <v>495</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73" t="s">
        <v>496</v>
      </c>
      <c r="B186" s="150" t="s">
        <v>497</v>
      </c>
      <c r="C186" s="6" t="s">
        <v>498</v>
      </c>
      <c r="D186" s="10" t="s">
        <v>410</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74"/>
      <c r="B187" s="150" t="s">
        <v>499</v>
      </c>
      <c r="C187" s="6" t="s">
        <v>500</v>
      </c>
      <c r="D187" s="10" t="s">
        <v>410</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66" t="s">
        <v>501</v>
      </c>
      <c r="B190" s="150" t="s">
        <v>502</v>
      </c>
      <c r="C190" s="19"/>
      <c r="D190" s="135" t="s">
        <v>399</v>
      </c>
      <c r="E190" s="21">
        <f>(E133+E83)*E186</f>
        <v>0</v>
      </c>
      <c r="F190" s="21">
        <f t="shared" ref="F190:BB190" si="17">(F133+F83)*F186</f>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467"/>
      <c r="B191" s="150" t="s">
        <v>503</v>
      </c>
      <c r="C191" s="19"/>
      <c r="D191" s="135" t="s">
        <v>399</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67"/>
      <c r="B192" s="150" t="s">
        <v>574</v>
      </c>
      <c r="C192" s="19"/>
      <c r="D192" s="135" t="s">
        <v>399</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67"/>
      <c r="B193" s="150" t="s">
        <v>504</v>
      </c>
      <c r="C193" s="19"/>
      <c r="D193" s="135" t="s">
        <v>399</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67"/>
      <c r="B194" s="150" t="s">
        <v>505</v>
      </c>
      <c r="C194" s="19"/>
      <c r="D194" s="135" t="s">
        <v>399</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67"/>
      <c r="B195" s="150" t="s">
        <v>506</v>
      </c>
      <c r="C195" s="19"/>
      <c r="D195" s="135" t="s">
        <v>399</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67"/>
      <c r="B196" s="150" t="s">
        <v>292</v>
      </c>
      <c r="C196" s="19"/>
      <c r="D196" s="135" t="s">
        <v>399</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67"/>
      <c r="B197" s="150" t="s">
        <v>295</v>
      </c>
      <c r="C197" s="19"/>
      <c r="D197" s="135" t="s">
        <v>399</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468"/>
      <c r="B198" s="150" t="s">
        <v>486</v>
      </c>
      <c r="C198" s="19"/>
      <c r="D198" s="135" t="s">
        <v>399</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66" t="s">
        <v>507</v>
      </c>
      <c r="B200" s="150" t="s">
        <v>508</v>
      </c>
      <c r="C200" s="19"/>
      <c r="D200" s="135" t="s">
        <v>399</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467"/>
      <c r="B201" s="150" t="s">
        <v>509</v>
      </c>
      <c r="C201" s="19"/>
      <c r="D201" s="135" t="s">
        <v>399</v>
      </c>
      <c r="E201" s="21">
        <f>SUM(E190:E192,E194,E196:E198)</f>
        <v>0</v>
      </c>
      <c r="F201" s="21">
        <f t="shared" ref="F201:BB201" si="27">SUM(F190:F192,F194,F196:F198)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468"/>
      <c r="B202" s="150" t="s">
        <v>510</v>
      </c>
      <c r="C202" s="19"/>
      <c r="D202" s="135" t="s">
        <v>399</v>
      </c>
      <c r="E202" s="21">
        <f>SUM(E190:E192,E195:E198)</f>
        <v>0</v>
      </c>
      <c r="F202" s="21">
        <f t="shared" ref="F202:BB202" si="28">SUM(F190:F192,F195:F198)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66" t="s">
        <v>511</v>
      </c>
      <c r="B204" s="150" t="s">
        <v>512</v>
      </c>
      <c r="C204" s="19"/>
      <c r="D204" s="135" t="s">
        <v>399</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467"/>
      <c r="B205" s="150" t="s">
        <v>513</v>
      </c>
      <c r="C205" s="19"/>
      <c r="D205" s="135" t="s">
        <v>399</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468"/>
      <c r="B206" s="150" t="s">
        <v>514</v>
      </c>
      <c r="C206" s="19"/>
      <c r="D206" s="135" t="s">
        <v>399</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575</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519" t="s">
        <v>501</v>
      </c>
      <c r="B210" s="150" t="s">
        <v>576</v>
      </c>
      <c r="C210" s="19"/>
      <c r="D210" s="135" t="s">
        <v>399</v>
      </c>
      <c r="E210" s="21">
        <f>E190-Baseline!E190</f>
        <v>0</v>
      </c>
      <c r="F210" s="21">
        <f>F190-Baseline!F190</f>
        <v>0</v>
      </c>
      <c r="G210" s="21">
        <f>G190-Baseline!G190</f>
        <v>0</v>
      </c>
      <c r="H210" s="21">
        <f>H190-Baseline!H190</f>
        <v>0</v>
      </c>
      <c r="I210" s="21">
        <f>I190-Baseline!I190</f>
        <v>0</v>
      </c>
      <c r="J210" s="21">
        <f>J190-Baseline!J190</f>
        <v>0</v>
      </c>
      <c r="K210" s="21">
        <f>K190-Baseline!K190</f>
        <v>0</v>
      </c>
      <c r="L210" s="21">
        <f>L190-Baseline!L190</f>
        <v>0</v>
      </c>
      <c r="M210" s="21">
        <f>M190-Baseline!M190</f>
        <v>0</v>
      </c>
      <c r="N210" s="21">
        <f>N190-Baseline!N190</f>
        <v>0</v>
      </c>
      <c r="O210" s="21">
        <f>O190-Baseline!O190</f>
        <v>0</v>
      </c>
      <c r="P210" s="21">
        <f>P190-Baseline!P190</f>
        <v>0</v>
      </c>
      <c r="Q210" s="21">
        <f>Q190-Baseline!Q190</f>
        <v>0</v>
      </c>
      <c r="R210" s="21">
        <f>R190-Baseline!R190</f>
        <v>0</v>
      </c>
      <c r="S210" s="21">
        <f>S190-Baseline!S190</f>
        <v>0</v>
      </c>
      <c r="T210" s="21">
        <f>T190-Baseline!T190</f>
        <v>0</v>
      </c>
      <c r="U210" s="21">
        <f>U190-Baseline!U190</f>
        <v>0</v>
      </c>
      <c r="V210" s="21">
        <f>V190-Baseline!V190</f>
        <v>0</v>
      </c>
      <c r="W210" s="21">
        <f>W190-Baseline!W190</f>
        <v>0</v>
      </c>
      <c r="X210" s="21">
        <f>X190-Baseline!X190</f>
        <v>0</v>
      </c>
      <c r="Y210" s="21">
        <f>Y190-Baseline!Y190</f>
        <v>0</v>
      </c>
      <c r="Z210" s="21">
        <f>Z190-Baseline!Z190</f>
        <v>0</v>
      </c>
      <c r="AA210" s="21">
        <f>AA190-Baseline!AA190</f>
        <v>0</v>
      </c>
      <c r="AB210" s="21">
        <f>AB190-Baseline!AB190</f>
        <v>0</v>
      </c>
      <c r="AC210" s="21">
        <f>AC190-Baseline!AC190</f>
        <v>0</v>
      </c>
      <c r="AD210" s="21">
        <f>AD190-Baseline!AD190</f>
        <v>0</v>
      </c>
      <c r="AE210" s="21">
        <f>AE190-Baseline!AE190</f>
        <v>0</v>
      </c>
      <c r="AF210" s="21">
        <f>AF190-Baseline!AF190</f>
        <v>0</v>
      </c>
      <c r="AG210" s="21">
        <f>AG190-Baseline!AG190</f>
        <v>0</v>
      </c>
      <c r="AH210" s="21">
        <f>AH190-Baseline!AH190</f>
        <v>0</v>
      </c>
      <c r="AI210" s="21">
        <f>AI190-Baseline!AI190</f>
        <v>0</v>
      </c>
      <c r="AJ210" s="21">
        <f>AJ190-Baseline!AJ190</f>
        <v>0</v>
      </c>
      <c r="AK210" s="21">
        <f>AK190-Baseline!AK190</f>
        <v>0</v>
      </c>
      <c r="AL210" s="21">
        <f>AL190-Baseline!AL190</f>
        <v>0</v>
      </c>
      <c r="AM210" s="21">
        <f>AM190-Baseline!AM190</f>
        <v>0</v>
      </c>
      <c r="AN210" s="21">
        <f>AN190-Baseline!AN190</f>
        <v>0</v>
      </c>
      <c r="AO210" s="21">
        <f>AO190-Baseline!AO190</f>
        <v>0</v>
      </c>
      <c r="AP210" s="21">
        <f>AP190-Baseline!AP190</f>
        <v>0</v>
      </c>
      <c r="AQ210" s="21">
        <f>AQ190-Baseline!AQ190</f>
        <v>0</v>
      </c>
      <c r="AR210" s="21">
        <f>AR190-Baseline!AR190</f>
        <v>0</v>
      </c>
      <c r="AS210" s="21">
        <f>AS190-Baseline!AS190</f>
        <v>0</v>
      </c>
      <c r="AT210" s="21">
        <f>AT190-Baseline!AT190</f>
        <v>0</v>
      </c>
      <c r="AU210" s="21">
        <f>AU190-Baseline!AU190</f>
        <v>0</v>
      </c>
      <c r="AV210" s="21">
        <f>AV190-Baseline!AV190</f>
        <v>0</v>
      </c>
      <c r="AW210" s="21">
        <f>AW190-Baseline!AW190</f>
        <v>0</v>
      </c>
      <c r="AX210" s="21">
        <f>AX190-Baseline!AX190</f>
        <v>0</v>
      </c>
      <c r="AY210" s="21">
        <f>AY190-Baseline!AY190</f>
        <v>0</v>
      </c>
      <c r="AZ210" s="21">
        <f>AZ190-Baseline!AZ190</f>
        <v>0</v>
      </c>
      <c r="BA210" s="21">
        <f>BA190-Baseline!BA190</f>
        <v>0</v>
      </c>
      <c r="BB210" s="21">
        <f>BB190-Baseline!BB190</f>
        <v>0</v>
      </c>
    </row>
    <row r="211" spans="1:54" outlineLevel="2">
      <c r="A211" s="520"/>
      <c r="B211" s="150" t="s">
        <v>503</v>
      </c>
      <c r="C211" s="19"/>
      <c r="D211" s="135" t="s">
        <v>399</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520"/>
      <c r="B212" s="150" t="s">
        <v>574</v>
      </c>
      <c r="C212" s="19"/>
      <c r="D212" s="135" t="s">
        <v>399</v>
      </c>
      <c r="E212" s="21">
        <f>E192-Baseline!E192</f>
        <v>8.9392157298035499</v>
      </c>
      <c r="F212" s="21">
        <f>F77*F186-Baseline!F77*Baseline!F186</f>
        <v>8.7415411940100345</v>
      </c>
      <c r="G212" s="21">
        <f>G77*G186-Baseline!G77*Baseline!G186</f>
        <v>8.5486345677859834</v>
      </c>
      <c r="H212" s="21">
        <f>H77*H186-Baseline!H77*Baseline!H186</f>
        <v>8.3603814510523335</v>
      </c>
      <c r="I212" s="21">
        <f>I77*I186-Baseline!I77*Baseline!I186</f>
        <v>8.1766702237279389</v>
      </c>
      <c r="J212" s="21">
        <f>J77*J186-Baseline!J77*Baseline!J186</f>
        <v>7.9973919879133364</v>
      </c>
      <c r="K212" s="21">
        <f>K77*K186-Baseline!K77*Baseline!K186</f>
        <v>7.8224404898190221</v>
      </c>
      <c r="L212" s="21">
        <f>L77*L186-Baseline!L77*Baseline!L186</f>
        <v>7.6517120794292914</v>
      </c>
      <c r="M212" s="21">
        <f>M77*M186-Baseline!M77*Baseline!M186</f>
        <v>7.4851056196497288</v>
      </c>
      <c r="N212" s="21">
        <f>N77*N186-Baseline!N77*Baseline!N186</f>
        <v>7.3225224392765549</v>
      </c>
      <c r="O212" s="21">
        <f>O77*O186-Baseline!O77*Baseline!O186</f>
        <v>7.1638662777112234</v>
      </c>
      <c r="P212" s="21">
        <f>P77*P186-Baseline!P77*Baseline!P186</f>
        <v>7.0090432078541003</v>
      </c>
      <c r="Q212" s="21">
        <f>Q77*Q186-Baseline!Q77*Baseline!Q186</f>
        <v>6.8579616071008154</v>
      </c>
      <c r="R212" s="21">
        <f>R77*R186-Baseline!R77*Baseline!R186</f>
        <v>6.710532074452968</v>
      </c>
      <c r="S212" s="21">
        <f>S77*S186-Baseline!S77*Baseline!S186</f>
        <v>6.5666673849650827</v>
      </c>
      <c r="T212" s="21">
        <f>T77*T186-Baseline!T77*Baseline!T186</f>
        <v>6.4262824555995763</v>
      </c>
      <c r="U212" s="21">
        <f>U77*U186-Baseline!U77*Baseline!U186</f>
        <v>6.2892942591432011</v>
      </c>
      <c r="V212" s="21">
        <f>V77*V186-Baseline!V77*Baseline!V186</f>
        <v>6.1556218028841334</v>
      </c>
      <c r="W212" s="21">
        <f>W77*W186-Baseline!W77*Baseline!W186</f>
        <v>6.025186068734679</v>
      </c>
      <c r="X212" s="21">
        <f>X77*X186-Baseline!X77*Baseline!X186</f>
        <v>5.8979099664218495</v>
      </c>
      <c r="Y212" s="21">
        <f>Y77*Y186-Baseline!Y77*Baseline!Y186</f>
        <v>5.7737182744178837</v>
      </c>
      <c r="Z212" s="21">
        <f>Z77*Z186-Baseline!Z77*Baseline!Z186</f>
        <v>5.6525376227263937</v>
      </c>
      <c r="AA212" s="21">
        <f>AA77*AA186-Baseline!AA77*Baseline!AA186</f>
        <v>5.5342964234807503</v>
      </c>
      <c r="AB212" s="21">
        <f>AB77*AB186-Baseline!AB77*Baseline!AB186</f>
        <v>5.418924836116048</v>
      </c>
      <c r="AC212" s="21">
        <f>AC77*AC186-Baseline!AC77*Baseline!AC186</f>
        <v>5.3063547234607924</v>
      </c>
      <c r="AD212" s="21">
        <f>AD77*AD186-Baseline!AD77*Baseline!AD186</f>
        <v>5.1965196167385503</v>
      </c>
      <c r="AE212" s="21">
        <f>AE77*AE186-Baseline!AE77*Baseline!AE186</f>
        <v>5.0893546660414417</v>
      </c>
      <c r="AF212" s="21">
        <f>AF77*AF186-Baseline!AF77*Baseline!AF186</f>
        <v>4.984796603434039</v>
      </c>
      <c r="AG212" s="21">
        <f>AG77*AG186-Baseline!AG77*Baseline!AG186</f>
        <v>4.8827837160346741</v>
      </c>
      <c r="AH212" s="21">
        <f>AH77*AH186-Baseline!AH77*Baseline!AH186</f>
        <v>4.7832557879911857</v>
      </c>
      <c r="AI212" s="21">
        <f>AI77*AI186-Baseline!AI77*Baseline!AI186</f>
        <v>4.6861540854683161</v>
      </c>
      <c r="AJ212" s="21">
        <f>AJ77*AJ186-Baseline!AJ77*Baseline!AJ186</f>
        <v>4.6137097581638802</v>
      </c>
      <c r="AK212" s="21">
        <f>AK77*AK186-Baseline!AK77*Baseline!AK186</f>
        <v>4.5427871876154926</v>
      </c>
      <c r="AL212" s="21">
        <f>AL77*AL186-Baseline!AL77*Baseline!AL186</f>
        <v>4.473358866736362</v>
      </c>
      <c r="AM212" s="21">
        <f>AM77*AM186-Baseline!AM77*Baseline!AM186</f>
        <v>4.4053978595696908</v>
      </c>
      <c r="AN212" s="21">
        <f>AN77*AN186-Baseline!AN77*Baseline!AN186</f>
        <v>4.3388777956346587</v>
      </c>
      <c r="AO212" s="21">
        <f>AO77*AO186-Baseline!AO77*Baseline!AO186</f>
        <v>4.2737728591671686</v>
      </c>
      <c r="AP212" s="21">
        <f>AP77*AP186-Baseline!AP77*Baseline!AP186</f>
        <v>4.210057778505055</v>
      </c>
      <c r="AQ212" s="21">
        <f>AQ77*AQ186-Baseline!AQ77*Baseline!AQ186</f>
        <v>4.1477078218716255</v>
      </c>
      <c r="AR212" s="21">
        <f>AR77*AR186-Baseline!AR77*Baseline!AR186</f>
        <v>4.0866987756309854</v>
      </c>
      <c r="AS212" s="21">
        <f>AS77*AS186-Baseline!AS77*Baseline!AS186</f>
        <v>4.0270069482538426</v>
      </c>
      <c r="AT212" s="21">
        <f>AT77*AT186-Baseline!AT77*Baseline!AT186</f>
        <v>3.9686091504175649</v>
      </c>
      <c r="AU212" s="21">
        <f>AU77*AU186-Baseline!AU77*Baseline!AU186</f>
        <v>3.9114826933467759</v>
      </c>
      <c r="AV212" s="21">
        <f>AV77*AV186-Baseline!AV77*Baseline!AV186</f>
        <v>3.8556053744438032</v>
      </c>
      <c r="AW212" s="21">
        <f>AW77*AW186-Baseline!AW77*Baseline!AW186</f>
        <v>3.8009554738287066</v>
      </c>
      <c r="AX212" s="21">
        <f>AX77*AX186-Baseline!AX77*Baseline!AX186</f>
        <v>3.7475117406805314</v>
      </c>
      <c r="AY212" s="21">
        <f>AY77*AY186-Baseline!AY77*Baseline!AY186</f>
        <v>3.6952533879646441</v>
      </c>
      <c r="AZ212" s="21">
        <f>AZ77*AZ186-Baseline!AZ77*Baseline!AZ186</f>
        <v>3.6441600857427519</v>
      </c>
      <c r="BA212" s="21">
        <f>BA77*BA186-Baseline!BA77*Baseline!BA186</f>
        <v>3.5942119469246609</v>
      </c>
      <c r="BB212" s="21">
        <f>BB77*BB186-Baseline!BB77*Baseline!BB186</f>
        <v>3.5449484148506998</v>
      </c>
    </row>
    <row r="213" spans="1:54" outlineLevel="2">
      <c r="A213" s="520"/>
      <c r="B213" s="150" t="s">
        <v>504</v>
      </c>
      <c r="C213" s="19"/>
      <c r="D213" s="135" t="s">
        <v>399</v>
      </c>
      <c r="E213" s="21">
        <f>E193-Baseline!E193</f>
        <v>53.300942109531704</v>
      </c>
      <c r="F213" s="21">
        <f>F193-Baseline!F193</f>
        <v>53.049731344196601</v>
      </c>
      <c r="G213" s="21">
        <f>G193-Baseline!G193</f>
        <v>52.604621201161265</v>
      </c>
      <c r="H213" s="21">
        <f>H193-Baseline!H193</f>
        <v>52.155795124736088</v>
      </c>
      <c r="I213" s="21">
        <f>I193-Baseline!I193</f>
        <v>51.877234687538454</v>
      </c>
      <c r="J213" s="21">
        <f>J193-Baseline!J193</f>
        <v>51.58828781238698</v>
      </c>
      <c r="K213" s="21">
        <f>K193-Baseline!K193</f>
        <v>51.123682806669976</v>
      </c>
      <c r="L213" s="21">
        <f>L193-Baseline!L193</f>
        <v>50.819700904735306</v>
      </c>
      <c r="M213" s="21">
        <f>M193-Baseline!M193</f>
        <v>50.507305506426448</v>
      </c>
      <c r="N213" s="21">
        <f>N193-Baseline!N193</f>
        <v>50.031754187915247</v>
      </c>
      <c r="O213" s="21">
        <f>O193-Baseline!O193</f>
        <v>49.707780342155573</v>
      </c>
      <c r="P213" s="21">
        <f>P193-Baseline!P193</f>
        <v>49.377144192336551</v>
      </c>
      <c r="Q213" s="21">
        <f>Q193-Baseline!Q193</f>
        <v>49.040410584365681</v>
      </c>
      <c r="R213" s="21">
        <f>R193-Baseline!R193</f>
        <v>48.840513771525657</v>
      </c>
      <c r="S213" s="21">
        <f>S193-Baseline!S193</f>
        <v>48.490136889251559</v>
      </c>
      <c r="T213" s="21">
        <f>T193-Baseline!T193</f>
        <v>48.135297786610735</v>
      </c>
      <c r="U213" s="21">
        <f>U193-Baseline!U193</f>
        <v>47.776473315614396</v>
      </c>
      <c r="V213" s="21">
        <f>V193-Baseline!V193</f>
        <v>47.544738176307554</v>
      </c>
      <c r="W213" s="21">
        <f>W193-Baseline!W193</f>
        <v>47.176528135351958</v>
      </c>
      <c r="X213" s="21">
        <f>X193-Baseline!X193</f>
        <v>46.930864423637509</v>
      </c>
      <c r="Y213" s="21">
        <f>Y193-Baseline!Y193</f>
        <v>46.555214584089711</v>
      </c>
      <c r="Z213" s="21">
        <f>Z193-Baseline!Z193</f>
        <v>46.297752994373433</v>
      </c>
      <c r="AA213" s="21">
        <f>AA193-Baseline!AA193</f>
        <v>46.033885273865408</v>
      </c>
      <c r="AB213" s="21">
        <f>AB193-Baseline!AB193</f>
        <v>45.764144313222694</v>
      </c>
      <c r="AC213" s="21">
        <f>AC193-Baseline!AC193</f>
        <v>45.463305663908223</v>
      </c>
      <c r="AD213" s="21">
        <f>AD193-Baseline!AD193</f>
        <v>45.164513715509827</v>
      </c>
      <c r="AE213" s="21">
        <f>AE193-Baseline!AE193</f>
        <v>44.87271363241544</v>
      </c>
      <c r="AF213" s="21">
        <f>AF193-Baseline!AF193</f>
        <v>44.573839905756024</v>
      </c>
      <c r="AG213" s="21">
        <f>AG193-Baseline!AG193</f>
        <v>44.269750504377456</v>
      </c>
      <c r="AH213" s="21">
        <f>AH193-Baseline!AH193</f>
        <v>43.96251189632526</v>
      </c>
      <c r="AI213" s="21">
        <f>AI193-Baseline!AI193</f>
        <v>43.654705193663602</v>
      </c>
      <c r="AJ213" s="21">
        <f>AJ193-Baseline!AJ193</f>
        <v>43.555662322558341</v>
      </c>
      <c r="AK213" s="21">
        <f>AK193-Baseline!AK193</f>
        <v>43.452427410473774</v>
      </c>
      <c r="AL213" s="21">
        <f>AL193-Baseline!AL193</f>
        <v>43.345929347560443</v>
      </c>
      <c r="AM213" s="21">
        <f>AM193-Baseline!AM193</f>
        <v>43.236688358724408</v>
      </c>
      <c r="AN213" s="21">
        <f>AN193-Baseline!AN193</f>
        <v>43.124926081956069</v>
      </c>
      <c r="AO213" s="21">
        <f>AO193-Baseline!AO193</f>
        <v>43.010736332355741</v>
      </c>
      <c r="AP213" s="21">
        <f>AP193-Baseline!AP193</f>
        <v>42.894422983102082</v>
      </c>
      <c r="AQ213" s="21">
        <f>AQ193-Baseline!AQ193</f>
        <v>42.776329642206193</v>
      </c>
      <c r="AR213" s="21">
        <f>AR193-Baseline!AR193</f>
        <v>42.656702742287429</v>
      </c>
      <c r="AS213" s="21">
        <f>AS193-Baseline!AS193</f>
        <v>42.535768840024588</v>
      </c>
      <c r="AT213" s="21">
        <f>AT193-Baseline!AT193</f>
        <v>42.413768473010464</v>
      </c>
      <c r="AU213" s="21">
        <f>AU193-Baseline!AU193</f>
        <v>42.290952649898308</v>
      </c>
      <c r="AV213" s="21">
        <f>AV193-Baseline!AV193</f>
        <v>42.16755675816848</v>
      </c>
      <c r="AW213" s="21">
        <f>AW193-Baseline!AW193</f>
        <v>42.043802966777768</v>
      </c>
      <c r="AX213" s="21">
        <f>AX193-Baseline!AX193</f>
        <v>41.919911390779362</v>
      </c>
      <c r="AY213" s="21">
        <f>AY193-Baseline!AY193</f>
        <v>41.796099557778192</v>
      </c>
      <c r="AZ213" s="21">
        <f>AZ193-Baseline!AZ193</f>
        <v>41.672579321583605</v>
      </c>
      <c r="BA213" s="21">
        <f>BA193-Baseline!BA193</f>
        <v>41.549556030483842</v>
      </c>
      <c r="BB213" s="21">
        <f>BB193-Baseline!BB193</f>
        <v>41.422076090118502</v>
      </c>
    </row>
    <row r="214" spans="1:54" outlineLevel="2">
      <c r="A214" s="520"/>
      <c r="B214" s="150" t="s">
        <v>505</v>
      </c>
      <c r="C214" s="19"/>
      <c r="D214" s="135" t="s">
        <v>399</v>
      </c>
      <c r="E214" s="21">
        <f>E194-Baseline!E194</f>
        <v>26.692649038672457</v>
      </c>
      <c r="F214" s="21">
        <f>F194-Baseline!F194</f>
        <v>26.499887855304891</v>
      </c>
      <c r="G214" s="21">
        <f>G194-Baseline!G194</f>
        <v>26.30973958844238</v>
      </c>
      <c r="H214" s="21">
        <f>H194-Baseline!H194</f>
        <v>26.122194543571464</v>
      </c>
      <c r="I214" s="21">
        <f>I194-Baseline!I194</f>
        <v>25.937243447212047</v>
      </c>
      <c r="J214" s="21">
        <f>J194-Baseline!J194</f>
        <v>25.754877514864752</v>
      </c>
      <c r="K214" s="21">
        <f>K194-Baseline!K194</f>
        <v>25.57508836288152</v>
      </c>
      <c r="L214" s="21">
        <f>L194-Baseline!L194</f>
        <v>25.397868157310217</v>
      </c>
      <c r="M214" s="21">
        <f>M194-Baseline!M194</f>
        <v>25.223209490702025</v>
      </c>
      <c r="N214" s="21">
        <f>N194-Baseline!N194</f>
        <v>25.051105430963482</v>
      </c>
      <c r="O214" s="21">
        <f>O194-Baseline!O194</f>
        <v>24.881549556210452</v>
      </c>
      <c r="P214" s="21">
        <f>P194-Baseline!P194</f>
        <v>24.714535907376384</v>
      </c>
      <c r="Q214" s="21">
        <f>Q194-Baseline!Q194</f>
        <v>24.55005907141156</v>
      </c>
      <c r="R214" s="21">
        <f>R194-Baseline!R194</f>
        <v>24.388114089296774</v>
      </c>
      <c r="S214" s="21">
        <f>S194-Baseline!S194</f>
        <v>24.22324505443429</v>
      </c>
      <c r="T214" s="21">
        <f>T194-Baseline!T194</f>
        <v>24.060971368437123</v>
      </c>
      <c r="U214" s="21">
        <f>U194-Baseline!U194</f>
        <v>23.901287882469433</v>
      </c>
      <c r="V214" s="21">
        <f>V194-Baseline!V194</f>
        <v>23.744190053294194</v>
      </c>
      <c r="W214" s="21">
        <f>W194-Baseline!W194</f>
        <v>23.589673827629333</v>
      </c>
      <c r="X214" s="21">
        <f>X194-Baseline!X194</f>
        <v>23.437735755683345</v>
      </c>
      <c r="Y214" s="21">
        <f>Y194-Baseline!Y194</f>
        <v>23.288372879133124</v>
      </c>
      <c r="Z214" s="21">
        <f>Z194-Baseline!Z194</f>
        <v>23.141582873920044</v>
      </c>
      <c r="AA214" s="21">
        <f>AA194-Baseline!AA194</f>
        <v>22.99736395579221</v>
      </c>
      <c r="AB214" s="21">
        <f>AB194-Baseline!AB194</f>
        <v>22.855714953110287</v>
      </c>
      <c r="AC214" s="21">
        <f>AC194-Baseline!AC194</f>
        <v>22.702027200596071</v>
      </c>
      <c r="AD214" s="21">
        <f>AD194-Baseline!AD194</f>
        <v>22.549255261854604</v>
      </c>
      <c r="AE214" s="21">
        <f>AE194-Baseline!AE194</f>
        <v>22.395997396891456</v>
      </c>
      <c r="AF214" s="21">
        <f>AF194-Baseline!AF194</f>
        <v>22.241357045546689</v>
      </c>
      <c r="AG214" s="21">
        <f>AG194-Baseline!AG194</f>
        <v>22.08494629425147</v>
      </c>
      <c r="AH214" s="21">
        <f>AH194-Baseline!AH194</f>
        <v>21.927006682669965</v>
      </c>
      <c r="AI214" s="21">
        <f>AI194-Baseline!AI194</f>
        <v>21.768631187365063</v>
      </c>
      <c r="AJ214" s="21">
        <f>AJ194-Baseline!AJ194</f>
        <v>21.714452123231027</v>
      </c>
      <c r="AK214" s="21">
        <f>AK194-Baseline!AK194</f>
        <v>21.658575377136554</v>
      </c>
      <c r="AL214" s="21">
        <f>AL194-Baseline!AL194</f>
        <v>21.601187836263051</v>
      </c>
      <c r="AM214" s="21">
        <f>AM194-Baseline!AM194</f>
        <v>21.542503644491536</v>
      </c>
      <c r="AN214" s="21">
        <f>AN194-Baseline!AN194</f>
        <v>21.482676914308108</v>
      </c>
      <c r="AO214" s="21">
        <f>AO194-Baseline!AO194</f>
        <v>21.421787451131962</v>
      </c>
      <c r="AP214" s="21">
        <f>AP194-Baseline!AP194</f>
        <v>21.359973176285923</v>
      </c>
      <c r="AQ214" s="21">
        <f>AQ194-Baseline!AQ194</f>
        <v>21.297375355256818</v>
      </c>
      <c r="AR214" s="21">
        <f>AR194-Baseline!AR194</f>
        <v>21.234121215617378</v>
      </c>
      <c r="AS214" s="21">
        <f>AS194-Baseline!AS194</f>
        <v>21.170327309943026</v>
      </c>
      <c r="AT214" s="21">
        <f>AT194-Baseline!AT194</f>
        <v>21.106109208701866</v>
      </c>
      <c r="AU214" s="21">
        <f>AU194-Baseline!AU194</f>
        <v>21.041585143705984</v>
      </c>
      <c r="AV214" s="21">
        <f>AV194-Baseline!AV194</f>
        <v>20.976868466161672</v>
      </c>
      <c r="AW214" s="21">
        <f>AW194-Baseline!AW194</f>
        <v>20.912068220651044</v>
      </c>
      <c r="AX214" s="21">
        <f>AX194-Baseline!AX194</f>
        <v>20.847290947610585</v>
      </c>
      <c r="AY214" s="21">
        <f>AY194-Baseline!AY194</f>
        <v>20.782641300122418</v>
      </c>
      <c r="AZ214" s="21">
        <f>AZ194-Baseline!AZ194</f>
        <v>20.718221535318055</v>
      </c>
      <c r="BA214" s="21">
        <f>BA194-Baseline!BA194</f>
        <v>20.654131107032228</v>
      </c>
      <c r="BB214" s="21">
        <f>BB194-Baseline!BB194</f>
        <v>20.587905318634363</v>
      </c>
    </row>
    <row r="215" spans="1:54" outlineLevel="2">
      <c r="A215" s="520"/>
      <c r="B215" s="150" t="s">
        <v>506</v>
      </c>
      <c r="C215" s="19"/>
      <c r="D215" s="135" t="s">
        <v>399</v>
      </c>
      <c r="E215" s="21">
        <f>E195-Baseline!E195</f>
        <v>80.077947097049076</v>
      </c>
      <c r="F215" s="21">
        <f>F195-Baseline!F195</f>
        <v>79.499663547365813</v>
      </c>
      <c r="G215" s="21">
        <f>G195-Baseline!G195</f>
        <v>78.92921876532715</v>
      </c>
      <c r="H215" s="21">
        <f>H195-Baseline!H195</f>
        <v>78.366583630714388</v>
      </c>
      <c r="I215" s="21">
        <f>I195-Baseline!I195</f>
        <v>77.811730341636149</v>
      </c>
      <c r="J215" s="21">
        <f>J195-Baseline!J195</f>
        <v>77.264632527624428</v>
      </c>
      <c r="K215" s="21">
        <f>K195-Baseline!K195</f>
        <v>76.725265088644562</v>
      </c>
      <c r="L215" s="21">
        <f>L195-Baseline!L195</f>
        <v>76.193604471930655</v>
      </c>
      <c r="M215" s="21">
        <f>M195-Baseline!M195</f>
        <v>75.669628456223279</v>
      </c>
      <c r="N215" s="21">
        <f>N195-Baseline!N195</f>
        <v>75.15331627735263</v>
      </c>
      <c r="O215" s="21">
        <f>O195-Baseline!O195</f>
        <v>74.644648668631348</v>
      </c>
      <c r="P215" s="21">
        <f>P195-Baseline!P195</f>
        <v>74.143607737001773</v>
      </c>
      <c r="Q215" s="21">
        <f>Q195-Baseline!Q195</f>
        <v>73.650177214234702</v>
      </c>
      <c r="R215" s="21">
        <f>R195-Baseline!R195</f>
        <v>73.164342267890319</v>
      </c>
      <c r="S215" s="21">
        <f>S195-Baseline!S195</f>
        <v>72.669735149368933</v>
      </c>
      <c r="T215" s="21">
        <f>T195-Baseline!T195</f>
        <v>72.1829140916753</v>
      </c>
      <c r="U215" s="21">
        <f>U195-Baseline!U195</f>
        <v>71.703863660753683</v>
      </c>
      <c r="V215" s="21">
        <f>V195-Baseline!V195</f>
        <v>71.232570146820834</v>
      </c>
      <c r="W215" s="21">
        <f>W195-Baseline!W195</f>
        <v>70.769021482888022</v>
      </c>
      <c r="X215" s="21">
        <f>X195-Baseline!X195</f>
        <v>70.313207267050018</v>
      </c>
      <c r="Y215" s="21">
        <f>Y195-Baseline!Y195</f>
        <v>69.865118637399377</v>
      </c>
      <c r="Z215" s="21">
        <f>Z195-Baseline!Z195</f>
        <v>69.424748609765885</v>
      </c>
      <c r="AA215" s="21">
        <f>AA195-Baseline!AA195</f>
        <v>68.992091879119954</v>
      </c>
      <c r="AB215" s="21">
        <f>AB195-Baseline!AB195</f>
        <v>68.567144859330853</v>
      </c>
      <c r="AC215" s="21">
        <f>AC195-Baseline!AC195</f>
        <v>68.10608160243163</v>
      </c>
      <c r="AD215" s="21">
        <f>AD195-Baseline!AD195</f>
        <v>67.647765786914007</v>
      </c>
      <c r="AE215" s="21">
        <f>AE195-Baseline!AE195</f>
        <v>67.187992192855631</v>
      </c>
      <c r="AF215" s="21">
        <f>AF195-Baseline!AF195</f>
        <v>66.724071139814413</v>
      </c>
      <c r="AG215" s="21">
        <f>AG195-Baseline!AG195</f>
        <v>66.254838885026572</v>
      </c>
      <c r="AH215" s="21">
        <f>AH195-Baseline!AH195</f>
        <v>65.781020050788143</v>
      </c>
      <c r="AI215" s="21">
        <f>AI195-Baseline!AI195</f>
        <v>65.305893565235138</v>
      </c>
      <c r="AJ215" s="21">
        <f>AJ195-Baseline!AJ195</f>
        <v>65.143356373092459</v>
      </c>
      <c r="AK215" s="21">
        <f>AK195-Baseline!AK195</f>
        <v>64.97572613498474</v>
      </c>
      <c r="AL215" s="21">
        <f>AL195-Baseline!AL195</f>
        <v>64.803563512521023</v>
      </c>
      <c r="AM215" s="21">
        <f>AM195-Baseline!AM195</f>
        <v>64.627510937468188</v>
      </c>
      <c r="AN215" s="21">
        <f>AN195-Baseline!AN195</f>
        <v>64.448030747126765</v>
      </c>
      <c r="AO215" s="21">
        <f>AO195-Baseline!AO195</f>
        <v>64.265362357785477</v>
      </c>
      <c r="AP215" s="21">
        <f>AP195-Baseline!AP195</f>
        <v>64.079919533430711</v>
      </c>
      <c r="AQ215" s="21">
        <f>AQ195-Baseline!AQ195</f>
        <v>63.892126070528903</v>
      </c>
      <c r="AR215" s="21">
        <f>AR195-Baseline!AR195</f>
        <v>63.702363651793085</v>
      </c>
      <c r="AS215" s="21">
        <f>AS195-Baseline!AS195</f>
        <v>63.510981934940382</v>
      </c>
      <c r="AT215" s="21">
        <f>AT195-Baseline!AT195</f>
        <v>63.318327631382076</v>
      </c>
      <c r="AU215" s="21">
        <f>AU195-Baseline!AU195</f>
        <v>63.124755436555752</v>
      </c>
      <c r="AV215" s="21">
        <f>AV195-Baseline!AV195</f>
        <v>62.930605404079458</v>
      </c>
      <c r="AW215" s="21">
        <f>AW195-Baseline!AW195</f>
        <v>62.736204667698793</v>
      </c>
      <c r="AX215" s="21">
        <f>AX195-Baseline!AX195</f>
        <v>62.5418728487235</v>
      </c>
      <c r="AY215" s="21">
        <f>AY195-Baseline!AY195</f>
        <v>62.34792390640083</v>
      </c>
      <c r="AZ215" s="21">
        <f>AZ195-Baseline!AZ195</f>
        <v>62.154664612125323</v>
      </c>
      <c r="BA215" s="21">
        <f>BA195-Baseline!BA195</f>
        <v>61.962393327401159</v>
      </c>
      <c r="BB215" s="21">
        <f>BB195-Baseline!BB195</f>
        <v>61.763715962336022</v>
      </c>
    </row>
    <row r="216" spans="1:54" outlineLevel="2">
      <c r="A216" s="520"/>
      <c r="B216" s="150" t="s">
        <v>292</v>
      </c>
      <c r="C216" s="19"/>
      <c r="D216" s="135" t="s">
        <v>399</v>
      </c>
      <c r="E216" s="21">
        <f>E196-Baseline!E196</f>
        <v>3.8336980689506128</v>
      </c>
      <c r="F216" s="21">
        <f>F196-Baseline!F196</f>
        <v>3.8784494395095863</v>
      </c>
      <c r="G216" s="21">
        <f>G196-Baseline!G196</f>
        <v>3.9244787217876311</v>
      </c>
      <c r="H216" s="21">
        <f>H196-Baseline!H196</f>
        <v>3.9718205893010441</v>
      </c>
      <c r="I216" s="21">
        <f>I196-Baseline!I196</f>
        <v>4.0205107371049049</v>
      </c>
      <c r="J216" s="21">
        <f>J196-Baseline!J196</f>
        <v>4.0705860331044565</v>
      </c>
      <c r="K216" s="21">
        <f>K196-Baseline!K196</f>
        <v>4.1220845471991989</v>
      </c>
      <c r="L216" s="21">
        <f>L196-Baseline!L196</f>
        <v>4.1750454895132458</v>
      </c>
      <c r="M216" s="21">
        <f>M196-Baseline!M196</f>
        <v>4.2295093457075925</v>
      </c>
      <c r="N216" s="21">
        <f>N196-Baseline!N196</f>
        <v>4.2855179348772117</v>
      </c>
      <c r="O216" s="21">
        <f>O196-Baseline!O196</f>
        <v>4.3431143184352869</v>
      </c>
      <c r="P216" s="21">
        <f>P196-Baseline!P196</f>
        <v>4.4023429946887243</v>
      </c>
      <c r="Q216" s="21">
        <f>Q196-Baseline!Q196</f>
        <v>4.463249862705541</v>
      </c>
      <c r="R216" s="21">
        <f>R196-Baseline!R196</f>
        <v>4.5258822905319089</v>
      </c>
      <c r="S216" s="21">
        <f>S196-Baseline!S196</f>
        <v>4.5902891690937437</v>
      </c>
      <c r="T216" s="21">
        <f>T196-Baseline!T196</f>
        <v>4.6565209347722387</v>
      </c>
      <c r="U216" s="21">
        <f>U196-Baseline!U196</f>
        <v>4.724629650809459</v>
      </c>
      <c r="V216" s="21">
        <f>V196-Baseline!V196</f>
        <v>4.7946690717387845</v>
      </c>
      <c r="W216" s="21">
        <f>W196-Baseline!W196</f>
        <v>4.8666946247783658</v>
      </c>
      <c r="X216" s="21">
        <f>X196-Baseline!X196</f>
        <v>4.9407636004505173</v>
      </c>
      <c r="Y216" s="21">
        <f>Y196-Baseline!Y196</f>
        <v>5.0169350679814926</v>
      </c>
      <c r="Z216" s="21">
        <f>Z196-Baseline!Z196</f>
        <v>5.0952700318311175</v>
      </c>
      <c r="AA216" s="21">
        <f>AA196-Baseline!AA196</f>
        <v>5.1758314669444676</v>
      </c>
      <c r="AB216" s="21">
        <f>AB196-Baseline!AB196</f>
        <v>5.2586843708271971</v>
      </c>
      <c r="AC216" s="21">
        <f>AC196-Baseline!AC196</f>
        <v>5.3438958306105997</v>
      </c>
      <c r="AD216" s="21">
        <f>AD196-Baseline!AD196</f>
        <v>5.4315351487537056</v>
      </c>
      <c r="AE216" s="21">
        <f>AE196-Baseline!AE196</f>
        <v>5.5216738539289487</v>
      </c>
      <c r="AF216" s="21">
        <f>AF196-Baseline!AF196</f>
        <v>5.6143857723536108</v>
      </c>
      <c r="AG216" s="21">
        <f>AG196-Baseline!AG196</f>
        <v>5.7097471826888224</v>
      </c>
      <c r="AH216" s="21">
        <f>AH196-Baseline!AH196</f>
        <v>5.8078367834817204</v>
      </c>
      <c r="AI216" s="21">
        <f>AI196-Baseline!AI196</f>
        <v>5.9087359061605538</v>
      </c>
      <c r="AJ216" s="21">
        <f>AJ196-Baseline!AJ196</f>
        <v>6.0252319142423287</v>
      </c>
      <c r="AK216" s="21">
        <f>AK196-Baseline!AK196</f>
        <v>6.1451865492780833</v>
      </c>
      <c r="AL216" s="21">
        <f>AL196-Baseline!AL196</f>
        <v>6.2687103409626443</v>
      </c>
      <c r="AM216" s="21">
        <f>AM196-Baseline!AM196</f>
        <v>6.3959175745662931</v>
      </c>
      <c r="AN216" s="21">
        <f>AN196-Baseline!AN196</f>
        <v>6.5269264948929928</v>
      </c>
      <c r="AO216" s="21">
        <f>AO196-Baseline!AO196</f>
        <v>6.6618594008299326</v>
      </c>
      <c r="AP216" s="21">
        <f>AP196-Baseline!AP196</f>
        <v>6.8008428474886324</v>
      </c>
      <c r="AQ216" s="21">
        <f>AQ196-Baseline!AQ196</f>
        <v>6.9440077272425009</v>
      </c>
      <c r="AR216" s="21">
        <f>AR196-Baseline!AR196</f>
        <v>7.0914894810008882</v>
      </c>
      <c r="AS216" s="21">
        <f>AS196-Baseline!AS196</f>
        <v>7.2434282132654122</v>
      </c>
      <c r="AT216" s="21">
        <f>AT196-Baseline!AT196</f>
        <v>7.3999689303731566</v>
      </c>
      <c r="AU216" s="21">
        <f>AU196-Baseline!AU196</f>
        <v>7.5612616193066478</v>
      </c>
      <c r="AV216" s="21">
        <f>AV196-Baseline!AV196</f>
        <v>7.7274615080007312</v>
      </c>
      <c r="AW216" s="21">
        <f>AW196-Baseline!AW196</f>
        <v>7.8987292382478076</v>
      </c>
      <c r="AX216" s="21">
        <f>AX196-Baseline!AX196</f>
        <v>8.0752310169622437</v>
      </c>
      <c r="AY216" s="21">
        <f>AY196-Baseline!AY196</f>
        <v>8.2571388519641555</v>
      </c>
      <c r="AZ216" s="21">
        <f>AZ196-Baseline!AZ196</f>
        <v>8.4446307824928031</v>
      </c>
      <c r="BA216" s="21">
        <f>BA196-Baseline!BA196</f>
        <v>8.6378910129000186</v>
      </c>
      <c r="BB216" s="21">
        <f>BB196-Baseline!BB196</f>
        <v>8.8355741147884217</v>
      </c>
    </row>
    <row r="217" spans="1:54" outlineLevel="2">
      <c r="A217" s="520"/>
      <c r="B217" s="150" t="s">
        <v>295</v>
      </c>
      <c r="C217" s="19"/>
      <c r="D217" s="135"/>
      <c r="E217" s="21">
        <f>E197-Baseline!E197</f>
        <v>54.20190419459999</v>
      </c>
      <c r="F217" s="21">
        <f>F197-Baseline!F197</f>
        <v>53.582335167729468</v>
      </c>
      <c r="G217" s="21">
        <f>G197-Baseline!G197</f>
        <v>52.978722781675195</v>
      </c>
      <c r="H217" s="21">
        <f>H197-Baseline!H197</f>
        <v>52.390660131280029</v>
      </c>
      <c r="I217" s="21">
        <f>I197-Baseline!I197</f>
        <v>51.817752842177384</v>
      </c>
      <c r="J217" s="21">
        <f>J197-Baseline!J197</f>
        <v>51.259618606902656</v>
      </c>
      <c r="K217" s="21">
        <f>K197-Baseline!K197</f>
        <v>50.715886881199175</v>
      </c>
      <c r="L217" s="21">
        <f>L197-Baseline!L197</f>
        <v>50.186198533139816</v>
      </c>
      <c r="M217" s="21">
        <f>M197-Baseline!M197</f>
        <v>49.670205453425808</v>
      </c>
      <c r="N217" s="21">
        <f>N197-Baseline!N197</f>
        <v>49.167570282277836</v>
      </c>
      <c r="O217" s="21">
        <f>O197-Baseline!O197</f>
        <v>48.677966042494674</v>
      </c>
      <c r="P217" s="21">
        <f>P197-Baseline!P197</f>
        <v>48.201075882585499</v>
      </c>
      <c r="Q217" s="21">
        <f>Q197-Baseline!Q197</f>
        <v>47.736592746272507</v>
      </c>
      <c r="R217" s="21">
        <f>R197-Baseline!R197</f>
        <v>47.284219079713694</v>
      </c>
      <c r="S217" s="21">
        <f>S197-Baseline!S197</f>
        <v>46.843666572300698</v>
      </c>
      <c r="T217" s="21">
        <f>T197-Baseline!T197</f>
        <v>46.414655864169362</v>
      </c>
      <c r="U217" s="21">
        <f>U197-Baseline!U197</f>
        <v>45.996916305386861</v>
      </c>
      <c r="V217" s="21">
        <f>V197-Baseline!V197</f>
        <v>45.590185688865517</v>
      </c>
      <c r="W217" s="21">
        <f>W197-Baseline!W197</f>
        <v>45.194210002773595</v>
      </c>
      <c r="X217" s="21">
        <f>X197-Baseline!X197</f>
        <v>44.80874318794806</v>
      </c>
      <c r="Y217" s="21">
        <f>Y197-Baseline!Y197</f>
        <v>44.433546930200571</v>
      </c>
      <c r="Z217" s="21">
        <f>Z197-Baseline!Z197</f>
        <v>44.06839041335683</v>
      </c>
      <c r="AA217" s="21">
        <f>AA197-Baseline!AA197</f>
        <v>43.713050097963333</v>
      </c>
      <c r="AB217" s="21">
        <f>AB197-Baseline!AB197</f>
        <v>43.367309556225194</v>
      </c>
      <c r="AC217" s="21">
        <f>AC197-Baseline!AC197</f>
        <v>43.030959206776849</v>
      </c>
      <c r="AD217" s="21">
        <f>AD197-Baseline!AD197</f>
        <v>42.703796157764906</v>
      </c>
      <c r="AE217" s="21">
        <f>AE197-Baseline!AE197</f>
        <v>42.385624020713898</v>
      </c>
      <c r="AF217" s="21">
        <f>AF197-Baseline!AF197</f>
        <v>42.076252685527457</v>
      </c>
      <c r="AG217" s="21">
        <f>AG197-Baseline!AG197</f>
        <v>41.775498198515123</v>
      </c>
      <c r="AH217" s="21">
        <f>AH197-Baseline!AH197</f>
        <v>41.483182540633486</v>
      </c>
      <c r="AI217" s="21">
        <f>AI197-Baseline!AI197</f>
        <v>41.199133492873322</v>
      </c>
      <c r="AJ217" s="21">
        <f>AJ197-Baseline!AJ197</f>
        <v>41.121840687332885</v>
      </c>
      <c r="AK217" s="21">
        <f>AK197-Baseline!AK197</f>
        <v>41.050842755055257</v>
      </c>
      <c r="AL217" s="21">
        <f>AL197-Baseline!AL197</f>
        <v>40.986083455120898</v>
      </c>
      <c r="AM217" s="21">
        <f>AM197-Baseline!AM197</f>
        <v>40.927509775111517</v>
      </c>
      <c r="AN217" s="21">
        <f>AN197-Baseline!AN197</f>
        <v>40.875071903017542</v>
      </c>
      <c r="AO217" s="21">
        <f>AO197-Baseline!AO197</f>
        <v>40.828723127370296</v>
      </c>
      <c r="AP217" s="21">
        <f>AP197-Baseline!AP197</f>
        <v>40.788419865060419</v>
      </c>
      <c r="AQ217" s="21">
        <f>AQ197-Baseline!AQ197</f>
        <v>40.75412160207631</v>
      </c>
      <c r="AR217" s="21">
        <f>AR197-Baseline!AR197</f>
        <v>40.725790801596233</v>
      </c>
      <c r="AS217" s="21">
        <f>AS197-Baseline!AS197</f>
        <v>40.703392968275821</v>
      </c>
      <c r="AT217" s="21">
        <f>AT197-Baseline!AT197</f>
        <v>40.686896507678043</v>
      </c>
      <c r="AU217" s="21">
        <f>AU197-Baseline!AU197</f>
        <v>40.676272731080445</v>
      </c>
      <c r="AV217" s="21">
        <f>AV197-Baseline!AV197</f>
        <v>40.671495863012446</v>
      </c>
      <c r="AW217" s="21">
        <f>AW197-Baseline!AW197</f>
        <v>40.672542972310652</v>
      </c>
      <c r="AX217" s="21">
        <f>AX197-Baseline!AX197</f>
        <v>40.679393955218558</v>
      </c>
      <c r="AY217" s="21">
        <f>AY197-Baseline!AY197</f>
        <v>40.692031496845253</v>
      </c>
      <c r="AZ217" s="21">
        <f>AZ197-Baseline!AZ197</f>
        <v>40.710441078547348</v>
      </c>
      <c r="BA217" s="21">
        <f>BA197-Baseline!BA197</f>
        <v>40.734610912172286</v>
      </c>
      <c r="BB217" s="21">
        <f>BB197-Baseline!BB197</f>
        <v>40.758865538706196</v>
      </c>
    </row>
    <row r="218" spans="1:54" outlineLevel="2">
      <c r="A218" s="521"/>
      <c r="B218" s="150" t="s">
        <v>486</v>
      </c>
      <c r="C218" s="19"/>
      <c r="D218" s="135" t="s">
        <v>399</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519" t="s">
        <v>507</v>
      </c>
      <c r="B220" s="150" t="s">
        <v>508</v>
      </c>
      <c r="C220" s="19"/>
      <c r="D220" s="135" t="s">
        <v>399</v>
      </c>
      <c r="E220" s="21">
        <f>E200-Baseline!E200</f>
        <v>120.27576010288585</v>
      </c>
      <c r="F220" s="21">
        <f>F200-Baseline!F200</f>
        <v>119.25205714544569</v>
      </c>
      <c r="G220" s="21">
        <f>G200-Baseline!G200</f>
        <v>118.05645727241009</v>
      </c>
      <c r="H220" s="21">
        <f>H200-Baseline!H200</f>
        <v>116.8786572963695</v>
      </c>
      <c r="I220" s="21">
        <f>I200-Baseline!I200</f>
        <v>115.89216849054868</v>
      </c>
      <c r="J220" s="21">
        <f>J200-Baseline!J200</f>
        <v>114.91588444030742</v>
      </c>
      <c r="K220" s="21">
        <f>K200-Baseline!K200</f>
        <v>113.78409472488738</v>
      </c>
      <c r="L220" s="21">
        <f>L200-Baseline!L200</f>
        <v>112.83265700681767</v>
      </c>
      <c r="M220" s="21">
        <f>M200-Baseline!M200</f>
        <v>111.89212592520957</v>
      </c>
      <c r="N220" s="21">
        <f>N200-Baseline!N200</f>
        <v>110.80736484434685</v>
      </c>
      <c r="O220" s="21">
        <f>O200-Baseline!O200</f>
        <v>109.89272698079675</v>
      </c>
      <c r="P220" s="21">
        <f>P200-Baseline!P200</f>
        <v>108.98960627746487</v>
      </c>
      <c r="Q220" s="21">
        <f>Q200-Baseline!Q200</f>
        <v>108.09821480044454</v>
      </c>
      <c r="R220" s="21">
        <f>R200-Baseline!R200</f>
        <v>107.36114721622423</v>
      </c>
      <c r="S220" s="21">
        <f>S200-Baseline!S200</f>
        <v>106.49076001561109</v>
      </c>
      <c r="T220" s="21">
        <f>T200-Baseline!T200</f>
        <v>105.6327570411519</v>
      </c>
      <c r="U220" s="21">
        <f>U200-Baseline!U200</f>
        <v>104.78731353095392</v>
      </c>
      <c r="V220" s="21">
        <f>V200-Baseline!V200</f>
        <v>104.08521473979599</v>
      </c>
      <c r="W220" s="21">
        <f>W200-Baseline!W200</f>
        <v>103.2626188316386</v>
      </c>
      <c r="X220" s="21">
        <f>X200-Baseline!X200</f>
        <v>102.57828117845793</v>
      </c>
      <c r="Y220" s="21">
        <f>Y200-Baseline!Y200</f>
        <v>101.77941485668966</v>
      </c>
      <c r="Z220" s="21">
        <f>Z200-Baseline!Z200</f>
        <v>101.11395106228778</v>
      </c>
      <c r="AA220" s="21">
        <f>AA200-Baseline!AA200</f>
        <v>100.45706326225397</v>
      </c>
      <c r="AB220" s="21">
        <f>AB200-Baseline!AB200</f>
        <v>99.809063076391141</v>
      </c>
      <c r="AC220" s="21">
        <f>AC200-Baseline!AC200</f>
        <v>99.144515424756463</v>
      </c>
      <c r="AD220" s="21">
        <f>AD200-Baseline!AD200</f>
        <v>98.496364638766977</v>
      </c>
      <c r="AE220" s="21">
        <f>AE200-Baseline!AE200</f>
        <v>97.869366173099735</v>
      </c>
      <c r="AF220" s="21">
        <f>AF200-Baseline!AF200</f>
        <v>97.249274967071131</v>
      </c>
      <c r="AG220" s="21">
        <f>AG200-Baseline!AG200</f>
        <v>96.637779601616074</v>
      </c>
      <c r="AH220" s="21">
        <f>AH200-Baseline!AH200</f>
        <v>96.036787008431645</v>
      </c>
      <c r="AI220" s="21">
        <f>AI200-Baseline!AI200</f>
        <v>95.448728678165793</v>
      </c>
      <c r="AJ220" s="21">
        <f>AJ200-Baseline!AJ200</f>
        <v>95.31644468229743</v>
      </c>
      <c r="AK220" s="21">
        <f>AK200-Baseline!AK200</f>
        <v>95.191243902422613</v>
      </c>
      <c r="AL220" s="21">
        <f>AL200-Baseline!AL200</f>
        <v>95.074082010380351</v>
      </c>
      <c r="AM220" s="21">
        <f>AM200-Baseline!AM200</f>
        <v>94.965513567971897</v>
      </c>
      <c r="AN220" s="21">
        <f>AN200-Baseline!AN200</f>
        <v>94.865802275501267</v>
      </c>
      <c r="AO220" s="21">
        <f>AO200-Baseline!AO200</f>
        <v>94.775091719723136</v>
      </c>
      <c r="AP220" s="21">
        <f>AP200-Baseline!AP200</f>
        <v>94.693743474156179</v>
      </c>
      <c r="AQ220" s="21">
        <f>AQ200-Baseline!AQ200</f>
        <v>94.62216679339663</v>
      </c>
      <c r="AR220" s="21">
        <f>AR200-Baseline!AR200</f>
        <v>94.560681800515539</v>
      </c>
      <c r="AS220" s="21">
        <f>AS200-Baseline!AS200</f>
        <v>94.509596969819654</v>
      </c>
      <c r="AT220" s="21">
        <f>AT200-Baseline!AT200</f>
        <v>94.469243061479233</v>
      </c>
      <c r="AU220" s="21">
        <f>AU200-Baseline!AU200</f>
        <v>94.439969693632179</v>
      </c>
      <c r="AV220" s="21">
        <f>AV200-Baseline!AV200</f>
        <v>94.422119503625453</v>
      </c>
      <c r="AW220" s="21">
        <f>AW200-Baseline!AW200</f>
        <v>94.416030651164931</v>
      </c>
      <c r="AX220" s="21">
        <f>AX200-Baseline!AX200</f>
        <v>94.422048103640691</v>
      </c>
      <c r="AY220" s="21">
        <f>AY200-Baseline!AY200</f>
        <v>94.440523294552236</v>
      </c>
      <c r="AZ220" s="21">
        <f>AZ200-Baseline!AZ200</f>
        <v>94.471811268366508</v>
      </c>
      <c r="BA220" s="21">
        <f>BA200-Baseline!BA200</f>
        <v>94.516269902480815</v>
      </c>
      <c r="BB220" s="21">
        <f>BB200-Baseline!BB200</f>
        <v>94.561464158463821</v>
      </c>
    </row>
    <row r="221" spans="1:54" outlineLevel="2">
      <c r="A221" s="520"/>
      <c r="B221" s="150" t="s">
        <v>509</v>
      </c>
      <c r="C221" s="19"/>
      <c r="D221" s="135" t="s">
        <v>399</v>
      </c>
      <c r="E221" s="21">
        <f>E201-Baseline!E201</f>
        <v>93.667467032026607</v>
      </c>
      <c r="F221" s="21">
        <f>F201-Baseline!F201</f>
        <v>92.70221365655398</v>
      </c>
      <c r="G221" s="21">
        <f>G201-Baseline!G201</f>
        <v>91.761575659691189</v>
      </c>
      <c r="H221" s="21">
        <f>H201-Baseline!H201</f>
        <v>90.845056715204876</v>
      </c>
      <c r="I221" s="21">
        <f>I201-Baseline!I201</f>
        <v>89.952177250222277</v>
      </c>
      <c r="J221" s="21">
        <f>J201-Baseline!J201</f>
        <v>89.082474142785202</v>
      </c>
      <c r="K221" s="21">
        <f>K201-Baseline!K201</f>
        <v>88.235500281098922</v>
      </c>
      <c r="L221" s="21">
        <f>L201-Baseline!L201</f>
        <v>87.41082425939257</v>
      </c>
      <c r="M221" s="21">
        <f>M201-Baseline!M201</f>
        <v>86.608029909485154</v>
      </c>
      <c r="N221" s="21">
        <f>N201-Baseline!N201</f>
        <v>85.826716087395084</v>
      </c>
      <c r="O221" s="21">
        <f>O201-Baseline!O201</f>
        <v>85.066496194851638</v>
      </c>
      <c r="P221" s="21">
        <f>P201-Baseline!P201</f>
        <v>84.326997992504715</v>
      </c>
      <c r="Q221" s="21">
        <f>Q201-Baseline!Q201</f>
        <v>83.607863287490432</v>
      </c>
      <c r="R221" s="21">
        <f>R201-Baseline!R201</f>
        <v>82.908747533995353</v>
      </c>
      <c r="S221" s="21">
        <f>S201-Baseline!S201</f>
        <v>82.223868180793815</v>
      </c>
      <c r="T221" s="21">
        <f>T201-Baseline!T201</f>
        <v>81.558430622978307</v>
      </c>
      <c r="U221" s="21">
        <f>U201-Baseline!U201</f>
        <v>80.91212809780896</v>
      </c>
      <c r="V221" s="21">
        <f>V201-Baseline!V201</f>
        <v>80.28466661678263</v>
      </c>
      <c r="W221" s="21">
        <f>W201-Baseline!W201</f>
        <v>79.675764523915973</v>
      </c>
      <c r="X221" s="21">
        <f>X201-Baseline!X201</f>
        <v>79.085152510503775</v>
      </c>
      <c r="Y221" s="21">
        <f>Y201-Baseline!Y201</f>
        <v>78.512573151733079</v>
      </c>
      <c r="Z221" s="21">
        <f>Z201-Baseline!Z201</f>
        <v>77.957780941834386</v>
      </c>
      <c r="AA221" s="21">
        <f>AA201-Baseline!AA201</f>
        <v>77.420541944180769</v>
      </c>
      <c r="AB221" s="21">
        <f>AB201-Baseline!AB201</f>
        <v>76.900633716278719</v>
      </c>
      <c r="AC221" s="21">
        <f>AC201-Baseline!AC201</f>
        <v>76.383236961444311</v>
      </c>
      <c r="AD221" s="21">
        <f>AD201-Baseline!AD201</f>
        <v>75.881106185111761</v>
      </c>
      <c r="AE221" s="21">
        <f>AE201-Baseline!AE201</f>
        <v>75.392649937575754</v>
      </c>
      <c r="AF221" s="21">
        <f>AF201-Baseline!AF201</f>
        <v>74.916792106861806</v>
      </c>
      <c r="AG221" s="21">
        <f>AG201-Baseline!AG201</f>
        <v>74.452975391490085</v>
      </c>
      <c r="AH221" s="21">
        <f>AH201-Baseline!AH201</f>
        <v>74.001281794776361</v>
      </c>
      <c r="AI221" s="21">
        <f>AI201-Baseline!AI201</f>
        <v>73.56265467186725</v>
      </c>
      <c r="AJ221" s="21">
        <f>AJ201-Baseline!AJ201</f>
        <v>73.475234482970109</v>
      </c>
      <c r="AK221" s="21">
        <f>AK201-Baseline!AK201</f>
        <v>73.397391869085382</v>
      </c>
      <c r="AL221" s="21">
        <f>AL201-Baseline!AL201</f>
        <v>73.329340499082946</v>
      </c>
      <c r="AM221" s="21">
        <f>AM201-Baseline!AM201</f>
        <v>73.271328853739035</v>
      </c>
      <c r="AN221" s="21">
        <f>AN201-Baseline!AN201</f>
        <v>73.223553107853292</v>
      </c>
      <c r="AO221" s="21">
        <f>AO201-Baseline!AO201</f>
        <v>73.186142838499364</v>
      </c>
      <c r="AP221" s="21">
        <f>AP201-Baseline!AP201</f>
        <v>73.159293667340023</v>
      </c>
      <c r="AQ221" s="21">
        <f>AQ201-Baseline!AQ201</f>
        <v>73.143212506447256</v>
      </c>
      <c r="AR221" s="21">
        <f>AR201-Baseline!AR201</f>
        <v>73.138100273845481</v>
      </c>
      <c r="AS221" s="21">
        <f>AS201-Baseline!AS201</f>
        <v>73.1441554397381</v>
      </c>
      <c r="AT221" s="21">
        <f>AT201-Baseline!AT201</f>
        <v>73.161583797170636</v>
      </c>
      <c r="AU221" s="21">
        <f>AU201-Baseline!AU201</f>
        <v>73.19060218743985</v>
      </c>
      <c r="AV221" s="21">
        <f>AV201-Baseline!AV201</f>
        <v>73.231431211618656</v>
      </c>
      <c r="AW221" s="21">
        <f>AW201-Baseline!AW201</f>
        <v>73.284295905038221</v>
      </c>
      <c r="AX221" s="21">
        <f>AX201-Baseline!AX201</f>
        <v>73.349427660471918</v>
      </c>
      <c r="AY221" s="21">
        <f>AY201-Baseline!AY201</f>
        <v>73.427065036896465</v>
      </c>
      <c r="AZ221" s="21">
        <f>AZ201-Baseline!AZ201</f>
        <v>73.517453482100962</v>
      </c>
      <c r="BA221" s="21">
        <f>BA201-Baseline!BA201</f>
        <v>73.620844979029187</v>
      </c>
      <c r="BB221" s="21">
        <f>BB201-Baseline!BB201</f>
        <v>73.727293386979682</v>
      </c>
    </row>
    <row r="222" spans="1:54" outlineLevel="2">
      <c r="A222" s="521"/>
      <c r="B222" s="150" t="s">
        <v>510</v>
      </c>
      <c r="C222" s="19"/>
      <c r="D222" s="135" t="s">
        <v>399</v>
      </c>
      <c r="E222" s="21">
        <f>E202-Baseline!E202</f>
        <v>147.05276509040323</v>
      </c>
      <c r="F222" s="21">
        <f>F202-Baseline!F202</f>
        <v>145.70198934861492</v>
      </c>
      <c r="G222" s="21">
        <f>G202-Baseline!G202</f>
        <v>144.38105483657597</v>
      </c>
      <c r="H222" s="21">
        <f>H202-Baseline!H202</f>
        <v>143.0894458023478</v>
      </c>
      <c r="I222" s="21">
        <f>I202-Baseline!I202</f>
        <v>141.82666414464637</v>
      </c>
      <c r="J222" s="21">
        <f>J202-Baseline!J202</f>
        <v>140.59222915554489</v>
      </c>
      <c r="K222" s="21">
        <f>K202-Baseline!K202</f>
        <v>139.38567700686195</v>
      </c>
      <c r="L222" s="21">
        <f>L202-Baseline!L202</f>
        <v>138.206560574013</v>
      </c>
      <c r="M222" s="21">
        <f>M202-Baseline!M202</f>
        <v>137.05444887500641</v>
      </c>
      <c r="N222" s="21">
        <f>N202-Baseline!N202</f>
        <v>135.92892693378423</v>
      </c>
      <c r="O222" s="21">
        <f>O202-Baseline!O202</f>
        <v>134.82959530727254</v>
      </c>
      <c r="P222" s="21">
        <f>P202-Baseline!P202</f>
        <v>133.75606982213009</v>
      </c>
      <c r="Q222" s="21">
        <f>Q202-Baseline!Q202</f>
        <v>132.70798143031357</v>
      </c>
      <c r="R222" s="21">
        <f>R202-Baseline!R202</f>
        <v>131.68497571258888</v>
      </c>
      <c r="S222" s="21">
        <f>S202-Baseline!S202</f>
        <v>130.67035827572846</v>
      </c>
      <c r="T222" s="21">
        <f>T202-Baseline!T202</f>
        <v>129.68037334621647</v>
      </c>
      <c r="U222" s="21">
        <f>U202-Baseline!U202</f>
        <v>128.71470387609321</v>
      </c>
      <c r="V222" s="21">
        <f>V202-Baseline!V202</f>
        <v>127.77304671030926</v>
      </c>
      <c r="W222" s="21">
        <f>W202-Baseline!W202</f>
        <v>126.85511217917465</v>
      </c>
      <c r="X222" s="21">
        <f>X202-Baseline!X202</f>
        <v>125.96062402187044</v>
      </c>
      <c r="Y222" s="21">
        <f>Y202-Baseline!Y202</f>
        <v>125.08931890999932</v>
      </c>
      <c r="Z222" s="21">
        <f>Z202-Baseline!Z202</f>
        <v>124.24094667768023</v>
      </c>
      <c r="AA222" s="21">
        <f>AA202-Baseline!AA202</f>
        <v>123.41526986750851</v>
      </c>
      <c r="AB222" s="21">
        <f>AB202-Baseline!AB202</f>
        <v>122.61206362249929</v>
      </c>
      <c r="AC222" s="21">
        <f>AC202-Baseline!AC202</f>
        <v>121.78729136327988</v>
      </c>
      <c r="AD222" s="21">
        <f>AD202-Baseline!AD202</f>
        <v>120.97961671017117</v>
      </c>
      <c r="AE222" s="21">
        <f>AE202-Baseline!AE202</f>
        <v>120.18464473353993</v>
      </c>
      <c r="AF222" s="21">
        <f>AF202-Baseline!AF202</f>
        <v>119.39950620112953</v>
      </c>
      <c r="AG222" s="21">
        <f>AG202-Baseline!AG202</f>
        <v>118.62286798226521</v>
      </c>
      <c r="AH222" s="21">
        <f>AH202-Baseline!AH202</f>
        <v>117.85529516289452</v>
      </c>
      <c r="AI222" s="21">
        <f>AI202-Baseline!AI202</f>
        <v>117.09991704973734</v>
      </c>
      <c r="AJ222" s="21">
        <f>AJ202-Baseline!AJ202</f>
        <v>116.90413873283154</v>
      </c>
      <c r="AK222" s="21">
        <f>AK202-Baseline!AK202</f>
        <v>116.71454262693356</v>
      </c>
      <c r="AL222" s="21">
        <f>AL202-Baseline!AL202</f>
        <v>116.53171617534093</v>
      </c>
      <c r="AM222" s="21">
        <f>AM202-Baseline!AM202</f>
        <v>116.35633614671569</v>
      </c>
      <c r="AN222" s="21">
        <f>AN202-Baseline!AN202</f>
        <v>116.18890694067196</v>
      </c>
      <c r="AO222" s="21">
        <f>AO202-Baseline!AO202</f>
        <v>116.02971774515288</v>
      </c>
      <c r="AP222" s="21">
        <f>AP202-Baseline!AP202</f>
        <v>115.87924002448483</v>
      </c>
      <c r="AQ222" s="21">
        <f>AQ202-Baseline!AQ202</f>
        <v>115.73796322171934</v>
      </c>
      <c r="AR222" s="21">
        <f>AR202-Baseline!AR202</f>
        <v>115.6063427100212</v>
      </c>
      <c r="AS222" s="21">
        <f>AS202-Baseline!AS202</f>
        <v>115.48481006473547</v>
      </c>
      <c r="AT222" s="21">
        <f>AT202-Baseline!AT202</f>
        <v>115.37380221985084</v>
      </c>
      <c r="AU222" s="21">
        <f>AU202-Baseline!AU202</f>
        <v>115.27377248028962</v>
      </c>
      <c r="AV222" s="21">
        <f>AV202-Baseline!AV202</f>
        <v>115.18516814953642</v>
      </c>
      <c r="AW222" s="21">
        <f>AW202-Baseline!AW202</f>
        <v>115.10843235208596</v>
      </c>
      <c r="AX222" s="21">
        <f>AX202-Baseline!AX202</f>
        <v>115.04400956158484</v>
      </c>
      <c r="AY222" s="21">
        <f>AY202-Baseline!AY202</f>
        <v>114.9923476431749</v>
      </c>
      <c r="AZ222" s="21">
        <f>AZ202-Baseline!AZ202</f>
        <v>114.95389655890823</v>
      </c>
      <c r="BA222" s="21">
        <f>BA202-Baseline!BA202</f>
        <v>114.92910719939812</v>
      </c>
      <c r="BB222" s="21">
        <f>BB202-Baseline!BB202</f>
        <v>114.90310403068133</v>
      </c>
    </row>
    <row r="223" spans="1:54" outlineLevel="2">
      <c r="B223" s="19"/>
      <c r="C223" s="19"/>
      <c r="D223" s="19"/>
      <c r="E223" s="15"/>
    </row>
    <row r="224" spans="1:54" outlineLevel="2">
      <c r="A224" s="519" t="s">
        <v>511</v>
      </c>
      <c r="B224" s="150" t="s">
        <v>508</v>
      </c>
      <c r="C224" s="19"/>
      <c r="D224" s="135" t="s">
        <v>399</v>
      </c>
      <c r="E224" s="21">
        <f>E204-Baseline!E204</f>
        <v>120.27576010288585</v>
      </c>
      <c r="F224" s="21">
        <f>F204-Baseline!F204</f>
        <v>239.52781724833153</v>
      </c>
      <c r="G224" s="21">
        <f>G204-Baseline!G204</f>
        <v>357.58427452074159</v>
      </c>
      <c r="H224" s="21">
        <f>H204-Baseline!H204</f>
        <v>474.4629318171111</v>
      </c>
      <c r="I224" s="21">
        <f>I204-Baseline!I204</f>
        <v>590.35510030765977</v>
      </c>
      <c r="J224" s="21">
        <f>J204-Baseline!J204</f>
        <v>705.27098474796719</v>
      </c>
      <c r="K224" s="21">
        <f>K204-Baseline!K204</f>
        <v>819.05507947285457</v>
      </c>
      <c r="L224" s="21">
        <f>L204-Baseline!L204</f>
        <v>931.88773647967218</v>
      </c>
      <c r="M224" s="21">
        <f>M204-Baseline!M204</f>
        <v>1043.7798624048817</v>
      </c>
      <c r="N224" s="21">
        <f>N204-Baseline!N204</f>
        <v>1154.5872272492286</v>
      </c>
      <c r="O224" s="21">
        <f>O204-Baseline!O204</f>
        <v>1264.4799542300254</v>
      </c>
      <c r="P224" s="21">
        <f>P204-Baseline!P204</f>
        <v>1373.4695605074903</v>
      </c>
      <c r="Q224" s="21">
        <f>Q204-Baseline!Q204</f>
        <v>1481.5677753079349</v>
      </c>
      <c r="R224" s="21">
        <f>R204-Baseline!R204</f>
        <v>1588.9289225241591</v>
      </c>
      <c r="S224" s="21">
        <f>S204-Baseline!S204</f>
        <v>1695.4196825397703</v>
      </c>
      <c r="T224" s="21">
        <f>T204-Baseline!T204</f>
        <v>1801.0524395809223</v>
      </c>
      <c r="U224" s="21">
        <f>U204-Baseline!U204</f>
        <v>1905.8397531118762</v>
      </c>
      <c r="V224" s="21">
        <f>V204-Baseline!V204</f>
        <v>2009.9249678516721</v>
      </c>
      <c r="W224" s="21">
        <f>W204-Baseline!W204</f>
        <v>2113.1875866833107</v>
      </c>
      <c r="X224" s="21">
        <f>X204-Baseline!X204</f>
        <v>2215.7658678617686</v>
      </c>
      <c r="Y224" s="21">
        <f>Y204-Baseline!Y204</f>
        <v>2317.5452827184581</v>
      </c>
      <c r="Z224" s="21">
        <f>Z204-Baseline!Z204</f>
        <v>2418.659233780746</v>
      </c>
      <c r="AA224" s="21">
        <f>AA204-Baseline!AA204</f>
        <v>2519.116297043</v>
      </c>
      <c r="AB224" s="21">
        <f>AB204-Baseline!AB204</f>
        <v>2618.9253601193914</v>
      </c>
      <c r="AC224" s="21">
        <f>AC204-Baseline!AC204</f>
        <v>2718.0698755441476</v>
      </c>
      <c r="AD224" s="21">
        <f>AD204-Baseline!AD204</f>
        <v>2816.5662401829145</v>
      </c>
      <c r="AE224" s="21">
        <f>AE204-Baseline!AE204</f>
        <v>2914.4356063560144</v>
      </c>
      <c r="AF224" s="21">
        <f>AF204-Baseline!AF204</f>
        <v>3011.6848813230854</v>
      </c>
      <c r="AG224" s="21">
        <f>AG204-Baseline!AG204</f>
        <v>3108.3226609247013</v>
      </c>
      <c r="AH224" s="21">
        <f>AH204-Baseline!AH204</f>
        <v>3204.3594479331327</v>
      </c>
      <c r="AI224" s="21">
        <f>AI204-Baseline!AI204</f>
        <v>3299.8081766112987</v>
      </c>
      <c r="AJ224" s="21">
        <f>AJ204-Baseline!AJ204</f>
        <v>3395.1246212935962</v>
      </c>
      <c r="AK224" s="21">
        <f>AK204-Baseline!AK204</f>
        <v>3490.3158651960189</v>
      </c>
      <c r="AL224" s="21">
        <f>AL204-Baseline!AL204</f>
        <v>3585.389947206399</v>
      </c>
      <c r="AM224" s="21">
        <f>AM204-Baseline!AM204</f>
        <v>3680.3554607743708</v>
      </c>
      <c r="AN224" s="21">
        <f>AN204-Baseline!AN204</f>
        <v>3775.2212630498721</v>
      </c>
      <c r="AO224" s="21">
        <f>AO204-Baseline!AO204</f>
        <v>3869.9963547695952</v>
      </c>
      <c r="AP224" s="21">
        <f>AP204-Baseline!AP204</f>
        <v>3964.6900982437514</v>
      </c>
      <c r="AQ224" s="21">
        <f>AQ204-Baseline!AQ204</f>
        <v>4059.3122650371479</v>
      </c>
      <c r="AR224" s="21">
        <f>AR204-Baseline!AR204</f>
        <v>4153.8729468376632</v>
      </c>
      <c r="AS224" s="21">
        <f>AS204-Baseline!AS204</f>
        <v>4248.3825438074828</v>
      </c>
      <c r="AT224" s="21">
        <f>AT204-Baseline!AT204</f>
        <v>4342.8517868689623</v>
      </c>
      <c r="AU224" s="21">
        <f>AU204-Baseline!AU204</f>
        <v>4437.2917565625949</v>
      </c>
      <c r="AV224" s="21">
        <f>AV204-Baseline!AV204</f>
        <v>4531.7138760662201</v>
      </c>
      <c r="AW224" s="21">
        <f>AW204-Baseline!AW204</f>
        <v>4626.129906717385</v>
      </c>
      <c r="AX224" s="21">
        <f>AX204-Baseline!AX204</f>
        <v>4720.5519548210259</v>
      </c>
      <c r="AY224" s="21">
        <f>AY204-Baseline!AY204</f>
        <v>4814.9924781155778</v>
      </c>
      <c r="AZ224" s="21">
        <f>AZ204-Baseline!AZ204</f>
        <v>4909.4642893839446</v>
      </c>
      <c r="BA224" s="21">
        <f>BA204-Baseline!BA204</f>
        <v>5003.980559286425</v>
      </c>
      <c r="BB224" s="21">
        <f>BB204-Baseline!BB204</f>
        <v>5098.5420234448884</v>
      </c>
    </row>
    <row r="225" spans="1:54" outlineLevel="2">
      <c r="A225" s="520"/>
      <c r="B225" s="150" t="s">
        <v>509</v>
      </c>
      <c r="C225" s="19"/>
      <c r="D225" s="135" t="s">
        <v>399</v>
      </c>
      <c r="E225" s="21">
        <f>E205-Baseline!E205</f>
        <v>93.667467032026607</v>
      </c>
      <c r="F225" s="21">
        <f>F205-Baseline!F205</f>
        <v>186.36968068858059</v>
      </c>
      <c r="G225" s="21">
        <f>G205-Baseline!G205</f>
        <v>278.13125634827179</v>
      </c>
      <c r="H225" s="21">
        <f>H205-Baseline!H205</f>
        <v>368.97631306347665</v>
      </c>
      <c r="I225" s="21">
        <f>I205-Baseline!I205</f>
        <v>458.92849031369894</v>
      </c>
      <c r="J225" s="21">
        <f>J205-Baseline!J205</f>
        <v>548.01096445648409</v>
      </c>
      <c r="K225" s="21">
        <f>K205-Baseline!K205</f>
        <v>636.24646473758298</v>
      </c>
      <c r="L225" s="21">
        <f>L205-Baseline!L205</f>
        <v>723.65728899697558</v>
      </c>
      <c r="M225" s="21">
        <f>M205-Baseline!M205</f>
        <v>810.26531890646072</v>
      </c>
      <c r="N225" s="21">
        <f>N205-Baseline!N205</f>
        <v>896.0920349938558</v>
      </c>
      <c r="O225" s="21">
        <f>O205-Baseline!O205</f>
        <v>981.15853118870746</v>
      </c>
      <c r="P225" s="21">
        <f>P205-Baseline!P205</f>
        <v>1065.4855291812121</v>
      </c>
      <c r="Q225" s="21">
        <f>Q205-Baseline!Q205</f>
        <v>1149.0933924687024</v>
      </c>
      <c r="R225" s="21">
        <f>R205-Baseline!R205</f>
        <v>1232.0021400026978</v>
      </c>
      <c r="S225" s="21">
        <f>S205-Baseline!S205</f>
        <v>1314.2260081834916</v>
      </c>
      <c r="T225" s="21">
        <f>T205-Baseline!T205</f>
        <v>1395.7844388064698</v>
      </c>
      <c r="U225" s="21">
        <f>U205-Baseline!U205</f>
        <v>1476.6965669042788</v>
      </c>
      <c r="V225" s="21">
        <f>V205-Baseline!V205</f>
        <v>1556.9812335210615</v>
      </c>
      <c r="W225" s="21">
        <f>W205-Baseline!W205</f>
        <v>1636.6569980449776</v>
      </c>
      <c r="X225" s="21">
        <f>X205-Baseline!X205</f>
        <v>1715.7421505554814</v>
      </c>
      <c r="Y225" s="21">
        <f>Y205-Baseline!Y205</f>
        <v>1794.2547237072145</v>
      </c>
      <c r="Z225" s="21">
        <f>Z205-Baseline!Z205</f>
        <v>1872.2125046490489</v>
      </c>
      <c r="AA225" s="21">
        <f>AA205-Baseline!AA205</f>
        <v>1949.6330465932297</v>
      </c>
      <c r="AB225" s="21">
        <f>AB205-Baseline!AB205</f>
        <v>2026.5336803095083</v>
      </c>
      <c r="AC225" s="21">
        <f>AC205-Baseline!AC205</f>
        <v>2102.9169172709526</v>
      </c>
      <c r="AD225" s="21">
        <f>AD205-Baseline!AD205</f>
        <v>2178.7980234560641</v>
      </c>
      <c r="AE225" s="21">
        <f>AE205-Baseline!AE205</f>
        <v>2254.1906733936398</v>
      </c>
      <c r="AF225" s="21">
        <f>AF205-Baseline!AF205</f>
        <v>2329.1074655005018</v>
      </c>
      <c r="AG225" s="21">
        <f>AG205-Baseline!AG205</f>
        <v>2403.5604408919917</v>
      </c>
      <c r="AH225" s="21">
        <f>AH205-Baseline!AH205</f>
        <v>2477.561722686768</v>
      </c>
      <c r="AI225" s="21">
        <f>AI205-Baseline!AI205</f>
        <v>2551.1243773586352</v>
      </c>
      <c r="AJ225" s="21">
        <f>AJ205-Baseline!AJ205</f>
        <v>2624.5996118416051</v>
      </c>
      <c r="AK225" s="21">
        <f>AK205-Baseline!AK205</f>
        <v>2697.9970037106905</v>
      </c>
      <c r="AL225" s="21">
        <f>AL205-Baseline!AL205</f>
        <v>2771.3263442097732</v>
      </c>
      <c r="AM225" s="21">
        <f>AM205-Baseline!AM205</f>
        <v>2844.597673063512</v>
      </c>
      <c r="AN225" s="21">
        <f>AN205-Baseline!AN205</f>
        <v>2917.8212261713652</v>
      </c>
      <c r="AO225" s="21">
        <f>AO205-Baseline!AO205</f>
        <v>2991.0073690098648</v>
      </c>
      <c r="AP225" s="21">
        <f>AP205-Baseline!AP205</f>
        <v>3064.1666626772048</v>
      </c>
      <c r="AQ225" s="21">
        <f>AQ205-Baseline!AQ205</f>
        <v>3137.3098751836519</v>
      </c>
      <c r="AR225" s="21">
        <f>AR205-Baseline!AR205</f>
        <v>3210.4479754574973</v>
      </c>
      <c r="AS225" s="21">
        <f>AS205-Baseline!AS205</f>
        <v>3283.5921308972352</v>
      </c>
      <c r="AT225" s="21">
        <f>AT205-Baseline!AT205</f>
        <v>3356.753714694406</v>
      </c>
      <c r="AU225" s="21">
        <f>AU205-Baseline!AU205</f>
        <v>3429.9443168818457</v>
      </c>
      <c r="AV225" s="21">
        <f>AV205-Baseline!AV205</f>
        <v>3503.1757480934643</v>
      </c>
      <c r="AW225" s="21">
        <f>AW205-Baseline!AW205</f>
        <v>3576.4600439985024</v>
      </c>
      <c r="AX225" s="21">
        <f>AX205-Baseline!AX205</f>
        <v>3649.8094716589744</v>
      </c>
      <c r="AY225" s="21">
        <f>AY205-Baseline!AY205</f>
        <v>3723.2365366958711</v>
      </c>
      <c r="AZ225" s="21">
        <f>AZ205-Baseline!AZ205</f>
        <v>3796.7539901779719</v>
      </c>
      <c r="BA225" s="21">
        <f>BA205-Baseline!BA205</f>
        <v>3870.3748351570011</v>
      </c>
      <c r="BB225" s="21">
        <f>BB205-Baseline!BB205</f>
        <v>3944.1021285439811</v>
      </c>
    </row>
    <row r="226" spans="1:54" outlineLevel="2">
      <c r="A226" s="521"/>
      <c r="B226" s="150" t="s">
        <v>510</v>
      </c>
      <c r="C226" s="19"/>
      <c r="D226" s="135" t="s">
        <v>399</v>
      </c>
      <c r="E226" s="21">
        <f>E206-Baseline!E206</f>
        <v>147.05276509040323</v>
      </c>
      <c r="F226" s="21">
        <f>F206-Baseline!F206</f>
        <v>292.75475443901814</v>
      </c>
      <c r="G226" s="21">
        <f>G206-Baseline!G206</f>
        <v>437.13580927559411</v>
      </c>
      <c r="H226" s="21">
        <f>H206-Baseline!H206</f>
        <v>580.22525507794194</v>
      </c>
      <c r="I226" s="21">
        <f>I206-Baseline!I206</f>
        <v>722.05191922258837</v>
      </c>
      <c r="J226" s="21">
        <f>J206-Baseline!J206</f>
        <v>862.6441483781332</v>
      </c>
      <c r="K226" s="21">
        <f>K206-Baseline!K206</f>
        <v>1002.0298253849951</v>
      </c>
      <c r="L226" s="21">
        <f>L206-Baseline!L206</f>
        <v>1140.2363859590082</v>
      </c>
      <c r="M226" s="21">
        <f>M206-Baseline!M206</f>
        <v>1277.2908348340147</v>
      </c>
      <c r="N226" s="21">
        <f>N206-Baseline!N206</f>
        <v>1413.2197617677989</v>
      </c>
      <c r="O226" s="21">
        <f>O206-Baseline!O206</f>
        <v>1548.0493570750714</v>
      </c>
      <c r="P226" s="21">
        <f>P206-Baseline!P206</f>
        <v>1681.8054268972014</v>
      </c>
      <c r="Q226" s="21">
        <f>Q206-Baseline!Q206</f>
        <v>1814.513408327515</v>
      </c>
      <c r="R226" s="21">
        <f>R206-Baseline!R206</f>
        <v>1946.198384040104</v>
      </c>
      <c r="S226" s="21">
        <f>S206-Baseline!S206</f>
        <v>2076.8687423158326</v>
      </c>
      <c r="T226" s="21">
        <f>T206-Baseline!T206</f>
        <v>2206.5491156620492</v>
      </c>
      <c r="U226" s="21">
        <f>U206-Baseline!U206</f>
        <v>2335.2638195381423</v>
      </c>
      <c r="V226" s="21">
        <f>V206-Baseline!V206</f>
        <v>2463.0368662484516</v>
      </c>
      <c r="W226" s="21">
        <f>W206-Baseline!W206</f>
        <v>2589.8919784276263</v>
      </c>
      <c r="X226" s="21">
        <f>X206-Baseline!X206</f>
        <v>2715.8526024494968</v>
      </c>
      <c r="Y226" s="21">
        <f>Y206-Baseline!Y206</f>
        <v>2840.9419213594961</v>
      </c>
      <c r="Z226" s="21">
        <f>Z206-Baseline!Z206</f>
        <v>2965.1828680371764</v>
      </c>
      <c r="AA226" s="21">
        <f>AA206-Baseline!AA206</f>
        <v>3088.5981379046848</v>
      </c>
      <c r="AB226" s="21">
        <f>AB206-Baseline!AB206</f>
        <v>3211.2102015271839</v>
      </c>
      <c r="AC226" s="21">
        <f>AC206-Baseline!AC206</f>
        <v>3332.9974928904639</v>
      </c>
      <c r="AD226" s="21">
        <f>AD206-Baseline!AD206</f>
        <v>3453.9771096006352</v>
      </c>
      <c r="AE226" s="21">
        <f>AE206-Baseline!AE206</f>
        <v>3574.1617543341754</v>
      </c>
      <c r="AF226" s="21">
        <f>AF206-Baseline!AF206</f>
        <v>3693.5612605353049</v>
      </c>
      <c r="AG226" s="21">
        <f>AG206-Baseline!AG206</f>
        <v>3812.1841285175701</v>
      </c>
      <c r="AH226" s="21">
        <f>AH206-Baseline!AH206</f>
        <v>3930.0394236804646</v>
      </c>
      <c r="AI226" s="21">
        <f>AI206-Baseline!AI206</f>
        <v>4047.1393407302021</v>
      </c>
      <c r="AJ226" s="21">
        <f>AJ206-Baseline!AJ206</f>
        <v>4164.0434794630337</v>
      </c>
      <c r="AK226" s="21">
        <f>AK206-Baseline!AK206</f>
        <v>4280.7580220899672</v>
      </c>
      <c r="AL226" s="21">
        <f>AL206-Baseline!AL206</f>
        <v>4397.2897382653082</v>
      </c>
      <c r="AM226" s="21">
        <f>AM206-Baseline!AM206</f>
        <v>4513.6460744120241</v>
      </c>
      <c r="AN226" s="21">
        <f>AN206-Baseline!AN206</f>
        <v>4629.8349813526956</v>
      </c>
      <c r="AO226" s="21">
        <f>AO206-Baseline!AO206</f>
        <v>4745.8646990978486</v>
      </c>
      <c r="AP226" s="21">
        <f>AP206-Baseline!AP206</f>
        <v>4861.7439391223334</v>
      </c>
      <c r="AQ226" s="21">
        <f>AQ206-Baseline!AQ206</f>
        <v>4977.4819023440523</v>
      </c>
      <c r="AR226" s="21">
        <f>AR206-Baseline!AR206</f>
        <v>5093.0882450540739</v>
      </c>
      <c r="AS226" s="21">
        <f>AS206-Baseline!AS206</f>
        <v>5208.573055118809</v>
      </c>
      <c r="AT226" s="21">
        <f>AT206-Baseline!AT206</f>
        <v>5323.9468573386594</v>
      </c>
      <c r="AU226" s="21">
        <f>AU206-Baseline!AU206</f>
        <v>5439.2206298189494</v>
      </c>
      <c r="AV226" s="21">
        <f>AV206-Baseline!AV206</f>
        <v>5554.4057979684858</v>
      </c>
      <c r="AW226" s="21">
        <f>AW206-Baseline!AW206</f>
        <v>5669.5142303205721</v>
      </c>
      <c r="AX226" s="21">
        <f>AX206-Baseline!AX206</f>
        <v>5784.5582398821571</v>
      </c>
      <c r="AY226" s="21">
        <f>AY206-Baseline!AY206</f>
        <v>5899.550587525332</v>
      </c>
      <c r="AZ226" s="21">
        <f>AZ206-Baseline!AZ206</f>
        <v>6014.5044840842402</v>
      </c>
      <c r="BA226" s="21">
        <f>BA206-Baseline!BA206</f>
        <v>6129.4335912836386</v>
      </c>
      <c r="BB226" s="21">
        <f>BB206-Baseline!BB206</f>
        <v>6244.3366953143195</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515</v>
      </c>
      <c r="C229" s="57"/>
      <c r="D229" s="56" t="s">
        <v>399</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A66:A71"/>
    <mergeCell ref="A75:A77"/>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 ref="AI51:AM51"/>
    <mergeCell ref="AN51:AR51"/>
    <mergeCell ref="AS51:AW51"/>
    <mergeCell ref="AX51:BB51"/>
    <mergeCell ref="A54:A64"/>
    <mergeCell ref="J51:N51"/>
    <mergeCell ref="O51:S51"/>
    <mergeCell ref="T51:X51"/>
    <mergeCell ref="Y51:AC51"/>
    <mergeCell ref="AD51:AH51"/>
    <mergeCell ref="E51:I51"/>
    <mergeCell ref="A220:A222"/>
    <mergeCell ref="A224:A226"/>
    <mergeCell ref="A190:A198"/>
    <mergeCell ref="A200:A202"/>
    <mergeCell ref="A143:A154"/>
    <mergeCell ref="A158:A169"/>
    <mergeCell ref="A172:A174"/>
    <mergeCell ref="A176:A178"/>
    <mergeCell ref="A186:A187"/>
    <mergeCell ref="A204:A206"/>
    <mergeCell ref="A210:A218"/>
    <mergeCell ref="D37:G37"/>
    <mergeCell ref="D38:G38"/>
    <mergeCell ref="D39:G39"/>
    <mergeCell ref="D40:G40"/>
    <mergeCell ref="D32:G32"/>
    <mergeCell ref="D33:G33"/>
    <mergeCell ref="D34:G34"/>
    <mergeCell ref="D35:G35"/>
    <mergeCell ref="D36:G36"/>
  </mergeCells>
  <dataValidations count="1">
    <dataValidation type="list" allowBlank="1" showInputMessage="1" showErrorMessage="1" sqref="B7" xr:uid="{96E02723-158B-4587-88B8-F3FD8C6E832D}">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E12AE42C-456A-4A29-BBCF-571DFA22B183}">
          <x14:formula1>
            <xm:f>'Fixed Data'!$E$55:$E$58</xm:f>
          </x14:formula1>
          <xm:sqref>B158:B169 B143:B154</xm:sqref>
        </x14:dataValidation>
        <x14:dataValidation type="list" allowBlank="1" showInputMessage="1" showErrorMessage="1" xr:uid="{D5F2F504-A744-48A5-BC91-9075717ADC99}">
          <x14:formula1>
            <xm:f>'Fixed Data'!$C$64:$C$65</xm:f>
          </x14:formula1>
          <xm:sqref>B66:B70</xm:sqref>
        </x14:dataValidation>
        <x14:dataValidation type="list" allowBlank="1" showInputMessage="1" showErrorMessage="1" xr:uid="{D1D8A811-54B3-4017-BB9A-C84513623C6A}">
          <x14:formula1>
            <xm:f>'Fixed Data'!$C$55:$C$61</xm:f>
          </x14:formula1>
          <xm:sqref>C54:C63</xm:sqref>
        </x14:dataValidation>
        <x14:dataValidation type="list" allowBlank="1" showInputMessage="1" showErrorMessage="1" xr:uid="{8897423F-3016-4085-B10D-93017C94CE7A}">
          <x14:formula1>
            <xm:f>'Fixed Data'!$A$55:$A$78</xm:f>
          </x14:formula1>
          <xm:sqref>B54:B63</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3F5A07-9CA8-4184-8903-057E70120359}">
  <sheetPr>
    <tabColor theme="9" tint="0.59999389629810485"/>
  </sheetPr>
  <dimension ref="A1:S32"/>
  <sheetViews>
    <sheetView workbookViewId="0">
      <selection sqref="A1:XFD1048576"/>
    </sheetView>
  </sheetViews>
  <sheetFormatPr defaultRowHeight="13.5"/>
  <cols>
    <col min="1" max="1" width="22" customWidth="1"/>
  </cols>
  <sheetData>
    <row r="1" spans="1:19">
      <c r="A1" s="4" t="s">
        <v>516</v>
      </c>
    </row>
    <row r="2" spans="1:19">
      <c r="A2" s="514" t="s">
        <v>517</v>
      </c>
      <c r="B2" s="514"/>
      <c r="C2" s="514"/>
      <c r="D2" s="514"/>
      <c r="E2" s="514"/>
      <c r="F2" s="514"/>
      <c r="G2" s="514"/>
      <c r="H2" s="514"/>
      <c r="I2" s="514"/>
      <c r="J2" s="514"/>
      <c r="K2" s="514"/>
      <c r="L2" s="514"/>
      <c r="M2" s="514"/>
      <c r="N2" s="514"/>
      <c r="O2" s="514"/>
      <c r="P2" s="514"/>
      <c r="Q2" s="514"/>
      <c r="R2" s="514"/>
      <c r="S2" s="514"/>
    </row>
    <row r="3" spans="1:19">
      <c r="A3" s="514"/>
      <c r="B3" s="514"/>
      <c r="C3" s="514"/>
      <c r="D3" s="514"/>
      <c r="E3" s="514"/>
      <c r="F3" s="514"/>
      <c r="G3" s="514"/>
      <c r="H3" s="514"/>
      <c r="I3" s="514"/>
      <c r="J3" s="514"/>
      <c r="K3" s="514"/>
      <c r="L3" s="514"/>
      <c r="M3" s="514"/>
      <c r="N3" s="514"/>
      <c r="O3" s="514"/>
      <c r="P3" s="514"/>
      <c r="Q3" s="514"/>
      <c r="R3" s="514"/>
      <c r="S3" s="514"/>
    </row>
    <row r="4" spans="1:19">
      <c r="A4" s="514"/>
      <c r="B4" s="514"/>
      <c r="C4" s="514"/>
      <c r="D4" s="514"/>
      <c r="E4" s="514"/>
      <c r="F4" s="514"/>
      <c r="G4" s="514"/>
      <c r="H4" s="514"/>
      <c r="I4" s="514"/>
      <c r="J4" s="514"/>
      <c r="K4" s="514"/>
      <c r="L4" s="514"/>
      <c r="M4" s="514"/>
      <c r="N4" s="514"/>
      <c r="O4" s="514"/>
      <c r="P4" s="514"/>
      <c r="Q4" s="514"/>
      <c r="R4" s="514"/>
      <c r="S4" s="514"/>
    </row>
    <row r="19" spans="1:19">
      <c r="A19" s="4" t="s">
        <v>519</v>
      </c>
    </row>
    <row r="20" spans="1:19">
      <c r="A20" s="514" t="s">
        <v>520</v>
      </c>
      <c r="B20" s="514"/>
      <c r="C20" s="514"/>
      <c r="D20" s="514"/>
      <c r="E20" s="514"/>
      <c r="F20" s="514"/>
      <c r="G20" s="514"/>
      <c r="H20" s="514"/>
      <c r="I20" s="514"/>
      <c r="J20" s="514"/>
      <c r="K20" s="514"/>
      <c r="L20" s="514"/>
      <c r="M20" s="514"/>
      <c r="N20" s="514"/>
      <c r="O20" s="514"/>
      <c r="P20" s="514"/>
      <c r="Q20" s="514"/>
      <c r="R20" s="514"/>
      <c r="S20" s="514"/>
    </row>
    <row r="21" spans="1:19" ht="25.5" customHeight="1">
      <c r="A21" s="514"/>
      <c r="B21" s="514"/>
      <c r="C21" s="514"/>
      <c r="D21" s="514"/>
      <c r="E21" s="514"/>
      <c r="F21" s="514"/>
      <c r="G21" s="514"/>
      <c r="H21" s="514"/>
      <c r="I21" s="514"/>
      <c r="J21" s="514"/>
      <c r="K21" s="514"/>
      <c r="L21" s="514"/>
      <c r="M21" s="514"/>
      <c r="N21" s="514"/>
      <c r="O21" s="514"/>
      <c r="P21" s="514"/>
      <c r="Q21" s="514"/>
      <c r="R21" s="514"/>
      <c r="S21" s="514"/>
    </row>
    <row r="23" spans="1:19">
      <c r="A23" s="158" t="s">
        <v>502</v>
      </c>
      <c r="B23" s="448"/>
      <c r="C23" s="448"/>
      <c r="D23" s="448"/>
      <c r="E23" s="448"/>
      <c r="F23" s="448"/>
      <c r="G23" s="448"/>
      <c r="H23" s="448"/>
      <c r="I23" s="448"/>
      <c r="J23" s="448"/>
      <c r="K23" s="448"/>
      <c r="L23" s="448"/>
      <c r="M23" s="448"/>
      <c r="N23" s="448"/>
      <c r="O23" s="448"/>
      <c r="P23" s="448"/>
      <c r="Q23" s="448"/>
      <c r="R23" s="448"/>
      <c r="S23" s="448"/>
    </row>
    <row r="24" spans="1:19">
      <c r="A24" s="158" t="s">
        <v>503</v>
      </c>
      <c r="B24" s="448"/>
      <c r="C24" s="448"/>
      <c r="D24" s="448"/>
      <c r="E24" s="448"/>
      <c r="F24" s="448"/>
      <c r="G24" s="448"/>
      <c r="H24" s="448"/>
      <c r="I24" s="448"/>
      <c r="J24" s="448"/>
      <c r="K24" s="448"/>
      <c r="L24" s="448"/>
      <c r="M24" s="448"/>
      <c r="N24" s="448"/>
      <c r="O24" s="448"/>
      <c r="P24" s="448"/>
      <c r="Q24" s="448"/>
      <c r="R24" s="448"/>
      <c r="S24" s="448"/>
    </row>
    <row r="25" spans="1:19">
      <c r="A25" s="159" t="s">
        <v>405</v>
      </c>
      <c r="B25" s="448"/>
      <c r="C25" s="448"/>
      <c r="D25" s="448"/>
      <c r="E25" s="448"/>
      <c r="F25" s="448"/>
      <c r="G25" s="448"/>
      <c r="H25" s="448"/>
      <c r="I25" s="448"/>
      <c r="J25" s="448"/>
      <c r="K25" s="448"/>
      <c r="L25" s="448"/>
      <c r="M25" s="448"/>
      <c r="N25" s="448"/>
      <c r="O25" s="448"/>
      <c r="P25" s="448"/>
      <c r="Q25" s="448"/>
      <c r="R25" s="448"/>
      <c r="S25" s="448"/>
    </row>
    <row r="26" spans="1:19">
      <c r="A26" s="159" t="s">
        <v>481</v>
      </c>
      <c r="B26" s="448"/>
      <c r="C26" s="448"/>
      <c r="D26" s="448"/>
      <c r="E26" s="448"/>
      <c r="F26" s="448"/>
      <c r="G26" s="448"/>
      <c r="H26" s="448"/>
      <c r="I26" s="448"/>
      <c r="J26" s="448"/>
      <c r="K26" s="448"/>
      <c r="L26" s="448"/>
      <c r="M26" s="448"/>
      <c r="N26" s="448"/>
      <c r="O26" s="448"/>
      <c r="P26" s="448"/>
      <c r="Q26" s="448"/>
      <c r="R26" s="448"/>
      <c r="S26" s="448"/>
    </row>
    <row r="27" spans="1:19">
      <c r="A27" s="159" t="s">
        <v>482</v>
      </c>
      <c r="B27" s="448"/>
      <c r="C27" s="448"/>
      <c r="D27" s="448"/>
      <c r="E27" s="448"/>
      <c r="F27" s="448"/>
      <c r="G27" s="448"/>
      <c r="H27" s="448"/>
      <c r="I27" s="448"/>
      <c r="J27" s="448"/>
      <c r="K27" s="448"/>
      <c r="L27" s="448"/>
      <c r="M27" s="448"/>
      <c r="N27" s="448"/>
      <c r="O27" s="448"/>
      <c r="P27" s="448"/>
      <c r="Q27" s="448"/>
      <c r="R27" s="448"/>
      <c r="S27" s="448"/>
    </row>
    <row r="31" spans="1:19">
      <c r="A31" s="4" t="s">
        <v>524</v>
      </c>
    </row>
    <row r="32" spans="1:19">
      <c r="A32" t="s">
        <v>525</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4">
    <tabColor rgb="FF92D050"/>
    <pageSetUpPr autoPageBreaks="0"/>
  </sheetPr>
  <dimension ref="A1:BB358"/>
  <sheetViews>
    <sheetView topLeftCell="A135" zoomScale="85" zoomScaleNormal="85" workbookViewId="0">
      <selection activeCell="C158" sqref="C158:C162"/>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479" t="s">
        <v>344</v>
      </c>
      <c r="J2" s="480"/>
      <c r="K2" s="480"/>
      <c r="L2" s="480"/>
      <c r="M2" s="480"/>
      <c r="N2" s="480"/>
      <c r="O2" s="480"/>
      <c r="P2" s="480"/>
      <c r="Q2" s="480"/>
      <c r="R2" s="480"/>
      <c r="S2" s="480"/>
      <c r="T2" s="480"/>
      <c r="U2" s="481"/>
    </row>
    <row r="3" spans="1:21" ht="13.5" customHeight="1" outlineLevel="1" thickBot="1">
      <c r="A3" s="3"/>
      <c r="B3" s="7"/>
      <c r="F3" s="24"/>
      <c r="G3" s="10"/>
      <c r="I3" s="482" t="s">
        <v>345</v>
      </c>
      <c r="J3" s="483"/>
      <c r="K3" s="483"/>
      <c r="L3" s="483"/>
      <c r="M3" s="483"/>
      <c r="N3" s="484"/>
      <c r="O3" s="1"/>
      <c r="P3" s="488" t="s">
        <v>346</v>
      </c>
      <c r="Q3" s="489"/>
      <c r="R3" s="489"/>
      <c r="S3" s="489"/>
      <c r="T3" s="489"/>
      <c r="U3" s="490"/>
    </row>
    <row r="4" spans="1:21" ht="56.25" customHeight="1" outlineLevel="1">
      <c r="A4" s="31" t="s">
        <v>163</v>
      </c>
      <c r="B4" s="86"/>
      <c r="E4" s="53" t="s">
        <v>347</v>
      </c>
      <c r="F4" s="91"/>
      <c r="G4" s="28"/>
      <c r="H4" s="10"/>
      <c r="I4" s="485"/>
      <c r="J4" s="486"/>
      <c r="K4" s="486"/>
      <c r="L4" s="486"/>
      <c r="M4" s="486"/>
      <c r="N4" s="487"/>
      <c r="P4" s="491"/>
      <c r="Q4" s="492"/>
      <c r="R4" s="492"/>
      <c r="S4" s="492"/>
      <c r="T4" s="492"/>
      <c r="U4" s="493"/>
    </row>
    <row r="5" spans="1:21" outlineLevel="1">
      <c r="A5" s="13" t="s">
        <v>348</v>
      </c>
      <c r="B5" s="88"/>
      <c r="E5" s="14"/>
      <c r="H5" s="10"/>
      <c r="I5" s="528"/>
      <c r="J5" s="506"/>
      <c r="K5" s="506"/>
      <c r="L5" s="506"/>
      <c r="M5" s="506"/>
      <c r="N5" s="507"/>
      <c r="P5" s="528"/>
      <c r="Q5" s="506"/>
      <c r="R5" s="506"/>
      <c r="S5" s="506"/>
      <c r="T5" s="506"/>
      <c r="U5" s="507"/>
    </row>
    <row r="6" spans="1:21" outlineLevel="1">
      <c r="A6" s="13" t="s">
        <v>351</v>
      </c>
      <c r="B6" s="88"/>
      <c r="E6" s="53" t="s">
        <v>353</v>
      </c>
      <c r="F6" s="90"/>
      <c r="H6" s="10"/>
      <c r="I6" s="508"/>
      <c r="J6" s="509"/>
      <c r="K6" s="509"/>
      <c r="L6" s="509"/>
      <c r="M6" s="509"/>
      <c r="N6" s="510"/>
      <c r="P6" s="508"/>
      <c r="Q6" s="509"/>
      <c r="R6" s="509"/>
      <c r="S6" s="509"/>
      <c r="T6" s="509"/>
      <c r="U6" s="510"/>
    </row>
    <row r="7" spans="1:21" outlineLevel="1">
      <c r="A7" s="13" t="s">
        <v>355</v>
      </c>
      <c r="B7" s="88"/>
      <c r="E7" s="14"/>
      <c r="H7" s="10"/>
      <c r="I7" s="508"/>
      <c r="J7" s="509"/>
      <c r="K7" s="509"/>
      <c r="L7" s="509"/>
      <c r="M7" s="509"/>
      <c r="N7" s="510"/>
      <c r="P7" s="508"/>
      <c r="Q7" s="509"/>
      <c r="R7" s="509"/>
      <c r="S7" s="509"/>
      <c r="T7" s="509"/>
      <c r="U7" s="510"/>
    </row>
    <row r="8" spans="1:21" ht="41" outlineLevel="1" thickBot="1">
      <c r="A8" s="34" t="s">
        <v>357</v>
      </c>
      <c r="B8" s="89"/>
      <c r="E8" s="14"/>
      <c r="H8" s="10"/>
      <c r="I8" s="508"/>
      <c r="J8" s="509"/>
      <c r="K8" s="509"/>
      <c r="L8" s="509"/>
      <c r="M8" s="509"/>
      <c r="N8" s="510"/>
      <c r="P8" s="508"/>
      <c r="Q8" s="509"/>
      <c r="R8" s="509"/>
      <c r="S8" s="509"/>
      <c r="T8" s="509"/>
      <c r="U8" s="510"/>
    </row>
    <row r="9" spans="1:21" outlineLevel="1">
      <c r="E9" s="14"/>
      <c r="H9" s="10"/>
      <c r="I9" s="508"/>
      <c r="J9" s="509"/>
      <c r="K9" s="509"/>
      <c r="L9" s="509"/>
      <c r="M9" s="509"/>
      <c r="N9" s="510"/>
      <c r="P9" s="508"/>
      <c r="Q9" s="509"/>
      <c r="R9" s="509"/>
      <c r="S9" s="509"/>
      <c r="T9" s="509"/>
      <c r="U9" s="510"/>
    </row>
    <row r="10" spans="1:21" ht="14" outlineLevel="1" thickBot="1">
      <c r="A10" s="32" t="s">
        <v>359</v>
      </c>
      <c r="B10" s="35"/>
      <c r="E10" s="14"/>
      <c r="H10" s="10"/>
      <c r="I10" s="508"/>
      <c r="J10" s="509"/>
      <c r="K10" s="509"/>
      <c r="L10" s="509"/>
      <c r="M10" s="509"/>
      <c r="N10" s="510"/>
      <c r="P10" s="508"/>
      <c r="Q10" s="509"/>
      <c r="R10" s="509"/>
      <c r="S10" s="509"/>
      <c r="T10" s="509"/>
      <c r="U10" s="510"/>
    </row>
    <row r="11" spans="1:21" outlineLevel="1">
      <c r="A11" s="16"/>
      <c r="H11" s="10"/>
      <c r="I11" s="508"/>
      <c r="J11" s="509"/>
      <c r="K11" s="509"/>
      <c r="L11" s="509"/>
      <c r="M11" s="509"/>
      <c r="N11" s="510"/>
      <c r="P11" s="508"/>
      <c r="Q11" s="509"/>
      <c r="R11" s="509"/>
      <c r="S11" s="509"/>
      <c r="T11" s="509"/>
      <c r="U11" s="510"/>
    </row>
    <row r="12" spans="1:21" ht="40.5" outlineLevel="1">
      <c r="A12" s="26" t="s">
        <v>360</v>
      </c>
      <c r="B12" s="26" t="s">
        <v>361</v>
      </c>
      <c r="C12" s="26" t="s">
        <v>362</v>
      </c>
      <c r="D12" s="26" t="s">
        <v>363</v>
      </c>
      <c r="E12" s="26" t="s">
        <v>364</v>
      </c>
      <c r="F12" s="26" t="s">
        <v>365</v>
      </c>
      <c r="G12" s="26" t="s">
        <v>366</v>
      </c>
      <c r="I12" s="508"/>
      <c r="J12" s="509"/>
      <c r="K12" s="509"/>
      <c r="L12" s="509"/>
      <c r="M12" s="509"/>
      <c r="N12" s="510"/>
      <c r="P12" s="508"/>
      <c r="Q12" s="509"/>
      <c r="R12" s="509"/>
      <c r="S12" s="509"/>
      <c r="T12" s="509"/>
      <c r="U12" s="510"/>
    </row>
    <row r="13" spans="1:21" outlineLevel="1">
      <c r="A13" s="58">
        <v>2035</v>
      </c>
      <c r="B13" s="21">
        <f t="shared" ref="B13:B18" si="0">INDEX($E$204:$AW$204,1,MATCH($A13,$E$53:$BB$53,0))</f>
        <v>0</v>
      </c>
      <c r="C13" s="21">
        <f>B13-Baseline!B13</f>
        <v>1043.7798624048817</v>
      </c>
      <c r="D13" s="21">
        <f t="shared" ref="D13:D18" si="1">INDEX($E$205:$AW$205,1,MATCH($A13,$E$53:$BB$53,0))</f>
        <v>0</v>
      </c>
      <c r="E13" s="21">
        <f>D13-Baseline!D13</f>
        <v>810.26531890646072</v>
      </c>
      <c r="F13" s="21">
        <f t="shared" ref="F13:F18" si="2">INDEX($E$206:$AW$206,1,MATCH($A13,$E$53:$BB$53,0))</f>
        <v>0</v>
      </c>
      <c r="G13" s="21">
        <f>F13-Baseline!F13</f>
        <v>1277.2908348340147</v>
      </c>
      <c r="I13" s="508"/>
      <c r="J13" s="509"/>
      <c r="K13" s="509"/>
      <c r="L13" s="509"/>
      <c r="M13" s="509"/>
      <c r="N13" s="510"/>
      <c r="P13" s="508"/>
      <c r="Q13" s="509"/>
      <c r="R13" s="509"/>
      <c r="S13" s="509"/>
      <c r="T13" s="509"/>
      <c r="U13" s="510"/>
    </row>
    <row r="14" spans="1:21" outlineLevel="1">
      <c r="A14" s="58">
        <v>2040</v>
      </c>
      <c r="B14" s="21">
        <f t="shared" si="0"/>
        <v>0</v>
      </c>
      <c r="C14" s="21">
        <f>B14-Baseline!B14</f>
        <v>1588.9289225241591</v>
      </c>
      <c r="D14" s="21">
        <f t="shared" si="1"/>
        <v>0</v>
      </c>
      <c r="E14" s="21">
        <f>D14-Baseline!D14</f>
        <v>1232.0021400026978</v>
      </c>
      <c r="F14" s="21">
        <f t="shared" si="2"/>
        <v>0</v>
      </c>
      <c r="G14" s="21">
        <f>F14-Baseline!F14</f>
        <v>1946.198384040104</v>
      </c>
      <c r="I14" s="508"/>
      <c r="J14" s="509"/>
      <c r="K14" s="509"/>
      <c r="L14" s="509"/>
      <c r="M14" s="509"/>
      <c r="N14" s="510"/>
      <c r="P14" s="508"/>
      <c r="Q14" s="509"/>
      <c r="R14" s="509"/>
      <c r="S14" s="509"/>
      <c r="T14" s="509"/>
      <c r="U14" s="510"/>
    </row>
    <row r="15" spans="1:21" outlineLevel="1">
      <c r="A15" s="58">
        <v>2045</v>
      </c>
      <c r="B15" s="21">
        <f t="shared" si="0"/>
        <v>0</v>
      </c>
      <c r="C15" s="21">
        <f>B15-Baseline!B15</f>
        <v>2113.1875866833107</v>
      </c>
      <c r="D15" s="21">
        <f t="shared" si="1"/>
        <v>0</v>
      </c>
      <c r="E15" s="21">
        <f>D15-Baseline!D15</f>
        <v>1636.6569980449776</v>
      </c>
      <c r="F15" s="21">
        <f t="shared" si="2"/>
        <v>0</v>
      </c>
      <c r="G15" s="21">
        <f>F15-Baseline!F15</f>
        <v>2589.8919784276263</v>
      </c>
      <c r="I15" s="508"/>
      <c r="J15" s="509"/>
      <c r="K15" s="509"/>
      <c r="L15" s="509"/>
      <c r="M15" s="509"/>
      <c r="N15" s="510"/>
      <c r="P15" s="508"/>
      <c r="Q15" s="509"/>
      <c r="R15" s="509"/>
      <c r="S15" s="509"/>
      <c r="T15" s="509"/>
      <c r="U15" s="510"/>
    </row>
    <row r="16" spans="1:21" outlineLevel="1">
      <c r="A16" s="58">
        <v>2050</v>
      </c>
      <c r="B16" s="21">
        <f t="shared" si="0"/>
        <v>0</v>
      </c>
      <c r="C16" s="21">
        <f>B16-Baseline!B16</f>
        <v>2618.9253601193914</v>
      </c>
      <c r="D16" s="21">
        <f t="shared" si="1"/>
        <v>0</v>
      </c>
      <c r="E16" s="21">
        <f>D16-Baseline!D16</f>
        <v>2026.5336803095083</v>
      </c>
      <c r="F16" s="21">
        <f t="shared" si="2"/>
        <v>0</v>
      </c>
      <c r="G16" s="21">
        <f>F16-Baseline!F16</f>
        <v>3211.2102015271839</v>
      </c>
      <c r="I16" s="508"/>
      <c r="J16" s="509"/>
      <c r="K16" s="509"/>
      <c r="L16" s="509"/>
      <c r="M16" s="509"/>
      <c r="N16" s="510"/>
      <c r="P16" s="508"/>
      <c r="Q16" s="509"/>
      <c r="R16" s="509"/>
      <c r="S16" s="509"/>
      <c r="T16" s="509"/>
      <c r="U16" s="510"/>
    </row>
    <row r="17" spans="1:21" outlineLevel="1">
      <c r="A17" s="58">
        <v>2060</v>
      </c>
      <c r="B17" s="21">
        <f t="shared" si="0"/>
        <v>0</v>
      </c>
      <c r="C17" s="21">
        <f>B17-Baseline!B17</f>
        <v>3585.389947206399</v>
      </c>
      <c r="D17" s="21">
        <f t="shared" si="1"/>
        <v>0</v>
      </c>
      <c r="E17" s="21">
        <f>D17-Baseline!D17</f>
        <v>2771.3263442097732</v>
      </c>
      <c r="F17" s="21">
        <f t="shared" si="2"/>
        <v>0</v>
      </c>
      <c r="G17" s="21">
        <f>F17-Baseline!F17</f>
        <v>4397.2897382653082</v>
      </c>
      <c r="I17" s="508"/>
      <c r="J17" s="509"/>
      <c r="K17" s="509"/>
      <c r="L17" s="509"/>
      <c r="M17" s="509"/>
      <c r="N17" s="510"/>
      <c r="P17" s="508"/>
      <c r="Q17" s="509"/>
      <c r="R17" s="509"/>
      <c r="S17" s="509"/>
      <c r="T17" s="509"/>
      <c r="U17" s="510"/>
    </row>
    <row r="18" spans="1:21" outlineLevel="1">
      <c r="A18" s="58">
        <v>2070</v>
      </c>
      <c r="B18" s="21">
        <f t="shared" si="0"/>
        <v>0</v>
      </c>
      <c r="C18" s="21">
        <f>B18-Baseline!B18</f>
        <v>4531.7138760662201</v>
      </c>
      <c r="D18" s="21">
        <f t="shared" si="1"/>
        <v>0</v>
      </c>
      <c r="E18" s="21">
        <f>D18-Baseline!D18</f>
        <v>3503.1757480934643</v>
      </c>
      <c r="F18" s="21">
        <f t="shared" si="2"/>
        <v>0</v>
      </c>
      <c r="G18" s="21">
        <f>F18-Baseline!F18</f>
        <v>5554.4057979684858</v>
      </c>
      <c r="I18" s="511"/>
      <c r="J18" s="512"/>
      <c r="K18" s="512"/>
      <c r="L18" s="512"/>
      <c r="M18" s="512"/>
      <c r="N18" s="513"/>
      <c r="P18" s="511"/>
      <c r="Q18" s="512"/>
      <c r="R18" s="512"/>
      <c r="S18" s="512"/>
      <c r="T18" s="512"/>
      <c r="U18" s="513"/>
    </row>
    <row r="19" spans="1:21" ht="14" outlineLevel="1" thickBot="1">
      <c r="A19" s="469"/>
      <c r="B19" s="469"/>
      <c r="I19" s="250"/>
      <c r="J19" s="251"/>
      <c r="K19" s="251"/>
      <c r="L19" s="251"/>
      <c r="M19" s="251"/>
      <c r="N19" s="251"/>
      <c r="P19" s="249"/>
      <c r="Q19" s="249"/>
      <c r="R19" s="249"/>
      <c r="S19" s="249"/>
      <c r="T19" s="249"/>
      <c r="U19" s="232"/>
    </row>
    <row r="20" spans="1:21" ht="26.25" customHeight="1" outlineLevel="1">
      <c r="A20" s="54" t="s">
        <v>367</v>
      </c>
      <c r="B20" s="55">
        <f>Baseline!B20</f>
        <v>1</v>
      </c>
      <c r="E20" s="154"/>
      <c r="I20" s="503" t="s">
        <v>368</v>
      </c>
      <c r="J20" s="504"/>
      <c r="K20" s="504"/>
      <c r="L20" s="504"/>
      <c r="M20" s="504"/>
      <c r="N20" s="505"/>
      <c r="P20" s="503" t="s">
        <v>369</v>
      </c>
      <c r="Q20" s="504"/>
      <c r="R20" s="504"/>
      <c r="S20" s="504"/>
      <c r="T20" s="504"/>
      <c r="U20" s="505"/>
    </row>
    <row r="21" spans="1:21" ht="12.75" customHeight="1" outlineLevel="1">
      <c r="A21" s="154"/>
      <c r="B21" s="155"/>
      <c r="I21" s="528"/>
      <c r="J21" s="506"/>
      <c r="K21" s="506"/>
      <c r="L21" s="506"/>
      <c r="M21" s="506"/>
      <c r="N21" s="507"/>
      <c r="P21" s="528"/>
      <c r="Q21" s="506"/>
      <c r="R21" s="506"/>
      <c r="S21" s="506"/>
      <c r="T21" s="506"/>
      <c r="U21" s="507"/>
    </row>
    <row r="22" spans="1:21" ht="12.75" customHeight="1" outlineLevel="1">
      <c r="A22" s="154"/>
      <c r="B22" s="155"/>
      <c r="I22" s="508"/>
      <c r="J22" s="509"/>
      <c r="K22" s="509"/>
      <c r="L22" s="509"/>
      <c r="M22" s="509"/>
      <c r="N22" s="510"/>
      <c r="P22" s="508"/>
      <c r="Q22" s="509"/>
      <c r="R22" s="509"/>
      <c r="S22" s="509"/>
      <c r="T22" s="509"/>
      <c r="U22" s="510"/>
    </row>
    <row r="23" spans="1:21" outlineLevel="1">
      <c r="A23" s="154"/>
      <c r="B23" s="451" t="s">
        <v>371</v>
      </c>
      <c r="C23" s="452"/>
      <c r="D23" s="452"/>
      <c r="E23" s="452"/>
      <c r="F23" s="452"/>
      <c r="G23" s="453"/>
      <c r="I23" s="508"/>
      <c r="J23" s="509"/>
      <c r="K23" s="509"/>
      <c r="L23" s="509"/>
      <c r="M23" s="509"/>
      <c r="N23" s="510"/>
      <c r="P23" s="508"/>
      <c r="Q23" s="509"/>
      <c r="R23" s="509"/>
      <c r="S23" s="509"/>
      <c r="T23" s="509"/>
      <c r="U23" s="510"/>
    </row>
    <row r="24" spans="1:21" outlineLevel="1">
      <c r="B24" s="17">
        <v>2027</v>
      </c>
      <c r="C24" s="17">
        <v>2028</v>
      </c>
      <c r="D24" s="17">
        <v>2029</v>
      </c>
      <c r="E24" s="17">
        <v>2030</v>
      </c>
      <c r="F24" s="17">
        <v>2031</v>
      </c>
      <c r="G24" s="17" t="s">
        <v>372</v>
      </c>
      <c r="I24" s="508"/>
      <c r="J24" s="509"/>
      <c r="K24" s="509"/>
      <c r="L24" s="509"/>
      <c r="M24" s="509"/>
      <c r="N24" s="510"/>
      <c r="P24" s="508"/>
      <c r="Q24" s="509"/>
      <c r="R24" s="509"/>
      <c r="S24" s="509"/>
      <c r="T24" s="509"/>
      <c r="U24" s="510"/>
    </row>
    <row r="25" spans="1:21" ht="14" outlineLevel="1" thickBot="1">
      <c r="B25" s="30" t="s">
        <v>373</v>
      </c>
      <c r="C25" s="30" t="s">
        <v>373</v>
      </c>
      <c r="D25" s="30" t="s">
        <v>373</v>
      </c>
      <c r="E25" s="30" t="s">
        <v>373</v>
      </c>
      <c r="F25" s="30" t="s">
        <v>373</v>
      </c>
      <c r="G25" s="30" t="s">
        <v>373</v>
      </c>
      <c r="I25" s="508"/>
      <c r="J25" s="509"/>
      <c r="K25" s="509"/>
      <c r="L25" s="509"/>
      <c r="M25" s="509"/>
      <c r="N25" s="510"/>
      <c r="P25" s="508"/>
      <c r="Q25" s="509"/>
      <c r="R25" s="509"/>
      <c r="S25" s="509"/>
      <c r="T25" s="509"/>
      <c r="U25" s="510"/>
    </row>
    <row r="26" spans="1:21" outlineLevel="1">
      <c r="A26" s="54" t="s">
        <v>374</v>
      </c>
      <c r="B26" s="21">
        <f>E64</f>
        <v>0</v>
      </c>
      <c r="C26" s="21">
        <f>F64</f>
        <v>0</v>
      </c>
      <c r="D26" s="21">
        <f>G64</f>
        <v>0</v>
      </c>
      <c r="E26" s="21">
        <f>H64</f>
        <v>0</v>
      </c>
      <c r="F26" s="21">
        <f>I64</f>
        <v>0</v>
      </c>
      <c r="G26" s="21">
        <f>SUM(J64:BB64)</f>
        <v>0</v>
      </c>
      <c r="I26" s="508"/>
      <c r="J26" s="509"/>
      <c r="K26" s="509"/>
      <c r="L26" s="509"/>
      <c r="M26" s="509"/>
      <c r="N26" s="510"/>
      <c r="P26" s="508"/>
      <c r="Q26" s="509"/>
      <c r="R26" s="509"/>
      <c r="S26" s="509"/>
      <c r="T26" s="509"/>
      <c r="U26" s="510"/>
    </row>
    <row r="27" spans="1:21" outlineLevel="1">
      <c r="A27" s="54" t="s">
        <v>375</v>
      </c>
      <c r="B27" s="21">
        <f>E71+E77</f>
        <v>0</v>
      </c>
      <c r="C27" s="21">
        <f>F71+F77</f>
        <v>0</v>
      </c>
      <c r="D27" s="21">
        <f>G71+G77</f>
        <v>0</v>
      </c>
      <c r="E27" s="21">
        <f>H71+H77</f>
        <v>0</v>
      </c>
      <c r="F27" s="21">
        <f>I71+I77</f>
        <v>0</v>
      </c>
      <c r="G27" s="21">
        <f>SUM(J71:BB71)+SUM(J77:BB77)</f>
        <v>0</v>
      </c>
      <c r="I27" s="508"/>
      <c r="J27" s="509"/>
      <c r="K27" s="509"/>
      <c r="L27" s="509"/>
      <c r="M27" s="509"/>
      <c r="N27" s="510"/>
      <c r="P27" s="508"/>
      <c r="Q27" s="509"/>
      <c r="R27" s="509"/>
      <c r="S27" s="509"/>
      <c r="T27" s="509"/>
      <c r="U27" s="510"/>
    </row>
    <row r="28" spans="1:21" outlineLevel="1">
      <c r="A28" s="154"/>
      <c r="B28" s="248"/>
      <c r="C28" s="248"/>
      <c r="D28" s="248"/>
      <c r="E28" s="248"/>
      <c r="F28" s="248"/>
      <c r="G28" s="248"/>
      <c r="I28" s="508"/>
      <c r="J28" s="509"/>
      <c r="K28" s="509"/>
      <c r="L28" s="509"/>
      <c r="M28" s="509"/>
      <c r="N28" s="510"/>
      <c r="P28" s="508"/>
      <c r="Q28" s="509"/>
      <c r="R28" s="509"/>
      <c r="S28" s="509"/>
      <c r="T28" s="509"/>
      <c r="U28" s="510"/>
    </row>
    <row r="29" spans="1:21" ht="14" outlineLevel="1" thickBot="1">
      <c r="A29" s="154"/>
      <c r="B29" s="248"/>
      <c r="C29" s="248"/>
      <c r="D29" s="248"/>
      <c r="E29" s="248"/>
      <c r="F29" s="248"/>
      <c r="G29" s="248"/>
      <c r="I29" s="508"/>
      <c r="J29" s="509"/>
      <c r="K29" s="509"/>
      <c r="L29" s="509"/>
      <c r="M29" s="509"/>
      <c r="N29" s="510"/>
      <c r="P29" s="508"/>
      <c r="Q29" s="509"/>
      <c r="R29" s="509"/>
      <c r="S29" s="509"/>
      <c r="T29" s="509"/>
      <c r="U29" s="510"/>
    </row>
    <row r="30" spans="1:21" ht="14" outlineLevel="1" thickBot="1">
      <c r="A30" s="308"/>
      <c r="B30" s="309" t="s">
        <v>376</v>
      </c>
      <c r="C30" s="310" t="s">
        <v>377</v>
      </c>
      <c r="D30" s="455" t="s">
        <v>330</v>
      </c>
      <c r="E30" s="456"/>
      <c r="F30" s="456"/>
      <c r="G30" s="457"/>
      <c r="I30" s="508"/>
      <c r="J30" s="509"/>
      <c r="K30" s="509"/>
      <c r="L30" s="509"/>
      <c r="M30" s="509"/>
      <c r="N30" s="510"/>
      <c r="P30" s="508"/>
      <c r="Q30" s="509"/>
      <c r="R30" s="509"/>
      <c r="S30" s="509"/>
      <c r="T30" s="509"/>
      <c r="U30" s="510"/>
    </row>
    <row r="31" spans="1:21" outlineLevel="1">
      <c r="A31" s="475" t="s">
        <v>378</v>
      </c>
      <c r="B31" s="311"/>
      <c r="C31" s="307"/>
      <c r="D31" s="517"/>
      <c r="E31" s="517"/>
      <c r="F31" s="517"/>
      <c r="G31" s="518"/>
      <c r="I31" s="508"/>
      <c r="J31" s="509"/>
      <c r="K31" s="509"/>
      <c r="L31" s="509"/>
      <c r="M31" s="509"/>
      <c r="N31" s="510"/>
      <c r="P31" s="508"/>
      <c r="Q31" s="509"/>
      <c r="R31" s="509"/>
      <c r="S31" s="509"/>
      <c r="T31" s="509"/>
      <c r="U31" s="510"/>
    </row>
    <row r="32" spans="1:21" outlineLevel="1">
      <c r="A32" s="475"/>
      <c r="B32" s="312"/>
      <c r="C32" s="252"/>
      <c r="D32" s="460"/>
      <c r="E32" s="460"/>
      <c r="F32" s="460"/>
      <c r="G32" s="461"/>
      <c r="I32" s="508"/>
      <c r="J32" s="509"/>
      <c r="K32" s="509"/>
      <c r="L32" s="509"/>
      <c r="M32" s="509"/>
      <c r="N32" s="510"/>
      <c r="P32" s="508"/>
      <c r="Q32" s="509"/>
      <c r="R32" s="509"/>
      <c r="S32" s="509"/>
      <c r="T32" s="509"/>
      <c r="U32" s="510"/>
    </row>
    <row r="33" spans="1:21" outlineLevel="1">
      <c r="A33" s="475"/>
      <c r="B33" s="312"/>
      <c r="C33" s="252"/>
      <c r="D33" s="460"/>
      <c r="E33" s="460"/>
      <c r="F33" s="460"/>
      <c r="G33" s="461"/>
      <c r="I33" s="508"/>
      <c r="J33" s="509"/>
      <c r="K33" s="509"/>
      <c r="L33" s="509"/>
      <c r="M33" s="509"/>
      <c r="N33" s="510"/>
      <c r="P33" s="508"/>
      <c r="Q33" s="509"/>
      <c r="R33" s="509"/>
      <c r="S33" s="509"/>
      <c r="T33" s="509"/>
      <c r="U33" s="510"/>
    </row>
    <row r="34" spans="1:21" outlineLevel="1">
      <c r="A34" s="475"/>
      <c r="B34" s="312"/>
      <c r="C34" s="252"/>
      <c r="D34" s="460"/>
      <c r="E34" s="460"/>
      <c r="F34" s="460"/>
      <c r="G34" s="461"/>
      <c r="I34" s="508"/>
      <c r="J34" s="509"/>
      <c r="K34" s="509"/>
      <c r="L34" s="509"/>
      <c r="M34" s="509"/>
      <c r="N34" s="510"/>
      <c r="P34" s="508"/>
      <c r="Q34" s="509"/>
      <c r="R34" s="509"/>
      <c r="S34" s="509"/>
      <c r="T34" s="509"/>
      <c r="U34" s="510"/>
    </row>
    <row r="35" spans="1:21" outlineLevel="1">
      <c r="A35" s="475"/>
      <c r="B35" s="312"/>
      <c r="C35" s="252"/>
      <c r="D35" s="460"/>
      <c r="E35" s="460"/>
      <c r="F35" s="460"/>
      <c r="G35" s="461"/>
      <c r="I35" s="508"/>
      <c r="J35" s="509"/>
      <c r="K35" s="509"/>
      <c r="L35" s="509"/>
      <c r="M35" s="509"/>
      <c r="N35" s="510"/>
      <c r="P35" s="508"/>
      <c r="Q35" s="509"/>
      <c r="R35" s="509"/>
      <c r="S35" s="509"/>
      <c r="T35" s="509"/>
      <c r="U35" s="510"/>
    </row>
    <row r="36" spans="1:21" outlineLevel="1">
      <c r="A36" s="475"/>
      <c r="B36" s="312"/>
      <c r="C36" s="252"/>
      <c r="D36" s="460"/>
      <c r="E36" s="460"/>
      <c r="F36" s="460"/>
      <c r="G36" s="461"/>
      <c r="I36" s="508"/>
      <c r="J36" s="509"/>
      <c r="K36" s="509"/>
      <c r="L36" s="509"/>
      <c r="M36" s="509"/>
      <c r="N36" s="510"/>
      <c r="P36" s="508"/>
      <c r="Q36" s="509"/>
      <c r="R36" s="509"/>
      <c r="S36" s="509"/>
      <c r="T36" s="509"/>
      <c r="U36" s="510"/>
    </row>
    <row r="37" spans="1:21" outlineLevel="1">
      <c r="A37" s="475"/>
      <c r="B37" s="312"/>
      <c r="C37" s="252"/>
      <c r="D37" s="460"/>
      <c r="E37" s="460"/>
      <c r="F37" s="460"/>
      <c r="G37" s="461"/>
      <c r="I37" s="508"/>
      <c r="J37" s="509"/>
      <c r="K37" s="509"/>
      <c r="L37" s="509"/>
      <c r="M37" s="509"/>
      <c r="N37" s="510"/>
      <c r="P37" s="508"/>
      <c r="Q37" s="509"/>
      <c r="R37" s="509"/>
      <c r="S37" s="509"/>
      <c r="T37" s="509"/>
      <c r="U37" s="510"/>
    </row>
    <row r="38" spans="1:21" outlineLevel="1">
      <c r="A38" s="475"/>
      <c r="B38" s="312"/>
      <c r="C38" s="252"/>
      <c r="D38" s="460"/>
      <c r="E38" s="460"/>
      <c r="F38" s="460"/>
      <c r="G38" s="461"/>
      <c r="I38" s="508"/>
      <c r="J38" s="509"/>
      <c r="K38" s="509"/>
      <c r="L38" s="509"/>
      <c r="M38" s="509"/>
      <c r="N38" s="510"/>
      <c r="P38" s="508"/>
      <c r="Q38" s="509"/>
      <c r="R38" s="509"/>
      <c r="S38" s="509"/>
      <c r="T38" s="509"/>
      <c r="U38" s="510"/>
    </row>
    <row r="39" spans="1:21" outlineLevel="1">
      <c r="A39" s="475"/>
      <c r="B39" s="312"/>
      <c r="C39" s="252"/>
      <c r="D39" s="460"/>
      <c r="E39" s="460"/>
      <c r="F39" s="460"/>
      <c r="G39" s="461"/>
      <c r="I39" s="508"/>
      <c r="J39" s="509"/>
      <c r="K39" s="509"/>
      <c r="L39" s="509"/>
      <c r="M39" s="509"/>
      <c r="N39" s="510"/>
      <c r="P39" s="508"/>
      <c r="Q39" s="509"/>
      <c r="R39" s="509"/>
      <c r="S39" s="509"/>
      <c r="T39" s="509"/>
      <c r="U39" s="510"/>
    </row>
    <row r="40" spans="1:21" ht="14" outlineLevel="1" thickBot="1">
      <c r="A40" s="476"/>
      <c r="B40" s="313"/>
      <c r="C40" s="314"/>
      <c r="D40" s="458"/>
      <c r="E40" s="458"/>
      <c r="F40" s="458"/>
      <c r="G40" s="459"/>
      <c r="I40" s="508"/>
      <c r="J40" s="509"/>
      <c r="K40" s="509"/>
      <c r="L40" s="509"/>
      <c r="M40" s="509"/>
      <c r="N40" s="510"/>
      <c r="P40" s="508"/>
      <c r="Q40" s="509"/>
      <c r="R40" s="509"/>
      <c r="S40" s="509"/>
      <c r="T40" s="509"/>
      <c r="U40" s="510"/>
    </row>
    <row r="41" spans="1:21" outlineLevel="1">
      <c r="A41" s="154"/>
      <c r="B41" s="248"/>
      <c r="C41" s="248"/>
      <c r="D41" s="248"/>
      <c r="E41" s="248"/>
      <c r="F41" s="248"/>
      <c r="G41" s="248"/>
      <c r="I41" s="508"/>
      <c r="J41" s="509"/>
      <c r="K41" s="509"/>
      <c r="L41" s="509"/>
      <c r="M41" s="509"/>
      <c r="N41" s="510"/>
      <c r="P41" s="508"/>
      <c r="Q41" s="509"/>
      <c r="R41" s="509"/>
      <c r="S41" s="509"/>
      <c r="T41" s="509"/>
      <c r="U41" s="510"/>
    </row>
    <row r="42" spans="1:21" outlineLevel="1">
      <c r="A42" s="154"/>
      <c r="B42" s="248"/>
      <c r="C42" s="248"/>
      <c r="D42" s="248"/>
      <c r="E42" s="248"/>
      <c r="F42" s="248"/>
      <c r="G42" s="248"/>
      <c r="I42" s="508"/>
      <c r="J42" s="509"/>
      <c r="K42" s="509"/>
      <c r="L42" s="509"/>
      <c r="M42" s="509"/>
      <c r="N42" s="510"/>
      <c r="P42" s="508"/>
      <c r="Q42" s="509"/>
      <c r="R42" s="509"/>
      <c r="S42" s="509"/>
      <c r="T42" s="509"/>
      <c r="U42" s="510"/>
    </row>
    <row r="43" spans="1:21" outlineLevel="1">
      <c r="A43" s="154"/>
      <c r="B43" s="248"/>
      <c r="C43" s="248"/>
      <c r="D43" s="248"/>
      <c r="E43" s="248"/>
      <c r="F43" s="248"/>
      <c r="G43" s="248"/>
      <c r="I43" s="508"/>
      <c r="J43" s="509"/>
      <c r="K43" s="509"/>
      <c r="L43" s="509"/>
      <c r="M43" s="509"/>
      <c r="N43" s="510"/>
      <c r="P43" s="508"/>
      <c r="Q43" s="509"/>
      <c r="R43" s="509"/>
      <c r="S43" s="509"/>
      <c r="T43" s="509"/>
      <c r="U43" s="510"/>
    </row>
    <row r="44" spans="1:21" outlineLevel="1">
      <c r="A44" s="154"/>
      <c r="B44" s="248"/>
      <c r="C44" s="248"/>
      <c r="D44" s="248"/>
      <c r="E44" s="248"/>
      <c r="F44" s="248"/>
      <c r="G44" s="248"/>
      <c r="I44" s="508"/>
      <c r="J44" s="509"/>
      <c r="K44" s="509"/>
      <c r="L44" s="509"/>
      <c r="M44" s="509"/>
      <c r="N44" s="510"/>
      <c r="P44" s="508"/>
      <c r="Q44" s="509"/>
      <c r="R44" s="509"/>
      <c r="S44" s="509"/>
      <c r="T44" s="509"/>
      <c r="U44" s="510"/>
    </row>
    <row r="45" spans="1:21" outlineLevel="1">
      <c r="A45" s="154"/>
      <c r="B45" s="248"/>
      <c r="C45" s="248"/>
      <c r="D45" s="248"/>
      <c r="E45" s="248"/>
      <c r="F45" s="248"/>
      <c r="G45" s="248"/>
      <c r="I45" s="511"/>
      <c r="J45" s="512"/>
      <c r="K45" s="512"/>
      <c r="L45" s="512"/>
      <c r="M45" s="512"/>
      <c r="N45" s="513"/>
      <c r="P45" s="511"/>
      <c r="Q45" s="512"/>
      <c r="R45" s="512"/>
      <c r="S45" s="512"/>
      <c r="T45" s="512"/>
      <c r="U45" s="513"/>
    </row>
    <row r="46" spans="1:21" outlineLevel="1">
      <c r="A46" s="154"/>
      <c r="B46" s="248"/>
      <c r="C46" s="248"/>
      <c r="D46" s="248"/>
      <c r="E46" s="248"/>
      <c r="F46" s="248"/>
      <c r="G46" s="248"/>
    </row>
    <row r="47" spans="1:21">
      <c r="A47" s="154"/>
      <c r="B47" s="155"/>
    </row>
    <row r="48" spans="1:21" ht="15">
      <c r="A48" s="12" t="s">
        <v>389</v>
      </c>
    </row>
    <row r="49" spans="1:54" ht="15" outlineLevel="1">
      <c r="A49" s="12"/>
    </row>
    <row r="50" spans="1:54" ht="14" outlineLevel="1" thickBot="1">
      <c r="A50" s="4" t="s">
        <v>390</v>
      </c>
    </row>
    <row r="51" spans="1:54" outlineLevel="2">
      <c r="B51" s="19"/>
      <c r="C51" s="19"/>
      <c r="D51" s="19"/>
      <c r="E51" s="462" t="s">
        <v>277</v>
      </c>
      <c r="F51" s="450"/>
      <c r="G51" s="450"/>
      <c r="H51" s="450"/>
      <c r="I51" s="450"/>
      <c r="J51" s="450" t="s">
        <v>278</v>
      </c>
      <c r="K51" s="450"/>
      <c r="L51" s="450"/>
      <c r="M51" s="450"/>
      <c r="N51" s="450"/>
      <c r="O51" s="450" t="s">
        <v>279</v>
      </c>
      <c r="P51" s="450"/>
      <c r="Q51" s="450"/>
      <c r="R51" s="450"/>
      <c r="S51" s="450"/>
      <c r="T51" s="450" t="s">
        <v>280</v>
      </c>
      <c r="U51" s="450"/>
      <c r="V51" s="450"/>
      <c r="W51" s="450"/>
      <c r="X51" s="450"/>
      <c r="Y51" s="450" t="s">
        <v>391</v>
      </c>
      <c r="Z51" s="450"/>
      <c r="AA51" s="450"/>
      <c r="AB51" s="450"/>
      <c r="AC51" s="450"/>
      <c r="AD51" s="450" t="s">
        <v>392</v>
      </c>
      <c r="AE51" s="450"/>
      <c r="AF51" s="450"/>
      <c r="AG51" s="450"/>
      <c r="AH51" s="450"/>
      <c r="AI51" s="450" t="s">
        <v>393</v>
      </c>
      <c r="AJ51" s="450"/>
      <c r="AK51" s="450"/>
      <c r="AL51" s="450"/>
      <c r="AM51" s="450"/>
      <c r="AN51" s="450" t="s">
        <v>394</v>
      </c>
      <c r="AO51" s="450"/>
      <c r="AP51" s="450"/>
      <c r="AQ51" s="450"/>
      <c r="AR51" s="450"/>
      <c r="AS51" s="450" t="s">
        <v>395</v>
      </c>
      <c r="AT51" s="450"/>
      <c r="AU51" s="450"/>
      <c r="AV51" s="450"/>
      <c r="AW51" s="450"/>
      <c r="AX51" s="450" t="s">
        <v>396</v>
      </c>
      <c r="AY51" s="450"/>
      <c r="AZ51" s="450"/>
      <c r="BA51" s="450"/>
      <c r="BB51" s="454"/>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376</v>
      </c>
      <c r="C53" s="19" t="s">
        <v>397</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70" t="s">
        <v>398</v>
      </c>
      <c r="B54" s="127"/>
      <c r="C54" s="127"/>
      <c r="D54" s="124" t="s">
        <v>399</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71"/>
      <c r="B55" s="36"/>
      <c r="C55" s="121"/>
      <c r="D55" s="2" t="s">
        <v>399</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71"/>
      <c r="B56" s="36"/>
      <c r="C56" s="121"/>
      <c r="D56" s="2" t="s">
        <v>399</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71"/>
      <c r="B57" s="36"/>
      <c r="C57" s="121"/>
      <c r="D57" s="2" t="s">
        <v>399</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71"/>
      <c r="B58" s="36"/>
      <c r="C58" s="121"/>
      <c r="D58" s="2" t="s">
        <v>399</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71"/>
      <c r="B59" s="36"/>
      <c r="C59" s="121"/>
      <c r="D59" s="2" t="s">
        <v>399</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71"/>
      <c r="B60" s="36"/>
      <c r="C60" s="121"/>
      <c r="D60" s="2" t="s">
        <v>399</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71"/>
      <c r="B61" s="36"/>
      <c r="C61" s="121"/>
      <c r="D61" s="2" t="s">
        <v>399</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71"/>
      <c r="B62" s="36"/>
      <c r="C62" s="121"/>
      <c r="D62" s="2" t="s">
        <v>399</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71"/>
      <c r="B63" s="36"/>
      <c r="C63" s="121"/>
      <c r="D63" s="2" t="s">
        <v>399</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72"/>
      <c r="B64" s="122" t="s">
        <v>400</v>
      </c>
      <c r="C64" s="296" t="s">
        <v>401</v>
      </c>
      <c r="D64" s="123" t="s">
        <v>399</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63" t="s">
        <v>402</v>
      </c>
      <c r="B66" s="266"/>
      <c r="C66" s="267"/>
      <c r="D66" s="268" t="s">
        <v>399</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64"/>
      <c r="B67" s="252"/>
      <c r="C67" s="267"/>
      <c r="D67" s="269" t="s">
        <v>399</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64"/>
      <c r="B68" s="252"/>
      <c r="C68" s="267"/>
      <c r="D68" s="269" t="s">
        <v>399</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64"/>
      <c r="B69" s="252"/>
      <c r="C69" s="267"/>
      <c r="D69" s="269" t="s">
        <v>399</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64"/>
      <c r="B70" s="252"/>
      <c r="C70" s="267"/>
      <c r="D70" s="269" t="s">
        <v>399</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65"/>
      <c r="B71" s="122" t="s">
        <v>403</v>
      </c>
      <c r="C71" s="123"/>
      <c r="D71" s="270" t="s">
        <v>399</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63" t="s">
        <v>404</v>
      </c>
      <c r="B75" s="127" t="s">
        <v>405</v>
      </c>
      <c r="C75" s="274"/>
      <c r="D75" s="124" t="s">
        <v>399</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64"/>
      <c r="B76" s="121"/>
      <c r="C76" s="272"/>
      <c r="D76" s="2" t="s">
        <v>399</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65"/>
      <c r="B77" s="273" t="s">
        <v>406</v>
      </c>
      <c r="C77" s="271"/>
      <c r="D77" s="123" t="s">
        <v>399</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4" outlineLevel="1" thickBot="1">
      <c r="B79" s="125"/>
      <c r="C79" s="125"/>
      <c r="D79" s="125"/>
      <c r="E79" s="247"/>
    </row>
    <row r="80" spans="1:54" outlineLevel="1">
      <c r="A80" s="4" t="s">
        <v>407</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408</v>
      </c>
      <c r="C81" s="6" t="s">
        <v>409</v>
      </c>
      <c r="D81" t="s">
        <v>410</v>
      </c>
      <c r="E81" s="129">
        <f>$B$20</f>
        <v>1</v>
      </c>
      <c r="F81" s="129">
        <f t="shared" ref="F81:AA81" si="7">$B$20</f>
        <v>1</v>
      </c>
      <c r="G81" s="129">
        <f t="shared" si="7"/>
        <v>1</v>
      </c>
      <c r="H81" s="129">
        <f t="shared" si="7"/>
        <v>1</v>
      </c>
      <c r="I81" s="129">
        <f t="shared" si="7"/>
        <v>1</v>
      </c>
      <c r="J81" s="129">
        <f t="shared" si="7"/>
        <v>1</v>
      </c>
      <c r="K81" s="129">
        <f t="shared" si="7"/>
        <v>1</v>
      </c>
      <c r="L81" s="129">
        <f t="shared" si="7"/>
        <v>1</v>
      </c>
      <c r="M81" s="129">
        <f t="shared" si="7"/>
        <v>1</v>
      </c>
      <c r="N81" s="129">
        <f t="shared" si="7"/>
        <v>1</v>
      </c>
      <c r="O81" s="129">
        <f t="shared" si="7"/>
        <v>1</v>
      </c>
      <c r="P81" s="129">
        <f t="shared" si="7"/>
        <v>1</v>
      </c>
      <c r="Q81" s="129">
        <f t="shared" si="7"/>
        <v>1</v>
      </c>
      <c r="R81" s="129">
        <f t="shared" si="7"/>
        <v>1</v>
      </c>
      <c r="S81" s="129">
        <f t="shared" si="7"/>
        <v>1</v>
      </c>
      <c r="T81" s="129">
        <f t="shared" si="7"/>
        <v>1</v>
      </c>
      <c r="U81" s="129">
        <f t="shared" si="7"/>
        <v>1</v>
      </c>
      <c r="V81" s="129">
        <f t="shared" si="7"/>
        <v>1</v>
      </c>
      <c r="W81" s="129">
        <f t="shared" si="7"/>
        <v>1</v>
      </c>
      <c r="X81" s="129">
        <f t="shared" si="7"/>
        <v>1</v>
      </c>
      <c r="Y81" s="129">
        <f t="shared" si="7"/>
        <v>1</v>
      </c>
      <c r="Z81" s="129">
        <f t="shared" si="7"/>
        <v>1</v>
      </c>
      <c r="AA81" s="129">
        <f t="shared" si="7"/>
        <v>1</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411</v>
      </c>
      <c r="C82" t="s">
        <v>412</v>
      </c>
      <c r="D82" t="s">
        <v>399</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413</v>
      </c>
      <c r="C83" t="s">
        <v>414</v>
      </c>
      <c r="D83" t="s">
        <v>399</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415</v>
      </c>
      <c r="C84" t="s">
        <v>416</v>
      </c>
      <c r="D84" t="s">
        <v>399</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417</v>
      </c>
      <c r="C85" t="s">
        <v>418</v>
      </c>
      <c r="D85" t="s">
        <v>399</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419</v>
      </c>
      <c r="C86" t="s">
        <v>420</v>
      </c>
      <c r="D86" t="s">
        <v>399</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421</v>
      </c>
      <c r="C87" t="s">
        <v>422</v>
      </c>
      <c r="D87" t="s">
        <v>399</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423</v>
      </c>
      <c r="C88" t="s">
        <v>424</v>
      </c>
      <c r="D88" t="s">
        <v>399</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425</v>
      </c>
      <c r="C89" t="s">
        <v>426</v>
      </c>
      <c r="D89" t="s">
        <v>399</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427</v>
      </c>
      <c r="C90" t="s">
        <v>428</v>
      </c>
      <c r="D90" t="s">
        <v>399</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429</v>
      </c>
      <c r="C91" t="s">
        <v>430</v>
      </c>
      <c r="D91" t="s">
        <v>399</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431</v>
      </c>
      <c r="C92" t="s">
        <v>432</v>
      </c>
      <c r="D92" t="s">
        <v>399</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433</v>
      </c>
      <c r="C93" t="s">
        <v>434</v>
      </c>
      <c r="D93" t="s">
        <v>399</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435</v>
      </c>
      <c r="C94" t="s">
        <v>436</v>
      </c>
      <c r="D94" t="s">
        <v>399</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437</v>
      </c>
      <c r="C95" t="s">
        <v>438</v>
      </c>
      <c r="D95" t="s">
        <v>399</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439</v>
      </c>
      <c r="C96" t="s">
        <v>440</v>
      </c>
      <c r="D96" t="s">
        <v>399</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441</v>
      </c>
      <c r="C97" t="s">
        <v>442</v>
      </c>
      <c r="D97" t="s">
        <v>399</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443</v>
      </c>
      <c r="C98" t="s">
        <v>444</v>
      </c>
      <c r="D98" t="s">
        <v>399</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445</v>
      </c>
      <c r="C99" t="s">
        <v>446</v>
      </c>
      <c r="D99" t="s">
        <v>399</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447</v>
      </c>
      <c r="C100" t="s">
        <v>448</v>
      </c>
      <c r="D100" t="s">
        <v>399</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449</v>
      </c>
      <c r="C101" t="s">
        <v>450</v>
      </c>
      <c r="D101" t="s">
        <v>399</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451</v>
      </c>
      <c r="C102" t="s">
        <v>452</v>
      </c>
      <c r="D102" t="s">
        <v>399</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453</v>
      </c>
      <c r="C103" t="s">
        <v>454</v>
      </c>
      <c r="D103" t="s">
        <v>399</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455</v>
      </c>
      <c r="C104" t="s">
        <v>456</v>
      </c>
      <c r="D104" t="s">
        <v>399</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457</v>
      </c>
      <c r="C105" t="s">
        <v>458</v>
      </c>
      <c r="D105" t="s">
        <v>399</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459</v>
      </c>
      <c r="C106" t="s">
        <v>460</v>
      </c>
      <c r="D106" t="s">
        <v>399</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461</v>
      </c>
      <c r="C107" t="s">
        <v>462</v>
      </c>
      <c r="D107" t="s">
        <v>399</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529</v>
      </c>
      <c r="C108" t="s">
        <v>530</v>
      </c>
      <c r="D108" t="s">
        <v>399</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531</v>
      </c>
      <c r="C109" t="s">
        <v>532</v>
      </c>
      <c r="D109" t="s">
        <v>399</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533</v>
      </c>
      <c r="C110" t="s">
        <v>534</v>
      </c>
      <c r="D110" t="s">
        <v>399</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535</v>
      </c>
      <c r="C111" t="s">
        <v>536</v>
      </c>
      <c r="D111" t="s">
        <v>399</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537</v>
      </c>
      <c r="C112" t="s">
        <v>538</v>
      </c>
      <c r="D112" t="s">
        <v>399</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539</v>
      </c>
      <c r="C113" t="s">
        <v>540</v>
      </c>
      <c r="D113" t="s">
        <v>399</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541</v>
      </c>
      <c r="C114" t="s">
        <v>542</v>
      </c>
      <c r="D114" t="s">
        <v>399</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543</v>
      </c>
      <c r="C115" t="s">
        <v>544</v>
      </c>
      <c r="D115" t="s">
        <v>399</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545</v>
      </c>
      <c r="C116" t="s">
        <v>546</v>
      </c>
      <c r="D116" t="s">
        <v>399</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547</v>
      </c>
      <c r="C117" t="s">
        <v>548</v>
      </c>
      <c r="D117" t="s">
        <v>399</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549</v>
      </c>
      <c r="C118" t="s">
        <v>550</v>
      </c>
      <c r="D118" t="s">
        <v>399</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551</v>
      </c>
      <c r="C119" t="s">
        <v>552</v>
      </c>
      <c r="D119" t="s">
        <v>399</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553</v>
      </c>
      <c r="C120" t="s">
        <v>554</v>
      </c>
      <c r="D120" t="s">
        <v>399</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555</v>
      </c>
      <c r="C121" t="s">
        <v>556</v>
      </c>
      <c r="D121" t="s">
        <v>399</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557</v>
      </c>
      <c r="C122" t="s">
        <v>558</v>
      </c>
      <c r="D122" t="s">
        <v>399</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559</v>
      </c>
      <c r="C123" t="s">
        <v>560</v>
      </c>
      <c r="D123" t="s">
        <v>399</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561</v>
      </c>
      <c r="C124" t="s">
        <v>562</v>
      </c>
      <c r="D124" t="s">
        <v>399</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563</v>
      </c>
      <c r="C125" t="s">
        <v>564</v>
      </c>
      <c r="D125" t="s">
        <v>399</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565</v>
      </c>
      <c r="C126" t="s">
        <v>566</v>
      </c>
      <c r="D126" t="s">
        <v>399</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567</v>
      </c>
      <c r="C127" t="s">
        <v>568</v>
      </c>
      <c r="D127" t="s">
        <v>399</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463</v>
      </c>
      <c r="C128" t="s">
        <v>464</v>
      </c>
      <c r="D128" t="s">
        <v>399</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465</v>
      </c>
      <c r="C129" t="s">
        <v>466</v>
      </c>
      <c r="D129" t="s">
        <v>399</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467</v>
      </c>
      <c r="C130" t="s">
        <v>468</v>
      </c>
      <c r="D130" t="s">
        <v>399</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469</v>
      </c>
      <c r="C131" t="s">
        <v>470</v>
      </c>
      <c r="D131" t="s">
        <v>399</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4.5" outlineLevel="2">
      <c r="A132" s="8"/>
      <c r="B132" t="s">
        <v>471</v>
      </c>
      <c r="C132" t="s">
        <v>472</v>
      </c>
      <c r="D132" t="s">
        <v>399</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473</v>
      </c>
      <c r="C133" s="7" t="s">
        <v>474</v>
      </c>
      <c r="D133" s="7" t="s">
        <v>399</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4" outlineLevel="2" thickBot="1">
      <c r="A134" s="139"/>
      <c r="B134" s="142" t="s">
        <v>475</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4" outlineLevel="2" thickBot="1">
      <c r="A135" s="138"/>
      <c r="B135" s="140" t="s">
        <v>476</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477</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478</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479</v>
      </c>
      <c r="C142" s="134" t="s">
        <v>164</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66" t="s">
        <v>480</v>
      </c>
      <c r="B143" s="135" t="s">
        <v>289</v>
      </c>
      <c r="C143" s="135" t="s">
        <v>405</v>
      </c>
      <c r="D143" s="135" t="s">
        <v>399</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67"/>
      <c r="B144" s="135" t="s">
        <v>289</v>
      </c>
      <c r="C144" s="135"/>
      <c r="D144" s="135" t="s">
        <v>399</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67"/>
      <c r="B145" s="135" t="s">
        <v>289</v>
      </c>
      <c r="C145" s="135"/>
      <c r="D145" s="135" t="s">
        <v>399</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67"/>
      <c r="B146" s="135" t="s">
        <v>292</v>
      </c>
      <c r="C146" s="135" t="s">
        <v>481</v>
      </c>
      <c r="D146" s="135" t="s">
        <v>399</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67"/>
      <c r="B147" s="135" t="s">
        <v>292</v>
      </c>
      <c r="C147" s="135" t="s">
        <v>482</v>
      </c>
      <c r="D147" s="135" t="s">
        <v>399</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67"/>
      <c r="B148" s="135" t="s">
        <v>292</v>
      </c>
      <c r="C148" s="135"/>
      <c r="D148" s="135" t="s">
        <v>399</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67"/>
      <c r="B149" s="135" t="s">
        <v>292</v>
      </c>
      <c r="C149" s="135"/>
      <c r="D149" s="135" t="s">
        <v>399</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67"/>
      <c r="B150" s="135" t="s">
        <v>295</v>
      </c>
      <c r="C150" s="316" t="s">
        <v>483</v>
      </c>
      <c r="D150" s="135" t="s">
        <v>399</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67"/>
      <c r="B151" s="135" t="s">
        <v>295</v>
      </c>
      <c r="C151" s="316" t="s">
        <v>484</v>
      </c>
      <c r="D151" s="135" t="s">
        <v>399</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67"/>
      <c r="B152" s="135" t="s">
        <v>295</v>
      </c>
      <c r="C152" s="316" t="s">
        <v>485</v>
      </c>
      <c r="D152" s="135" t="s">
        <v>399</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67"/>
      <c r="B153" s="135" t="s">
        <v>486</v>
      </c>
      <c r="C153" s="135"/>
      <c r="D153" s="135" t="s">
        <v>399</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68"/>
      <c r="B154" s="135" t="s">
        <v>486</v>
      </c>
      <c r="C154" s="135"/>
      <c r="D154" s="135" t="s">
        <v>399</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390</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479</v>
      </c>
      <c r="C157" s="134" t="s">
        <v>164</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66" t="s">
        <v>487</v>
      </c>
      <c r="B158" s="135" t="s">
        <v>289</v>
      </c>
      <c r="C158" s="316" t="s">
        <v>405</v>
      </c>
      <c r="D158" s="135" t="s">
        <v>488</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67"/>
      <c r="B159" s="135" t="s">
        <v>289</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67"/>
      <c r="B160" s="135" t="s">
        <v>289</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67"/>
      <c r="B161" s="135" t="s">
        <v>292</v>
      </c>
      <c r="C161" s="316" t="s">
        <v>481</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67"/>
      <c r="B162" s="135" t="s">
        <v>292</v>
      </c>
      <c r="C162" s="316" t="s">
        <v>482</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67"/>
      <c r="B163" s="135" t="s">
        <v>292</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67"/>
      <c r="B164" s="135" t="s">
        <v>292</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67"/>
      <c r="B165" s="135" t="s">
        <v>486</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67"/>
      <c r="B166" s="135" t="s">
        <v>486</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67"/>
      <c r="B167" s="135" t="s">
        <v>486</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67"/>
      <c r="B168" s="135" t="s">
        <v>486</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68"/>
      <c r="B169" s="135" t="s">
        <v>486</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491</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66" t="s">
        <v>492</v>
      </c>
      <c r="B172" s="135" t="s">
        <v>289</v>
      </c>
      <c r="C172" s="135" t="s">
        <v>405</v>
      </c>
      <c r="D172" s="135" t="s">
        <v>399</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67"/>
      <c r="B173" s="135" t="s">
        <v>289</v>
      </c>
      <c r="C173" s="135"/>
      <c r="D173" s="135" t="s">
        <v>399</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68"/>
      <c r="B174" s="135" t="s">
        <v>289</v>
      </c>
      <c r="C174" s="135"/>
      <c r="D174" s="135" t="s">
        <v>399</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66" t="s">
        <v>493</v>
      </c>
      <c r="B176" s="135" t="s">
        <v>289</v>
      </c>
      <c r="C176" s="135" t="s">
        <v>405</v>
      </c>
      <c r="D176" s="135" t="s">
        <v>399</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67"/>
      <c r="B177" s="135" t="s">
        <v>289</v>
      </c>
      <c r="C177" s="135"/>
      <c r="D177" s="135" t="s">
        <v>399</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68"/>
      <c r="B178" s="135" t="s">
        <v>289</v>
      </c>
      <c r="C178" s="135"/>
      <c r="D178" s="135" t="s">
        <v>399</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494</v>
      </c>
      <c r="B182" s="19"/>
      <c r="C182" s="19"/>
      <c r="D182" s="19"/>
      <c r="E182" s="15"/>
    </row>
    <row r="183" spans="1:54" ht="15" outlineLevel="1">
      <c r="A183" s="12"/>
      <c r="B183" s="19"/>
      <c r="C183" s="19"/>
      <c r="D183" s="19"/>
      <c r="E183" s="15"/>
    </row>
    <row r="184" spans="1:54" s="4" customFormat="1" outlineLevel="1">
      <c r="A184" s="4" t="s">
        <v>495</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73" t="s">
        <v>496</v>
      </c>
      <c r="B186" s="150" t="s">
        <v>497</v>
      </c>
      <c r="C186" s="6" t="s">
        <v>498</v>
      </c>
      <c r="D186" s="10" t="s">
        <v>410</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74"/>
      <c r="B187" s="150" t="s">
        <v>499</v>
      </c>
      <c r="C187" s="6" t="s">
        <v>500</v>
      </c>
      <c r="D187" s="10" t="s">
        <v>410</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66" t="s">
        <v>501</v>
      </c>
      <c r="B190" s="150" t="s">
        <v>502</v>
      </c>
      <c r="C190" s="19"/>
      <c r="D190" s="135" t="s">
        <v>399</v>
      </c>
      <c r="E190" s="21">
        <f>(E133+E83)*E186</f>
        <v>0</v>
      </c>
      <c r="F190" s="21">
        <f t="shared" ref="F190:BB190" si="17">(F133+F83)*F186</f>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467"/>
      <c r="B191" s="150" t="s">
        <v>503</v>
      </c>
      <c r="C191" s="19"/>
      <c r="D191" s="135" t="s">
        <v>399</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67"/>
      <c r="B192" s="150" t="s">
        <v>574</v>
      </c>
      <c r="C192" s="19"/>
      <c r="D192" s="135" t="s">
        <v>399</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67"/>
      <c r="B193" s="150" t="s">
        <v>504</v>
      </c>
      <c r="C193" s="19"/>
      <c r="D193" s="135" t="s">
        <v>399</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67"/>
      <c r="B194" s="150" t="s">
        <v>505</v>
      </c>
      <c r="C194" s="19"/>
      <c r="D194" s="135" t="s">
        <v>399</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67"/>
      <c r="B195" s="150" t="s">
        <v>506</v>
      </c>
      <c r="C195" s="19"/>
      <c r="D195" s="135" t="s">
        <v>399</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67"/>
      <c r="B196" s="150" t="s">
        <v>292</v>
      </c>
      <c r="C196" s="19"/>
      <c r="D196" s="135" t="s">
        <v>399</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67"/>
      <c r="B197" s="150" t="s">
        <v>295</v>
      </c>
      <c r="C197" s="19"/>
      <c r="D197" s="135" t="s">
        <v>399</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468"/>
      <c r="B198" s="150" t="s">
        <v>486</v>
      </c>
      <c r="C198" s="19"/>
      <c r="D198" s="135" t="s">
        <v>399</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66" t="s">
        <v>507</v>
      </c>
      <c r="B200" s="150" t="s">
        <v>508</v>
      </c>
      <c r="C200" s="19"/>
      <c r="D200" s="135" t="s">
        <v>399</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467"/>
      <c r="B201" s="150" t="s">
        <v>509</v>
      </c>
      <c r="C201" s="19"/>
      <c r="D201" s="135" t="s">
        <v>399</v>
      </c>
      <c r="E201" s="21">
        <f>SUM(E190:E192,E194,E196:E198)</f>
        <v>0</v>
      </c>
      <c r="F201" s="21">
        <f t="shared" ref="F201:BB201" si="27">SUM(F190:F192,F194,F196:F198)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468"/>
      <c r="B202" s="150" t="s">
        <v>510</v>
      </c>
      <c r="C202" s="19"/>
      <c r="D202" s="135" t="s">
        <v>399</v>
      </c>
      <c r="E202" s="21">
        <f>SUM(E190:E192,E195:E198)</f>
        <v>0</v>
      </c>
      <c r="F202" s="21">
        <f t="shared" ref="F202:BB202" si="28">SUM(F190:F192,F195:F198)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66" t="s">
        <v>511</v>
      </c>
      <c r="B204" s="150" t="s">
        <v>512</v>
      </c>
      <c r="C204" s="19"/>
      <c r="D204" s="135" t="s">
        <v>399</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467"/>
      <c r="B205" s="150" t="s">
        <v>513</v>
      </c>
      <c r="C205" s="19"/>
      <c r="D205" s="135" t="s">
        <v>399</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468"/>
      <c r="B206" s="150" t="s">
        <v>514</v>
      </c>
      <c r="C206" s="19"/>
      <c r="D206" s="135" t="s">
        <v>399</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575</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519" t="s">
        <v>501</v>
      </c>
      <c r="B210" s="150" t="s">
        <v>576</v>
      </c>
      <c r="C210" s="19"/>
      <c r="D210" s="135" t="s">
        <v>399</v>
      </c>
      <c r="E210" s="21">
        <f>E190-Baseline!E190</f>
        <v>0</v>
      </c>
      <c r="F210" s="21">
        <f>F190-Baseline!F190</f>
        <v>0</v>
      </c>
      <c r="G210" s="21">
        <f>G190-Baseline!G190</f>
        <v>0</v>
      </c>
      <c r="H210" s="21">
        <f>H190-Baseline!H190</f>
        <v>0</v>
      </c>
      <c r="I210" s="21">
        <f>I190-Baseline!I190</f>
        <v>0</v>
      </c>
      <c r="J210" s="21">
        <f>J190-Baseline!J190</f>
        <v>0</v>
      </c>
      <c r="K210" s="21">
        <f>K190-Baseline!K190</f>
        <v>0</v>
      </c>
      <c r="L210" s="21">
        <f>L190-Baseline!L190</f>
        <v>0</v>
      </c>
      <c r="M210" s="21">
        <f>M190-Baseline!M190</f>
        <v>0</v>
      </c>
      <c r="N210" s="21">
        <f>N190-Baseline!N190</f>
        <v>0</v>
      </c>
      <c r="O210" s="21">
        <f>O190-Baseline!O190</f>
        <v>0</v>
      </c>
      <c r="P210" s="21">
        <f>P190-Baseline!P190</f>
        <v>0</v>
      </c>
      <c r="Q210" s="21">
        <f>Q190-Baseline!Q190</f>
        <v>0</v>
      </c>
      <c r="R210" s="21">
        <f>R190-Baseline!R190</f>
        <v>0</v>
      </c>
      <c r="S210" s="21">
        <f>S190-Baseline!S190</f>
        <v>0</v>
      </c>
      <c r="T210" s="21">
        <f>T190-Baseline!T190</f>
        <v>0</v>
      </c>
      <c r="U210" s="21">
        <f>U190-Baseline!U190</f>
        <v>0</v>
      </c>
      <c r="V210" s="21">
        <f>V190-Baseline!V190</f>
        <v>0</v>
      </c>
      <c r="W210" s="21">
        <f>W190-Baseline!W190</f>
        <v>0</v>
      </c>
      <c r="X210" s="21">
        <f>X190-Baseline!X190</f>
        <v>0</v>
      </c>
      <c r="Y210" s="21">
        <f>Y190-Baseline!Y190</f>
        <v>0</v>
      </c>
      <c r="Z210" s="21">
        <f>Z190-Baseline!Z190</f>
        <v>0</v>
      </c>
      <c r="AA210" s="21">
        <f>AA190-Baseline!AA190</f>
        <v>0</v>
      </c>
      <c r="AB210" s="21">
        <f>AB190-Baseline!AB190</f>
        <v>0</v>
      </c>
      <c r="AC210" s="21">
        <f>AC190-Baseline!AC190</f>
        <v>0</v>
      </c>
      <c r="AD210" s="21">
        <f>AD190-Baseline!AD190</f>
        <v>0</v>
      </c>
      <c r="AE210" s="21">
        <f>AE190-Baseline!AE190</f>
        <v>0</v>
      </c>
      <c r="AF210" s="21">
        <f>AF190-Baseline!AF190</f>
        <v>0</v>
      </c>
      <c r="AG210" s="21">
        <f>AG190-Baseline!AG190</f>
        <v>0</v>
      </c>
      <c r="AH210" s="21">
        <f>AH190-Baseline!AH190</f>
        <v>0</v>
      </c>
      <c r="AI210" s="21">
        <f>AI190-Baseline!AI190</f>
        <v>0</v>
      </c>
      <c r="AJ210" s="21">
        <f>AJ190-Baseline!AJ190</f>
        <v>0</v>
      </c>
      <c r="AK210" s="21">
        <f>AK190-Baseline!AK190</f>
        <v>0</v>
      </c>
      <c r="AL210" s="21">
        <f>AL190-Baseline!AL190</f>
        <v>0</v>
      </c>
      <c r="AM210" s="21">
        <f>AM190-Baseline!AM190</f>
        <v>0</v>
      </c>
      <c r="AN210" s="21">
        <f>AN190-Baseline!AN190</f>
        <v>0</v>
      </c>
      <c r="AO210" s="21">
        <f>AO190-Baseline!AO190</f>
        <v>0</v>
      </c>
      <c r="AP210" s="21">
        <f>AP190-Baseline!AP190</f>
        <v>0</v>
      </c>
      <c r="AQ210" s="21">
        <f>AQ190-Baseline!AQ190</f>
        <v>0</v>
      </c>
      <c r="AR210" s="21">
        <f>AR190-Baseline!AR190</f>
        <v>0</v>
      </c>
      <c r="AS210" s="21">
        <f>AS190-Baseline!AS190</f>
        <v>0</v>
      </c>
      <c r="AT210" s="21">
        <f>AT190-Baseline!AT190</f>
        <v>0</v>
      </c>
      <c r="AU210" s="21">
        <f>AU190-Baseline!AU190</f>
        <v>0</v>
      </c>
      <c r="AV210" s="21">
        <f>AV190-Baseline!AV190</f>
        <v>0</v>
      </c>
      <c r="AW210" s="21">
        <f>AW190-Baseline!AW190</f>
        <v>0</v>
      </c>
      <c r="AX210" s="21">
        <f>AX190-Baseline!AX190</f>
        <v>0</v>
      </c>
      <c r="AY210" s="21">
        <f>AY190-Baseline!AY190</f>
        <v>0</v>
      </c>
      <c r="AZ210" s="21">
        <f>AZ190-Baseline!AZ190</f>
        <v>0</v>
      </c>
      <c r="BA210" s="21">
        <f>BA190-Baseline!BA190</f>
        <v>0</v>
      </c>
      <c r="BB210" s="21">
        <f>BB190-Baseline!BB190</f>
        <v>0</v>
      </c>
    </row>
    <row r="211" spans="1:54" outlineLevel="2">
      <c r="A211" s="520"/>
      <c r="B211" s="150" t="s">
        <v>503</v>
      </c>
      <c r="C211" s="19"/>
      <c r="D211" s="135" t="s">
        <v>399</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520"/>
      <c r="B212" s="150" t="s">
        <v>574</v>
      </c>
      <c r="C212" s="19"/>
      <c r="D212" s="135" t="s">
        <v>399</v>
      </c>
      <c r="E212" s="21">
        <f>E192-Baseline!E192</f>
        <v>8.9392157298035499</v>
      </c>
      <c r="F212" s="21">
        <f>F77*F186-Baseline!F77*Baseline!F186</f>
        <v>8.7415411940100345</v>
      </c>
      <c r="G212" s="21">
        <f>G77*G186-Baseline!G77*Baseline!G186</f>
        <v>8.5486345677859834</v>
      </c>
      <c r="H212" s="21">
        <f>H77*H186-Baseline!H77*Baseline!H186</f>
        <v>8.3603814510523335</v>
      </c>
      <c r="I212" s="21">
        <f>I77*I186-Baseline!I77*Baseline!I186</f>
        <v>8.1766702237279389</v>
      </c>
      <c r="J212" s="21">
        <f>J77*J186-Baseline!J77*Baseline!J186</f>
        <v>7.9973919879133364</v>
      </c>
      <c r="K212" s="21">
        <f>K77*K186-Baseline!K77*Baseline!K186</f>
        <v>7.8224404898190221</v>
      </c>
      <c r="L212" s="21">
        <f>L77*L186-Baseline!L77*Baseline!L186</f>
        <v>7.6517120794292914</v>
      </c>
      <c r="M212" s="21">
        <f>M77*M186-Baseline!M77*Baseline!M186</f>
        <v>7.4851056196497288</v>
      </c>
      <c r="N212" s="21">
        <f>N77*N186-Baseline!N77*Baseline!N186</f>
        <v>7.3225224392765549</v>
      </c>
      <c r="O212" s="21">
        <f>O77*O186-Baseline!O77*Baseline!O186</f>
        <v>7.1638662777112234</v>
      </c>
      <c r="P212" s="21">
        <f>P77*P186-Baseline!P77*Baseline!P186</f>
        <v>7.0090432078541003</v>
      </c>
      <c r="Q212" s="21">
        <f>Q77*Q186-Baseline!Q77*Baseline!Q186</f>
        <v>6.8579616071008154</v>
      </c>
      <c r="R212" s="21">
        <f>R77*R186-Baseline!R77*Baseline!R186</f>
        <v>6.710532074452968</v>
      </c>
      <c r="S212" s="21">
        <f>S77*S186-Baseline!S77*Baseline!S186</f>
        <v>6.5666673849650827</v>
      </c>
      <c r="T212" s="21">
        <f>T77*T186-Baseline!T77*Baseline!T186</f>
        <v>6.4262824555995763</v>
      </c>
      <c r="U212" s="21">
        <f>U77*U186-Baseline!U77*Baseline!U186</f>
        <v>6.2892942591432011</v>
      </c>
      <c r="V212" s="21">
        <f>V77*V186-Baseline!V77*Baseline!V186</f>
        <v>6.1556218028841334</v>
      </c>
      <c r="W212" s="21">
        <f>W77*W186-Baseline!W77*Baseline!W186</f>
        <v>6.025186068734679</v>
      </c>
      <c r="X212" s="21">
        <f>X77*X186-Baseline!X77*Baseline!X186</f>
        <v>5.8979099664218495</v>
      </c>
      <c r="Y212" s="21">
        <f>Y77*Y186-Baseline!Y77*Baseline!Y186</f>
        <v>5.7737182744178837</v>
      </c>
      <c r="Z212" s="21">
        <f>Z77*Z186-Baseline!Z77*Baseline!Z186</f>
        <v>5.6525376227263937</v>
      </c>
      <c r="AA212" s="21">
        <f>AA77*AA186-Baseline!AA77*Baseline!AA186</f>
        <v>5.5342964234807503</v>
      </c>
      <c r="AB212" s="21">
        <f>AB77*AB186-Baseline!AB77*Baseline!AB186</f>
        <v>5.418924836116048</v>
      </c>
      <c r="AC212" s="21">
        <f>AC77*AC186-Baseline!AC77*Baseline!AC186</f>
        <v>5.3063547234607924</v>
      </c>
      <c r="AD212" s="21">
        <f>AD77*AD186-Baseline!AD77*Baseline!AD186</f>
        <v>5.1965196167385503</v>
      </c>
      <c r="AE212" s="21">
        <f>AE77*AE186-Baseline!AE77*Baseline!AE186</f>
        <v>5.0893546660414417</v>
      </c>
      <c r="AF212" s="21">
        <f>AF77*AF186-Baseline!AF77*Baseline!AF186</f>
        <v>4.984796603434039</v>
      </c>
      <c r="AG212" s="21">
        <f>AG77*AG186-Baseline!AG77*Baseline!AG186</f>
        <v>4.8827837160346741</v>
      </c>
      <c r="AH212" s="21">
        <f>AH77*AH186-Baseline!AH77*Baseline!AH186</f>
        <v>4.7832557879911857</v>
      </c>
      <c r="AI212" s="21">
        <f>AI77*AI186-Baseline!AI77*Baseline!AI186</f>
        <v>4.6861540854683161</v>
      </c>
      <c r="AJ212" s="21">
        <f>AJ77*AJ186-Baseline!AJ77*Baseline!AJ186</f>
        <v>4.6137097581638802</v>
      </c>
      <c r="AK212" s="21">
        <f>AK77*AK186-Baseline!AK77*Baseline!AK186</f>
        <v>4.5427871876154926</v>
      </c>
      <c r="AL212" s="21">
        <f>AL77*AL186-Baseline!AL77*Baseline!AL186</f>
        <v>4.473358866736362</v>
      </c>
      <c r="AM212" s="21">
        <f>AM77*AM186-Baseline!AM77*Baseline!AM186</f>
        <v>4.4053978595696908</v>
      </c>
      <c r="AN212" s="21">
        <f>AN77*AN186-Baseline!AN77*Baseline!AN186</f>
        <v>4.3388777956346587</v>
      </c>
      <c r="AO212" s="21">
        <f>AO77*AO186-Baseline!AO77*Baseline!AO186</f>
        <v>4.2737728591671686</v>
      </c>
      <c r="AP212" s="21">
        <f>AP77*AP186-Baseline!AP77*Baseline!AP186</f>
        <v>4.210057778505055</v>
      </c>
      <c r="AQ212" s="21">
        <f>AQ77*AQ186-Baseline!AQ77*Baseline!AQ186</f>
        <v>4.1477078218716255</v>
      </c>
      <c r="AR212" s="21">
        <f>AR77*AR186-Baseline!AR77*Baseline!AR186</f>
        <v>4.0866987756309854</v>
      </c>
      <c r="AS212" s="21">
        <f>AS77*AS186-Baseline!AS77*Baseline!AS186</f>
        <v>4.0270069482538426</v>
      </c>
      <c r="AT212" s="21">
        <f>AT77*AT186-Baseline!AT77*Baseline!AT186</f>
        <v>3.9686091504175649</v>
      </c>
      <c r="AU212" s="21">
        <f>AU77*AU186-Baseline!AU77*Baseline!AU186</f>
        <v>3.9114826933467759</v>
      </c>
      <c r="AV212" s="21">
        <f>AV77*AV186-Baseline!AV77*Baseline!AV186</f>
        <v>3.8556053744438032</v>
      </c>
      <c r="AW212" s="21">
        <f>AW77*AW186-Baseline!AW77*Baseline!AW186</f>
        <v>3.8009554738287066</v>
      </c>
      <c r="AX212" s="21">
        <f>AX77*AX186-Baseline!AX77*Baseline!AX186</f>
        <v>3.7475117406805314</v>
      </c>
      <c r="AY212" s="21">
        <f>AY77*AY186-Baseline!AY77*Baseline!AY186</f>
        <v>3.6952533879646441</v>
      </c>
      <c r="AZ212" s="21">
        <f>AZ77*AZ186-Baseline!AZ77*Baseline!AZ186</f>
        <v>3.6441600857427519</v>
      </c>
      <c r="BA212" s="21">
        <f>BA77*BA186-Baseline!BA77*Baseline!BA186</f>
        <v>3.5942119469246609</v>
      </c>
      <c r="BB212" s="21">
        <f>BB77*BB186-Baseline!BB77*Baseline!BB186</f>
        <v>3.5449484148506998</v>
      </c>
    </row>
    <row r="213" spans="1:54" outlineLevel="2">
      <c r="A213" s="520"/>
      <c r="B213" s="150" t="s">
        <v>504</v>
      </c>
      <c r="C213" s="19"/>
      <c r="D213" s="135" t="s">
        <v>399</v>
      </c>
      <c r="E213" s="21">
        <f>E193-Baseline!E193</f>
        <v>53.300942109531704</v>
      </c>
      <c r="F213" s="21">
        <f>F193-Baseline!F193</f>
        <v>53.049731344196601</v>
      </c>
      <c r="G213" s="21">
        <f>G193-Baseline!G193</f>
        <v>52.604621201161265</v>
      </c>
      <c r="H213" s="21">
        <f>H193-Baseline!H193</f>
        <v>52.155795124736088</v>
      </c>
      <c r="I213" s="21">
        <f>I193-Baseline!I193</f>
        <v>51.877234687538454</v>
      </c>
      <c r="J213" s="21">
        <f>J193-Baseline!J193</f>
        <v>51.58828781238698</v>
      </c>
      <c r="K213" s="21">
        <f>K193-Baseline!K193</f>
        <v>51.123682806669976</v>
      </c>
      <c r="L213" s="21">
        <f>L193-Baseline!L193</f>
        <v>50.819700904735306</v>
      </c>
      <c r="M213" s="21">
        <f>M193-Baseline!M193</f>
        <v>50.507305506426448</v>
      </c>
      <c r="N213" s="21">
        <f>N193-Baseline!N193</f>
        <v>50.031754187915247</v>
      </c>
      <c r="O213" s="21">
        <f>O193-Baseline!O193</f>
        <v>49.707780342155573</v>
      </c>
      <c r="P213" s="21">
        <f>P193-Baseline!P193</f>
        <v>49.377144192336551</v>
      </c>
      <c r="Q213" s="21">
        <f>Q193-Baseline!Q193</f>
        <v>49.040410584365681</v>
      </c>
      <c r="R213" s="21">
        <f>R193-Baseline!R193</f>
        <v>48.840513771525657</v>
      </c>
      <c r="S213" s="21">
        <f>S193-Baseline!S193</f>
        <v>48.490136889251559</v>
      </c>
      <c r="T213" s="21">
        <f>T193-Baseline!T193</f>
        <v>48.135297786610735</v>
      </c>
      <c r="U213" s="21">
        <f>U193-Baseline!U193</f>
        <v>47.776473315614396</v>
      </c>
      <c r="V213" s="21">
        <f>V193-Baseline!V193</f>
        <v>47.544738176307554</v>
      </c>
      <c r="W213" s="21">
        <f>W193-Baseline!W193</f>
        <v>47.176528135351958</v>
      </c>
      <c r="X213" s="21">
        <f>X193-Baseline!X193</f>
        <v>46.930864423637509</v>
      </c>
      <c r="Y213" s="21">
        <f>Y193-Baseline!Y193</f>
        <v>46.555214584089711</v>
      </c>
      <c r="Z213" s="21">
        <f>Z193-Baseline!Z193</f>
        <v>46.297752994373433</v>
      </c>
      <c r="AA213" s="21">
        <f>AA193-Baseline!AA193</f>
        <v>46.033885273865408</v>
      </c>
      <c r="AB213" s="21">
        <f>AB193-Baseline!AB193</f>
        <v>45.764144313222694</v>
      </c>
      <c r="AC213" s="21">
        <f>AC193-Baseline!AC193</f>
        <v>45.463305663908223</v>
      </c>
      <c r="AD213" s="21">
        <f>AD193-Baseline!AD193</f>
        <v>45.164513715509827</v>
      </c>
      <c r="AE213" s="21">
        <f>AE193-Baseline!AE193</f>
        <v>44.87271363241544</v>
      </c>
      <c r="AF213" s="21">
        <f>AF193-Baseline!AF193</f>
        <v>44.573839905756024</v>
      </c>
      <c r="AG213" s="21">
        <f>AG193-Baseline!AG193</f>
        <v>44.269750504377456</v>
      </c>
      <c r="AH213" s="21">
        <f>AH193-Baseline!AH193</f>
        <v>43.96251189632526</v>
      </c>
      <c r="AI213" s="21">
        <f>AI193-Baseline!AI193</f>
        <v>43.654705193663602</v>
      </c>
      <c r="AJ213" s="21">
        <f>AJ193-Baseline!AJ193</f>
        <v>43.555662322558341</v>
      </c>
      <c r="AK213" s="21">
        <f>AK193-Baseline!AK193</f>
        <v>43.452427410473774</v>
      </c>
      <c r="AL213" s="21">
        <f>AL193-Baseline!AL193</f>
        <v>43.345929347560443</v>
      </c>
      <c r="AM213" s="21">
        <f>AM193-Baseline!AM193</f>
        <v>43.236688358724408</v>
      </c>
      <c r="AN213" s="21">
        <f>AN193-Baseline!AN193</f>
        <v>43.124926081956069</v>
      </c>
      <c r="AO213" s="21">
        <f>AO193-Baseline!AO193</f>
        <v>43.010736332355741</v>
      </c>
      <c r="AP213" s="21">
        <f>AP193-Baseline!AP193</f>
        <v>42.894422983102082</v>
      </c>
      <c r="AQ213" s="21">
        <f>AQ193-Baseline!AQ193</f>
        <v>42.776329642206193</v>
      </c>
      <c r="AR213" s="21">
        <f>AR193-Baseline!AR193</f>
        <v>42.656702742287429</v>
      </c>
      <c r="AS213" s="21">
        <f>AS193-Baseline!AS193</f>
        <v>42.535768840024588</v>
      </c>
      <c r="AT213" s="21">
        <f>AT193-Baseline!AT193</f>
        <v>42.413768473010464</v>
      </c>
      <c r="AU213" s="21">
        <f>AU193-Baseline!AU193</f>
        <v>42.290952649898308</v>
      </c>
      <c r="AV213" s="21">
        <f>AV193-Baseline!AV193</f>
        <v>42.16755675816848</v>
      </c>
      <c r="AW213" s="21">
        <f>AW193-Baseline!AW193</f>
        <v>42.043802966777768</v>
      </c>
      <c r="AX213" s="21">
        <f>AX193-Baseline!AX193</f>
        <v>41.919911390779362</v>
      </c>
      <c r="AY213" s="21">
        <f>AY193-Baseline!AY193</f>
        <v>41.796099557778192</v>
      </c>
      <c r="AZ213" s="21">
        <f>AZ193-Baseline!AZ193</f>
        <v>41.672579321583605</v>
      </c>
      <c r="BA213" s="21">
        <f>BA193-Baseline!BA193</f>
        <v>41.549556030483842</v>
      </c>
      <c r="BB213" s="21">
        <f>BB193-Baseline!BB193</f>
        <v>41.422076090118502</v>
      </c>
    </row>
    <row r="214" spans="1:54" outlineLevel="2">
      <c r="A214" s="520"/>
      <c r="B214" s="150" t="s">
        <v>505</v>
      </c>
      <c r="C214" s="19"/>
      <c r="D214" s="135" t="s">
        <v>399</v>
      </c>
      <c r="E214" s="21">
        <f>E194-Baseline!E194</f>
        <v>26.692649038672457</v>
      </c>
      <c r="F214" s="21">
        <f>F194-Baseline!F194</f>
        <v>26.499887855304891</v>
      </c>
      <c r="G214" s="21">
        <f>G194-Baseline!G194</f>
        <v>26.30973958844238</v>
      </c>
      <c r="H214" s="21">
        <f>H194-Baseline!H194</f>
        <v>26.122194543571464</v>
      </c>
      <c r="I214" s="21">
        <f>I194-Baseline!I194</f>
        <v>25.937243447212047</v>
      </c>
      <c r="J214" s="21">
        <f>J194-Baseline!J194</f>
        <v>25.754877514864752</v>
      </c>
      <c r="K214" s="21">
        <f>K194-Baseline!K194</f>
        <v>25.57508836288152</v>
      </c>
      <c r="L214" s="21">
        <f>L194-Baseline!L194</f>
        <v>25.397868157310217</v>
      </c>
      <c r="M214" s="21">
        <f>M194-Baseline!M194</f>
        <v>25.223209490702025</v>
      </c>
      <c r="N214" s="21">
        <f>N194-Baseline!N194</f>
        <v>25.051105430963482</v>
      </c>
      <c r="O214" s="21">
        <f>O194-Baseline!O194</f>
        <v>24.881549556210452</v>
      </c>
      <c r="P214" s="21">
        <f>P194-Baseline!P194</f>
        <v>24.714535907376384</v>
      </c>
      <c r="Q214" s="21">
        <f>Q194-Baseline!Q194</f>
        <v>24.55005907141156</v>
      </c>
      <c r="R214" s="21">
        <f>R194-Baseline!R194</f>
        <v>24.388114089296774</v>
      </c>
      <c r="S214" s="21">
        <f>S194-Baseline!S194</f>
        <v>24.22324505443429</v>
      </c>
      <c r="T214" s="21">
        <f>T194-Baseline!T194</f>
        <v>24.060971368437123</v>
      </c>
      <c r="U214" s="21">
        <f>U194-Baseline!U194</f>
        <v>23.901287882469433</v>
      </c>
      <c r="V214" s="21">
        <f>V194-Baseline!V194</f>
        <v>23.744190053294194</v>
      </c>
      <c r="W214" s="21">
        <f>W194-Baseline!W194</f>
        <v>23.589673827629333</v>
      </c>
      <c r="X214" s="21">
        <f>X194-Baseline!X194</f>
        <v>23.437735755683345</v>
      </c>
      <c r="Y214" s="21">
        <f>Y194-Baseline!Y194</f>
        <v>23.288372879133124</v>
      </c>
      <c r="Z214" s="21">
        <f>Z194-Baseline!Z194</f>
        <v>23.141582873920044</v>
      </c>
      <c r="AA214" s="21">
        <f>AA194-Baseline!AA194</f>
        <v>22.99736395579221</v>
      </c>
      <c r="AB214" s="21">
        <f>AB194-Baseline!AB194</f>
        <v>22.855714953110287</v>
      </c>
      <c r="AC214" s="21">
        <f>AC194-Baseline!AC194</f>
        <v>22.702027200596071</v>
      </c>
      <c r="AD214" s="21">
        <f>AD194-Baseline!AD194</f>
        <v>22.549255261854604</v>
      </c>
      <c r="AE214" s="21">
        <f>AE194-Baseline!AE194</f>
        <v>22.395997396891456</v>
      </c>
      <c r="AF214" s="21">
        <f>AF194-Baseline!AF194</f>
        <v>22.241357045546689</v>
      </c>
      <c r="AG214" s="21">
        <f>AG194-Baseline!AG194</f>
        <v>22.08494629425147</v>
      </c>
      <c r="AH214" s="21">
        <f>AH194-Baseline!AH194</f>
        <v>21.927006682669965</v>
      </c>
      <c r="AI214" s="21">
        <f>AI194-Baseline!AI194</f>
        <v>21.768631187365063</v>
      </c>
      <c r="AJ214" s="21">
        <f>AJ194-Baseline!AJ194</f>
        <v>21.714452123231027</v>
      </c>
      <c r="AK214" s="21">
        <f>AK194-Baseline!AK194</f>
        <v>21.658575377136554</v>
      </c>
      <c r="AL214" s="21">
        <f>AL194-Baseline!AL194</f>
        <v>21.601187836263051</v>
      </c>
      <c r="AM214" s="21">
        <f>AM194-Baseline!AM194</f>
        <v>21.542503644491536</v>
      </c>
      <c r="AN214" s="21">
        <f>AN194-Baseline!AN194</f>
        <v>21.482676914308108</v>
      </c>
      <c r="AO214" s="21">
        <f>AO194-Baseline!AO194</f>
        <v>21.421787451131962</v>
      </c>
      <c r="AP214" s="21">
        <f>AP194-Baseline!AP194</f>
        <v>21.359973176285923</v>
      </c>
      <c r="AQ214" s="21">
        <f>AQ194-Baseline!AQ194</f>
        <v>21.297375355256818</v>
      </c>
      <c r="AR214" s="21">
        <f>AR194-Baseline!AR194</f>
        <v>21.234121215617378</v>
      </c>
      <c r="AS214" s="21">
        <f>AS194-Baseline!AS194</f>
        <v>21.170327309943026</v>
      </c>
      <c r="AT214" s="21">
        <f>AT194-Baseline!AT194</f>
        <v>21.106109208701866</v>
      </c>
      <c r="AU214" s="21">
        <f>AU194-Baseline!AU194</f>
        <v>21.041585143705984</v>
      </c>
      <c r="AV214" s="21">
        <f>AV194-Baseline!AV194</f>
        <v>20.976868466161672</v>
      </c>
      <c r="AW214" s="21">
        <f>AW194-Baseline!AW194</f>
        <v>20.912068220651044</v>
      </c>
      <c r="AX214" s="21">
        <f>AX194-Baseline!AX194</f>
        <v>20.847290947610585</v>
      </c>
      <c r="AY214" s="21">
        <f>AY194-Baseline!AY194</f>
        <v>20.782641300122418</v>
      </c>
      <c r="AZ214" s="21">
        <f>AZ194-Baseline!AZ194</f>
        <v>20.718221535318055</v>
      </c>
      <c r="BA214" s="21">
        <f>BA194-Baseline!BA194</f>
        <v>20.654131107032228</v>
      </c>
      <c r="BB214" s="21">
        <f>BB194-Baseline!BB194</f>
        <v>20.587905318634363</v>
      </c>
    </row>
    <row r="215" spans="1:54" outlineLevel="2">
      <c r="A215" s="520"/>
      <c r="B215" s="150" t="s">
        <v>506</v>
      </c>
      <c r="C215" s="19"/>
      <c r="D215" s="135" t="s">
        <v>399</v>
      </c>
      <c r="E215" s="21">
        <f>E195-Baseline!E195</f>
        <v>80.077947097049076</v>
      </c>
      <c r="F215" s="21">
        <f>F195-Baseline!F195</f>
        <v>79.499663547365813</v>
      </c>
      <c r="G215" s="21">
        <f>G195-Baseline!G195</f>
        <v>78.92921876532715</v>
      </c>
      <c r="H215" s="21">
        <f>H195-Baseline!H195</f>
        <v>78.366583630714388</v>
      </c>
      <c r="I215" s="21">
        <f>I195-Baseline!I195</f>
        <v>77.811730341636149</v>
      </c>
      <c r="J215" s="21">
        <f>J195-Baseline!J195</f>
        <v>77.264632527624428</v>
      </c>
      <c r="K215" s="21">
        <f>K195-Baseline!K195</f>
        <v>76.725265088644562</v>
      </c>
      <c r="L215" s="21">
        <f>L195-Baseline!L195</f>
        <v>76.193604471930655</v>
      </c>
      <c r="M215" s="21">
        <f>M195-Baseline!M195</f>
        <v>75.669628456223279</v>
      </c>
      <c r="N215" s="21">
        <f>N195-Baseline!N195</f>
        <v>75.15331627735263</v>
      </c>
      <c r="O215" s="21">
        <f>O195-Baseline!O195</f>
        <v>74.644648668631348</v>
      </c>
      <c r="P215" s="21">
        <f>P195-Baseline!P195</f>
        <v>74.143607737001773</v>
      </c>
      <c r="Q215" s="21">
        <f>Q195-Baseline!Q195</f>
        <v>73.650177214234702</v>
      </c>
      <c r="R215" s="21">
        <f>R195-Baseline!R195</f>
        <v>73.164342267890319</v>
      </c>
      <c r="S215" s="21">
        <f>S195-Baseline!S195</f>
        <v>72.669735149368933</v>
      </c>
      <c r="T215" s="21">
        <f>T195-Baseline!T195</f>
        <v>72.1829140916753</v>
      </c>
      <c r="U215" s="21">
        <f>U195-Baseline!U195</f>
        <v>71.703863660753683</v>
      </c>
      <c r="V215" s="21">
        <f>V195-Baseline!V195</f>
        <v>71.232570146820834</v>
      </c>
      <c r="W215" s="21">
        <f>W195-Baseline!W195</f>
        <v>70.769021482888022</v>
      </c>
      <c r="X215" s="21">
        <f>X195-Baseline!X195</f>
        <v>70.313207267050018</v>
      </c>
      <c r="Y215" s="21">
        <f>Y195-Baseline!Y195</f>
        <v>69.865118637399377</v>
      </c>
      <c r="Z215" s="21">
        <f>Z195-Baseline!Z195</f>
        <v>69.424748609765885</v>
      </c>
      <c r="AA215" s="21">
        <f>AA195-Baseline!AA195</f>
        <v>68.992091879119954</v>
      </c>
      <c r="AB215" s="21">
        <f>AB195-Baseline!AB195</f>
        <v>68.567144859330853</v>
      </c>
      <c r="AC215" s="21">
        <f>AC195-Baseline!AC195</f>
        <v>68.10608160243163</v>
      </c>
      <c r="AD215" s="21">
        <f>AD195-Baseline!AD195</f>
        <v>67.647765786914007</v>
      </c>
      <c r="AE215" s="21">
        <f>AE195-Baseline!AE195</f>
        <v>67.187992192855631</v>
      </c>
      <c r="AF215" s="21">
        <f>AF195-Baseline!AF195</f>
        <v>66.724071139814413</v>
      </c>
      <c r="AG215" s="21">
        <f>AG195-Baseline!AG195</f>
        <v>66.254838885026572</v>
      </c>
      <c r="AH215" s="21">
        <f>AH195-Baseline!AH195</f>
        <v>65.781020050788143</v>
      </c>
      <c r="AI215" s="21">
        <f>AI195-Baseline!AI195</f>
        <v>65.305893565235138</v>
      </c>
      <c r="AJ215" s="21">
        <f>AJ195-Baseline!AJ195</f>
        <v>65.143356373092459</v>
      </c>
      <c r="AK215" s="21">
        <f>AK195-Baseline!AK195</f>
        <v>64.97572613498474</v>
      </c>
      <c r="AL215" s="21">
        <f>AL195-Baseline!AL195</f>
        <v>64.803563512521023</v>
      </c>
      <c r="AM215" s="21">
        <f>AM195-Baseline!AM195</f>
        <v>64.627510937468188</v>
      </c>
      <c r="AN215" s="21">
        <f>AN195-Baseline!AN195</f>
        <v>64.448030747126765</v>
      </c>
      <c r="AO215" s="21">
        <f>AO195-Baseline!AO195</f>
        <v>64.265362357785477</v>
      </c>
      <c r="AP215" s="21">
        <f>AP195-Baseline!AP195</f>
        <v>64.079919533430711</v>
      </c>
      <c r="AQ215" s="21">
        <f>AQ195-Baseline!AQ195</f>
        <v>63.892126070528903</v>
      </c>
      <c r="AR215" s="21">
        <f>AR195-Baseline!AR195</f>
        <v>63.702363651793085</v>
      </c>
      <c r="AS215" s="21">
        <f>AS195-Baseline!AS195</f>
        <v>63.510981934940382</v>
      </c>
      <c r="AT215" s="21">
        <f>AT195-Baseline!AT195</f>
        <v>63.318327631382076</v>
      </c>
      <c r="AU215" s="21">
        <f>AU195-Baseline!AU195</f>
        <v>63.124755436555752</v>
      </c>
      <c r="AV215" s="21">
        <f>AV195-Baseline!AV195</f>
        <v>62.930605404079458</v>
      </c>
      <c r="AW215" s="21">
        <f>AW195-Baseline!AW195</f>
        <v>62.736204667698793</v>
      </c>
      <c r="AX215" s="21">
        <f>AX195-Baseline!AX195</f>
        <v>62.5418728487235</v>
      </c>
      <c r="AY215" s="21">
        <f>AY195-Baseline!AY195</f>
        <v>62.34792390640083</v>
      </c>
      <c r="AZ215" s="21">
        <f>AZ195-Baseline!AZ195</f>
        <v>62.154664612125323</v>
      </c>
      <c r="BA215" s="21">
        <f>BA195-Baseline!BA195</f>
        <v>61.962393327401159</v>
      </c>
      <c r="BB215" s="21">
        <f>BB195-Baseline!BB195</f>
        <v>61.763715962336022</v>
      </c>
    </row>
    <row r="216" spans="1:54" outlineLevel="2">
      <c r="A216" s="520"/>
      <c r="B216" s="150" t="s">
        <v>292</v>
      </c>
      <c r="C216" s="19"/>
      <c r="D216" s="135" t="s">
        <v>399</v>
      </c>
      <c r="E216" s="21">
        <f>E196-Baseline!E196</f>
        <v>3.8336980689506128</v>
      </c>
      <c r="F216" s="21">
        <f>F196-Baseline!F196</f>
        <v>3.8784494395095863</v>
      </c>
      <c r="G216" s="21">
        <f>G196-Baseline!G196</f>
        <v>3.9244787217876311</v>
      </c>
      <c r="H216" s="21">
        <f>H196-Baseline!H196</f>
        <v>3.9718205893010441</v>
      </c>
      <c r="I216" s="21">
        <f>I196-Baseline!I196</f>
        <v>4.0205107371049049</v>
      </c>
      <c r="J216" s="21">
        <f>J196-Baseline!J196</f>
        <v>4.0705860331044565</v>
      </c>
      <c r="K216" s="21">
        <f>K196-Baseline!K196</f>
        <v>4.1220845471991989</v>
      </c>
      <c r="L216" s="21">
        <f>L196-Baseline!L196</f>
        <v>4.1750454895132458</v>
      </c>
      <c r="M216" s="21">
        <f>M196-Baseline!M196</f>
        <v>4.2295093457075925</v>
      </c>
      <c r="N216" s="21">
        <f>N196-Baseline!N196</f>
        <v>4.2855179348772117</v>
      </c>
      <c r="O216" s="21">
        <f>O196-Baseline!O196</f>
        <v>4.3431143184352869</v>
      </c>
      <c r="P216" s="21">
        <f>P196-Baseline!P196</f>
        <v>4.4023429946887243</v>
      </c>
      <c r="Q216" s="21">
        <f>Q196-Baseline!Q196</f>
        <v>4.463249862705541</v>
      </c>
      <c r="R216" s="21">
        <f>R196-Baseline!R196</f>
        <v>4.5258822905319089</v>
      </c>
      <c r="S216" s="21">
        <f>S196-Baseline!S196</f>
        <v>4.5902891690937437</v>
      </c>
      <c r="T216" s="21">
        <f>T196-Baseline!T196</f>
        <v>4.6565209347722387</v>
      </c>
      <c r="U216" s="21">
        <f>U196-Baseline!U196</f>
        <v>4.724629650809459</v>
      </c>
      <c r="V216" s="21">
        <f>V196-Baseline!V196</f>
        <v>4.7946690717387845</v>
      </c>
      <c r="W216" s="21">
        <f>W196-Baseline!W196</f>
        <v>4.8666946247783658</v>
      </c>
      <c r="X216" s="21">
        <f>X196-Baseline!X196</f>
        <v>4.9407636004505173</v>
      </c>
      <c r="Y216" s="21">
        <f>Y196-Baseline!Y196</f>
        <v>5.0169350679814926</v>
      </c>
      <c r="Z216" s="21">
        <f>Z196-Baseline!Z196</f>
        <v>5.0952700318311175</v>
      </c>
      <c r="AA216" s="21">
        <f>AA196-Baseline!AA196</f>
        <v>5.1758314669444676</v>
      </c>
      <c r="AB216" s="21">
        <f>AB196-Baseline!AB196</f>
        <v>5.2586843708271971</v>
      </c>
      <c r="AC216" s="21">
        <f>AC196-Baseline!AC196</f>
        <v>5.3438958306105997</v>
      </c>
      <c r="AD216" s="21">
        <f>AD196-Baseline!AD196</f>
        <v>5.4315351487537056</v>
      </c>
      <c r="AE216" s="21">
        <f>AE196-Baseline!AE196</f>
        <v>5.5216738539289487</v>
      </c>
      <c r="AF216" s="21">
        <f>AF196-Baseline!AF196</f>
        <v>5.6143857723536108</v>
      </c>
      <c r="AG216" s="21">
        <f>AG196-Baseline!AG196</f>
        <v>5.7097471826888224</v>
      </c>
      <c r="AH216" s="21">
        <f>AH196-Baseline!AH196</f>
        <v>5.8078367834817204</v>
      </c>
      <c r="AI216" s="21">
        <f>AI196-Baseline!AI196</f>
        <v>5.9087359061605538</v>
      </c>
      <c r="AJ216" s="21">
        <f>AJ196-Baseline!AJ196</f>
        <v>6.0252319142423287</v>
      </c>
      <c r="AK216" s="21">
        <f>AK196-Baseline!AK196</f>
        <v>6.1451865492780833</v>
      </c>
      <c r="AL216" s="21">
        <f>AL196-Baseline!AL196</f>
        <v>6.2687103409626443</v>
      </c>
      <c r="AM216" s="21">
        <f>AM196-Baseline!AM196</f>
        <v>6.3959175745662931</v>
      </c>
      <c r="AN216" s="21">
        <f>AN196-Baseline!AN196</f>
        <v>6.5269264948929928</v>
      </c>
      <c r="AO216" s="21">
        <f>AO196-Baseline!AO196</f>
        <v>6.6618594008299326</v>
      </c>
      <c r="AP216" s="21">
        <f>AP196-Baseline!AP196</f>
        <v>6.8008428474886324</v>
      </c>
      <c r="AQ216" s="21">
        <f>AQ196-Baseline!AQ196</f>
        <v>6.9440077272425009</v>
      </c>
      <c r="AR216" s="21">
        <f>AR196-Baseline!AR196</f>
        <v>7.0914894810008882</v>
      </c>
      <c r="AS216" s="21">
        <f>AS196-Baseline!AS196</f>
        <v>7.2434282132654122</v>
      </c>
      <c r="AT216" s="21">
        <f>AT196-Baseline!AT196</f>
        <v>7.3999689303731566</v>
      </c>
      <c r="AU216" s="21">
        <f>AU196-Baseline!AU196</f>
        <v>7.5612616193066478</v>
      </c>
      <c r="AV216" s="21">
        <f>AV196-Baseline!AV196</f>
        <v>7.7274615080007312</v>
      </c>
      <c r="AW216" s="21">
        <f>AW196-Baseline!AW196</f>
        <v>7.8987292382478076</v>
      </c>
      <c r="AX216" s="21">
        <f>AX196-Baseline!AX196</f>
        <v>8.0752310169622437</v>
      </c>
      <c r="AY216" s="21">
        <f>AY196-Baseline!AY196</f>
        <v>8.2571388519641555</v>
      </c>
      <c r="AZ216" s="21">
        <f>AZ196-Baseline!AZ196</f>
        <v>8.4446307824928031</v>
      </c>
      <c r="BA216" s="21">
        <f>BA196-Baseline!BA196</f>
        <v>8.6378910129000186</v>
      </c>
      <c r="BB216" s="21">
        <f>BB196-Baseline!BB196</f>
        <v>8.8355741147884217</v>
      </c>
    </row>
    <row r="217" spans="1:54" outlineLevel="2">
      <c r="A217" s="520"/>
      <c r="B217" s="150" t="s">
        <v>295</v>
      </c>
      <c r="C217" s="19"/>
      <c r="D217" s="135"/>
      <c r="E217" s="21">
        <f>E197-Baseline!E197</f>
        <v>54.20190419459999</v>
      </c>
      <c r="F217" s="21">
        <f>F197-Baseline!F197</f>
        <v>53.582335167729468</v>
      </c>
      <c r="G217" s="21">
        <f>G197-Baseline!G197</f>
        <v>52.978722781675195</v>
      </c>
      <c r="H217" s="21">
        <f>H197-Baseline!H197</f>
        <v>52.390660131280029</v>
      </c>
      <c r="I217" s="21">
        <f>I197-Baseline!I197</f>
        <v>51.817752842177384</v>
      </c>
      <c r="J217" s="21">
        <f>J197-Baseline!J197</f>
        <v>51.259618606902656</v>
      </c>
      <c r="K217" s="21">
        <f>K197-Baseline!K197</f>
        <v>50.715886881199175</v>
      </c>
      <c r="L217" s="21">
        <f>L197-Baseline!L197</f>
        <v>50.186198533139816</v>
      </c>
      <c r="M217" s="21">
        <f>M197-Baseline!M197</f>
        <v>49.670205453425808</v>
      </c>
      <c r="N217" s="21">
        <f>N197-Baseline!N197</f>
        <v>49.167570282277836</v>
      </c>
      <c r="O217" s="21">
        <f>O197-Baseline!O197</f>
        <v>48.677966042494674</v>
      </c>
      <c r="P217" s="21">
        <f>P197-Baseline!P197</f>
        <v>48.201075882585499</v>
      </c>
      <c r="Q217" s="21">
        <f>Q197-Baseline!Q197</f>
        <v>47.736592746272507</v>
      </c>
      <c r="R217" s="21">
        <f>R197-Baseline!R197</f>
        <v>47.284219079713694</v>
      </c>
      <c r="S217" s="21">
        <f>S197-Baseline!S197</f>
        <v>46.843666572300698</v>
      </c>
      <c r="T217" s="21">
        <f>T197-Baseline!T197</f>
        <v>46.414655864169362</v>
      </c>
      <c r="U217" s="21">
        <f>U197-Baseline!U197</f>
        <v>45.996916305386861</v>
      </c>
      <c r="V217" s="21">
        <f>V197-Baseline!V197</f>
        <v>45.590185688865517</v>
      </c>
      <c r="W217" s="21">
        <f>W197-Baseline!W197</f>
        <v>45.194210002773595</v>
      </c>
      <c r="X217" s="21">
        <f>X197-Baseline!X197</f>
        <v>44.80874318794806</v>
      </c>
      <c r="Y217" s="21">
        <f>Y197-Baseline!Y197</f>
        <v>44.433546930200571</v>
      </c>
      <c r="Z217" s="21">
        <f>Z197-Baseline!Z197</f>
        <v>44.06839041335683</v>
      </c>
      <c r="AA217" s="21">
        <f>AA197-Baseline!AA197</f>
        <v>43.713050097963333</v>
      </c>
      <c r="AB217" s="21">
        <f>AB197-Baseline!AB197</f>
        <v>43.367309556225194</v>
      </c>
      <c r="AC217" s="21">
        <f>AC197-Baseline!AC197</f>
        <v>43.030959206776849</v>
      </c>
      <c r="AD217" s="21">
        <f>AD197-Baseline!AD197</f>
        <v>42.703796157764906</v>
      </c>
      <c r="AE217" s="21">
        <f>AE197-Baseline!AE197</f>
        <v>42.385624020713898</v>
      </c>
      <c r="AF217" s="21">
        <f>AF197-Baseline!AF197</f>
        <v>42.076252685527457</v>
      </c>
      <c r="AG217" s="21">
        <f>AG197-Baseline!AG197</f>
        <v>41.775498198515123</v>
      </c>
      <c r="AH217" s="21">
        <f>AH197-Baseline!AH197</f>
        <v>41.483182540633486</v>
      </c>
      <c r="AI217" s="21">
        <f>AI197-Baseline!AI197</f>
        <v>41.199133492873322</v>
      </c>
      <c r="AJ217" s="21">
        <f>AJ197-Baseline!AJ197</f>
        <v>41.121840687332885</v>
      </c>
      <c r="AK217" s="21">
        <f>AK197-Baseline!AK197</f>
        <v>41.050842755055257</v>
      </c>
      <c r="AL217" s="21">
        <f>AL197-Baseline!AL197</f>
        <v>40.986083455120898</v>
      </c>
      <c r="AM217" s="21">
        <f>AM197-Baseline!AM197</f>
        <v>40.927509775111517</v>
      </c>
      <c r="AN217" s="21">
        <f>AN197-Baseline!AN197</f>
        <v>40.875071903017542</v>
      </c>
      <c r="AO217" s="21">
        <f>AO197-Baseline!AO197</f>
        <v>40.828723127370296</v>
      </c>
      <c r="AP217" s="21">
        <f>AP197-Baseline!AP197</f>
        <v>40.788419865060419</v>
      </c>
      <c r="AQ217" s="21">
        <f>AQ197-Baseline!AQ197</f>
        <v>40.75412160207631</v>
      </c>
      <c r="AR217" s="21">
        <f>AR197-Baseline!AR197</f>
        <v>40.725790801596233</v>
      </c>
      <c r="AS217" s="21">
        <f>AS197-Baseline!AS197</f>
        <v>40.703392968275821</v>
      </c>
      <c r="AT217" s="21">
        <f>AT197-Baseline!AT197</f>
        <v>40.686896507678043</v>
      </c>
      <c r="AU217" s="21">
        <f>AU197-Baseline!AU197</f>
        <v>40.676272731080445</v>
      </c>
      <c r="AV217" s="21">
        <f>AV197-Baseline!AV197</f>
        <v>40.671495863012446</v>
      </c>
      <c r="AW217" s="21">
        <f>AW197-Baseline!AW197</f>
        <v>40.672542972310652</v>
      </c>
      <c r="AX217" s="21">
        <f>AX197-Baseline!AX197</f>
        <v>40.679393955218558</v>
      </c>
      <c r="AY217" s="21">
        <f>AY197-Baseline!AY197</f>
        <v>40.692031496845253</v>
      </c>
      <c r="AZ217" s="21">
        <f>AZ197-Baseline!AZ197</f>
        <v>40.710441078547348</v>
      </c>
      <c r="BA217" s="21">
        <f>BA197-Baseline!BA197</f>
        <v>40.734610912172286</v>
      </c>
      <c r="BB217" s="21">
        <f>BB197-Baseline!BB197</f>
        <v>40.758865538706196</v>
      </c>
    </row>
    <row r="218" spans="1:54" outlineLevel="2">
      <c r="A218" s="521"/>
      <c r="B218" s="150" t="s">
        <v>486</v>
      </c>
      <c r="C218" s="19"/>
      <c r="D218" s="135" t="s">
        <v>399</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519" t="s">
        <v>507</v>
      </c>
      <c r="B220" s="150" t="s">
        <v>508</v>
      </c>
      <c r="C220" s="19"/>
      <c r="D220" s="135" t="s">
        <v>399</v>
      </c>
      <c r="E220" s="21">
        <f>E200-Baseline!E200</f>
        <v>120.27576010288585</v>
      </c>
      <c r="F220" s="21">
        <f>F200-Baseline!F200</f>
        <v>119.25205714544569</v>
      </c>
      <c r="G220" s="21">
        <f>G200-Baseline!G200</f>
        <v>118.05645727241009</v>
      </c>
      <c r="H220" s="21">
        <f>H200-Baseline!H200</f>
        <v>116.8786572963695</v>
      </c>
      <c r="I220" s="21">
        <f>I200-Baseline!I200</f>
        <v>115.89216849054868</v>
      </c>
      <c r="J220" s="21">
        <f>J200-Baseline!J200</f>
        <v>114.91588444030742</v>
      </c>
      <c r="K220" s="21">
        <f>K200-Baseline!K200</f>
        <v>113.78409472488738</v>
      </c>
      <c r="L220" s="21">
        <f>L200-Baseline!L200</f>
        <v>112.83265700681767</v>
      </c>
      <c r="M220" s="21">
        <f>M200-Baseline!M200</f>
        <v>111.89212592520957</v>
      </c>
      <c r="N220" s="21">
        <f>N200-Baseline!N200</f>
        <v>110.80736484434685</v>
      </c>
      <c r="O220" s="21">
        <f>O200-Baseline!O200</f>
        <v>109.89272698079675</v>
      </c>
      <c r="P220" s="21">
        <f>P200-Baseline!P200</f>
        <v>108.98960627746487</v>
      </c>
      <c r="Q220" s="21">
        <f>Q200-Baseline!Q200</f>
        <v>108.09821480044454</v>
      </c>
      <c r="R220" s="21">
        <f>R200-Baseline!R200</f>
        <v>107.36114721622423</v>
      </c>
      <c r="S220" s="21">
        <f>S200-Baseline!S200</f>
        <v>106.49076001561109</v>
      </c>
      <c r="T220" s="21">
        <f>T200-Baseline!T200</f>
        <v>105.6327570411519</v>
      </c>
      <c r="U220" s="21">
        <f>U200-Baseline!U200</f>
        <v>104.78731353095392</v>
      </c>
      <c r="V220" s="21">
        <f>V200-Baseline!V200</f>
        <v>104.08521473979599</v>
      </c>
      <c r="W220" s="21">
        <f>W200-Baseline!W200</f>
        <v>103.2626188316386</v>
      </c>
      <c r="X220" s="21">
        <f>X200-Baseline!X200</f>
        <v>102.57828117845793</v>
      </c>
      <c r="Y220" s="21">
        <f>Y200-Baseline!Y200</f>
        <v>101.77941485668966</v>
      </c>
      <c r="Z220" s="21">
        <f>Z200-Baseline!Z200</f>
        <v>101.11395106228778</v>
      </c>
      <c r="AA220" s="21">
        <f>AA200-Baseline!AA200</f>
        <v>100.45706326225397</v>
      </c>
      <c r="AB220" s="21">
        <f>AB200-Baseline!AB200</f>
        <v>99.809063076391141</v>
      </c>
      <c r="AC220" s="21">
        <f>AC200-Baseline!AC200</f>
        <v>99.144515424756463</v>
      </c>
      <c r="AD220" s="21">
        <f>AD200-Baseline!AD200</f>
        <v>98.496364638766977</v>
      </c>
      <c r="AE220" s="21">
        <f>AE200-Baseline!AE200</f>
        <v>97.869366173099735</v>
      </c>
      <c r="AF220" s="21">
        <f>AF200-Baseline!AF200</f>
        <v>97.249274967071131</v>
      </c>
      <c r="AG220" s="21">
        <f>AG200-Baseline!AG200</f>
        <v>96.637779601616074</v>
      </c>
      <c r="AH220" s="21">
        <f>AH200-Baseline!AH200</f>
        <v>96.036787008431645</v>
      </c>
      <c r="AI220" s="21">
        <f>AI200-Baseline!AI200</f>
        <v>95.448728678165793</v>
      </c>
      <c r="AJ220" s="21">
        <f>AJ200-Baseline!AJ200</f>
        <v>95.31644468229743</v>
      </c>
      <c r="AK220" s="21">
        <f>AK200-Baseline!AK200</f>
        <v>95.191243902422613</v>
      </c>
      <c r="AL220" s="21">
        <f>AL200-Baseline!AL200</f>
        <v>95.074082010380351</v>
      </c>
      <c r="AM220" s="21">
        <f>AM200-Baseline!AM200</f>
        <v>94.965513567971897</v>
      </c>
      <c r="AN220" s="21">
        <f>AN200-Baseline!AN200</f>
        <v>94.865802275501267</v>
      </c>
      <c r="AO220" s="21">
        <f>AO200-Baseline!AO200</f>
        <v>94.775091719723136</v>
      </c>
      <c r="AP220" s="21">
        <f>AP200-Baseline!AP200</f>
        <v>94.693743474156179</v>
      </c>
      <c r="AQ220" s="21">
        <f>AQ200-Baseline!AQ200</f>
        <v>94.62216679339663</v>
      </c>
      <c r="AR220" s="21">
        <f>AR200-Baseline!AR200</f>
        <v>94.560681800515539</v>
      </c>
      <c r="AS220" s="21">
        <f>AS200-Baseline!AS200</f>
        <v>94.509596969819654</v>
      </c>
      <c r="AT220" s="21">
        <f>AT200-Baseline!AT200</f>
        <v>94.469243061479233</v>
      </c>
      <c r="AU220" s="21">
        <f>AU200-Baseline!AU200</f>
        <v>94.439969693632179</v>
      </c>
      <c r="AV220" s="21">
        <f>AV200-Baseline!AV200</f>
        <v>94.422119503625453</v>
      </c>
      <c r="AW220" s="21">
        <f>AW200-Baseline!AW200</f>
        <v>94.416030651164931</v>
      </c>
      <c r="AX220" s="21">
        <f>AX200-Baseline!AX200</f>
        <v>94.422048103640691</v>
      </c>
      <c r="AY220" s="21">
        <f>AY200-Baseline!AY200</f>
        <v>94.440523294552236</v>
      </c>
      <c r="AZ220" s="21">
        <f>AZ200-Baseline!AZ200</f>
        <v>94.471811268366508</v>
      </c>
      <c r="BA220" s="21">
        <f>BA200-Baseline!BA200</f>
        <v>94.516269902480815</v>
      </c>
      <c r="BB220" s="21">
        <f>BB200-Baseline!BB200</f>
        <v>94.561464158463821</v>
      </c>
    </row>
    <row r="221" spans="1:54" outlineLevel="2">
      <c r="A221" s="520"/>
      <c r="B221" s="150" t="s">
        <v>509</v>
      </c>
      <c r="C221" s="19"/>
      <c r="D221" s="135" t="s">
        <v>399</v>
      </c>
      <c r="E221" s="21">
        <f>E201-Baseline!E201</f>
        <v>93.667467032026607</v>
      </c>
      <c r="F221" s="21">
        <f>F201-Baseline!F201</f>
        <v>92.70221365655398</v>
      </c>
      <c r="G221" s="21">
        <f>G201-Baseline!G201</f>
        <v>91.761575659691189</v>
      </c>
      <c r="H221" s="21">
        <f>H201-Baseline!H201</f>
        <v>90.845056715204876</v>
      </c>
      <c r="I221" s="21">
        <f>I201-Baseline!I201</f>
        <v>89.952177250222277</v>
      </c>
      <c r="J221" s="21">
        <f>J201-Baseline!J201</f>
        <v>89.082474142785202</v>
      </c>
      <c r="K221" s="21">
        <f>K201-Baseline!K201</f>
        <v>88.235500281098922</v>
      </c>
      <c r="L221" s="21">
        <f>L201-Baseline!L201</f>
        <v>87.41082425939257</v>
      </c>
      <c r="M221" s="21">
        <f>M201-Baseline!M201</f>
        <v>86.608029909485154</v>
      </c>
      <c r="N221" s="21">
        <f>N201-Baseline!N201</f>
        <v>85.826716087395084</v>
      </c>
      <c r="O221" s="21">
        <f>O201-Baseline!O201</f>
        <v>85.066496194851638</v>
      </c>
      <c r="P221" s="21">
        <f>P201-Baseline!P201</f>
        <v>84.326997992504715</v>
      </c>
      <c r="Q221" s="21">
        <f>Q201-Baseline!Q201</f>
        <v>83.607863287490432</v>
      </c>
      <c r="R221" s="21">
        <f>R201-Baseline!R201</f>
        <v>82.908747533995353</v>
      </c>
      <c r="S221" s="21">
        <f>S201-Baseline!S201</f>
        <v>82.223868180793815</v>
      </c>
      <c r="T221" s="21">
        <f>T201-Baseline!T201</f>
        <v>81.558430622978307</v>
      </c>
      <c r="U221" s="21">
        <f>U201-Baseline!U201</f>
        <v>80.91212809780896</v>
      </c>
      <c r="V221" s="21">
        <f>V201-Baseline!V201</f>
        <v>80.28466661678263</v>
      </c>
      <c r="W221" s="21">
        <f>W201-Baseline!W201</f>
        <v>79.675764523915973</v>
      </c>
      <c r="X221" s="21">
        <f>X201-Baseline!X201</f>
        <v>79.085152510503775</v>
      </c>
      <c r="Y221" s="21">
        <f>Y201-Baseline!Y201</f>
        <v>78.512573151733079</v>
      </c>
      <c r="Z221" s="21">
        <f>Z201-Baseline!Z201</f>
        <v>77.957780941834386</v>
      </c>
      <c r="AA221" s="21">
        <f>AA201-Baseline!AA201</f>
        <v>77.420541944180769</v>
      </c>
      <c r="AB221" s="21">
        <f>AB201-Baseline!AB201</f>
        <v>76.900633716278719</v>
      </c>
      <c r="AC221" s="21">
        <f>AC201-Baseline!AC201</f>
        <v>76.383236961444311</v>
      </c>
      <c r="AD221" s="21">
        <f>AD201-Baseline!AD201</f>
        <v>75.881106185111761</v>
      </c>
      <c r="AE221" s="21">
        <f>AE201-Baseline!AE201</f>
        <v>75.392649937575754</v>
      </c>
      <c r="AF221" s="21">
        <f>AF201-Baseline!AF201</f>
        <v>74.916792106861806</v>
      </c>
      <c r="AG221" s="21">
        <f>AG201-Baseline!AG201</f>
        <v>74.452975391490085</v>
      </c>
      <c r="AH221" s="21">
        <f>AH201-Baseline!AH201</f>
        <v>74.001281794776361</v>
      </c>
      <c r="AI221" s="21">
        <f>AI201-Baseline!AI201</f>
        <v>73.56265467186725</v>
      </c>
      <c r="AJ221" s="21">
        <f>AJ201-Baseline!AJ201</f>
        <v>73.475234482970109</v>
      </c>
      <c r="AK221" s="21">
        <f>AK201-Baseline!AK201</f>
        <v>73.397391869085382</v>
      </c>
      <c r="AL221" s="21">
        <f>AL201-Baseline!AL201</f>
        <v>73.329340499082946</v>
      </c>
      <c r="AM221" s="21">
        <f>AM201-Baseline!AM201</f>
        <v>73.271328853739035</v>
      </c>
      <c r="AN221" s="21">
        <f>AN201-Baseline!AN201</f>
        <v>73.223553107853292</v>
      </c>
      <c r="AO221" s="21">
        <f>AO201-Baseline!AO201</f>
        <v>73.186142838499364</v>
      </c>
      <c r="AP221" s="21">
        <f>AP201-Baseline!AP201</f>
        <v>73.159293667340023</v>
      </c>
      <c r="AQ221" s="21">
        <f>AQ201-Baseline!AQ201</f>
        <v>73.143212506447256</v>
      </c>
      <c r="AR221" s="21">
        <f>AR201-Baseline!AR201</f>
        <v>73.138100273845481</v>
      </c>
      <c r="AS221" s="21">
        <f>AS201-Baseline!AS201</f>
        <v>73.1441554397381</v>
      </c>
      <c r="AT221" s="21">
        <f>AT201-Baseline!AT201</f>
        <v>73.161583797170636</v>
      </c>
      <c r="AU221" s="21">
        <f>AU201-Baseline!AU201</f>
        <v>73.19060218743985</v>
      </c>
      <c r="AV221" s="21">
        <f>AV201-Baseline!AV201</f>
        <v>73.231431211618656</v>
      </c>
      <c r="AW221" s="21">
        <f>AW201-Baseline!AW201</f>
        <v>73.284295905038221</v>
      </c>
      <c r="AX221" s="21">
        <f>AX201-Baseline!AX201</f>
        <v>73.349427660471918</v>
      </c>
      <c r="AY221" s="21">
        <f>AY201-Baseline!AY201</f>
        <v>73.427065036896465</v>
      </c>
      <c r="AZ221" s="21">
        <f>AZ201-Baseline!AZ201</f>
        <v>73.517453482100962</v>
      </c>
      <c r="BA221" s="21">
        <f>BA201-Baseline!BA201</f>
        <v>73.620844979029187</v>
      </c>
      <c r="BB221" s="21">
        <f>BB201-Baseline!BB201</f>
        <v>73.727293386979682</v>
      </c>
    </row>
    <row r="222" spans="1:54" outlineLevel="2">
      <c r="A222" s="521"/>
      <c r="B222" s="150" t="s">
        <v>510</v>
      </c>
      <c r="C222" s="19"/>
      <c r="D222" s="135" t="s">
        <v>399</v>
      </c>
      <c r="E222" s="21">
        <f>E202-Baseline!E202</f>
        <v>147.05276509040323</v>
      </c>
      <c r="F222" s="21">
        <f>F202-Baseline!F202</f>
        <v>145.70198934861492</v>
      </c>
      <c r="G222" s="21">
        <f>G202-Baseline!G202</f>
        <v>144.38105483657597</v>
      </c>
      <c r="H222" s="21">
        <f>H202-Baseline!H202</f>
        <v>143.0894458023478</v>
      </c>
      <c r="I222" s="21">
        <f>I202-Baseline!I202</f>
        <v>141.82666414464637</v>
      </c>
      <c r="J222" s="21">
        <f>J202-Baseline!J202</f>
        <v>140.59222915554489</v>
      </c>
      <c r="K222" s="21">
        <f>K202-Baseline!K202</f>
        <v>139.38567700686195</v>
      </c>
      <c r="L222" s="21">
        <f>L202-Baseline!L202</f>
        <v>138.206560574013</v>
      </c>
      <c r="M222" s="21">
        <f>M202-Baseline!M202</f>
        <v>137.05444887500641</v>
      </c>
      <c r="N222" s="21">
        <f>N202-Baseline!N202</f>
        <v>135.92892693378423</v>
      </c>
      <c r="O222" s="21">
        <f>O202-Baseline!O202</f>
        <v>134.82959530727254</v>
      </c>
      <c r="P222" s="21">
        <f>P202-Baseline!P202</f>
        <v>133.75606982213009</v>
      </c>
      <c r="Q222" s="21">
        <f>Q202-Baseline!Q202</f>
        <v>132.70798143031357</v>
      </c>
      <c r="R222" s="21">
        <f>R202-Baseline!R202</f>
        <v>131.68497571258888</v>
      </c>
      <c r="S222" s="21">
        <f>S202-Baseline!S202</f>
        <v>130.67035827572846</v>
      </c>
      <c r="T222" s="21">
        <f>T202-Baseline!T202</f>
        <v>129.68037334621647</v>
      </c>
      <c r="U222" s="21">
        <f>U202-Baseline!U202</f>
        <v>128.71470387609321</v>
      </c>
      <c r="V222" s="21">
        <f>V202-Baseline!V202</f>
        <v>127.77304671030926</v>
      </c>
      <c r="W222" s="21">
        <f>W202-Baseline!W202</f>
        <v>126.85511217917465</v>
      </c>
      <c r="X222" s="21">
        <f>X202-Baseline!X202</f>
        <v>125.96062402187044</v>
      </c>
      <c r="Y222" s="21">
        <f>Y202-Baseline!Y202</f>
        <v>125.08931890999932</v>
      </c>
      <c r="Z222" s="21">
        <f>Z202-Baseline!Z202</f>
        <v>124.24094667768023</v>
      </c>
      <c r="AA222" s="21">
        <f>AA202-Baseline!AA202</f>
        <v>123.41526986750851</v>
      </c>
      <c r="AB222" s="21">
        <f>AB202-Baseline!AB202</f>
        <v>122.61206362249929</v>
      </c>
      <c r="AC222" s="21">
        <f>AC202-Baseline!AC202</f>
        <v>121.78729136327988</v>
      </c>
      <c r="AD222" s="21">
        <f>AD202-Baseline!AD202</f>
        <v>120.97961671017117</v>
      </c>
      <c r="AE222" s="21">
        <f>AE202-Baseline!AE202</f>
        <v>120.18464473353993</v>
      </c>
      <c r="AF222" s="21">
        <f>AF202-Baseline!AF202</f>
        <v>119.39950620112953</v>
      </c>
      <c r="AG222" s="21">
        <f>AG202-Baseline!AG202</f>
        <v>118.62286798226521</v>
      </c>
      <c r="AH222" s="21">
        <f>AH202-Baseline!AH202</f>
        <v>117.85529516289452</v>
      </c>
      <c r="AI222" s="21">
        <f>AI202-Baseline!AI202</f>
        <v>117.09991704973734</v>
      </c>
      <c r="AJ222" s="21">
        <f>AJ202-Baseline!AJ202</f>
        <v>116.90413873283154</v>
      </c>
      <c r="AK222" s="21">
        <f>AK202-Baseline!AK202</f>
        <v>116.71454262693356</v>
      </c>
      <c r="AL222" s="21">
        <f>AL202-Baseline!AL202</f>
        <v>116.53171617534093</v>
      </c>
      <c r="AM222" s="21">
        <f>AM202-Baseline!AM202</f>
        <v>116.35633614671569</v>
      </c>
      <c r="AN222" s="21">
        <f>AN202-Baseline!AN202</f>
        <v>116.18890694067196</v>
      </c>
      <c r="AO222" s="21">
        <f>AO202-Baseline!AO202</f>
        <v>116.02971774515288</v>
      </c>
      <c r="AP222" s="21">
        <f>AP202-Baseline!AP202</f>
        <v>115.87924002448483</v>
      </c>
      <c r="AQ222" s="21">
        <f>AQ202-Baseline!AQ202</f>
        <v>115.73796322171934</v>
      </c>
      <c r="AR222" s="21">
        <f>AR202-Baseline!AR202</f>
        <v>115.6063427100212</v>
      </c>
      <c r="AS222" s="21">
        <f>AS202-Baseline!AS202</f>
        <v>115.48481006473547</v>
      </c>
      <c r="AT222" s="21">
        <f>AT202-Baseline!AT202</f>
        <v>115.37380221985084</v>
      </c>
      <c r="AU222" s="21">
        <f>AU202-Baseline!AU202</f>
        <v>115.27377248028962</v>
      </c>
      <c r="AV222" s="21">
        <f>AV202-Baseline!AV202</f>
        <v>115.18516814953642</v>
      </c>
      <c r="AW222" s="21">
        <f>AW202-Baseline!AW202</f>
        <v>115.10843235208596</v>
      </c>
      <c r="AX222" s="21">
        <f>AX202-Baseline!AX202</f>
        <v>115.04400956158484</v>
      </c>
      <c r="AY222" s="21">
        <f>AY202-Baseline!AY202</f>
        <v>114.9923476431749</v>
      </c>
      <c r="AZ222" s="21">
        <f>AZ202-Baseline!AZ202</f>
        <v>114.95389655890823</v>
      </c>
      <c r="BA222" s="21">
        <f>BA202-Baseline!BA202</f>
        <v>114.92910719939812</v>
      </c>
      <c r="BB222" s="21">
        <f>BB202-Baseline!BB202</f>
        <v>114.90310403068133</v>
      </c>
    </row>
    <row r="223" spans="1:54" outlineLevel="2">
      <c r="B223" s="19"/>
      <c r="C223" s="19"/>
      <c r="D223" s="19"/>
      <c r="E223" s="15"/>
    </row>
    <row r="224" spans="1:54" outlineLevel="2">
      <c r="A224" s="519" t="s">
        <v>511</v>
      </c>
      <c r="B224" s="150" t="s">
        <v>508</v>
      </c>
      <c r="C224" s="19"/>
      <c r="D224" s="135" t="s">
        <v>399</v>
      </c>
      <c r="E224" s="21">
        <f>E204-Baseline!E204</f>
        <v>120.27576010288585</v>
      </c>
      <c r="F224" s="21">
        <f>F204-Baseline!F204</f>
        <v>239.52781724833153</v>
      </c>
      <c r="G224" s="21">
        <f>G204-Baseline!G204</f>
        <v>357.58427452074159</v>
      </c>
      <c r="H224" s="21">
        <f>H204-Baseline!H204</f>
        <v>474.4629318171111</v>
      </c>
      <c r="I224" s="21">
        <f>I204-Baseline!I204</f>
        <v>590.35510030765977</v>
      </c>
      <c r="J224" s="21">
        <f>J204-Baseline!J204</f>
        <v>705.27098474796719</v>
      </c>
      <c r="K224" s="21">
        <f>K204-Baseline!K204</f>
        <v>819.05507947285457</v>
      </c>
      <c r="L224" s="21">
        <f>L204-Baseline!L204</f>
        <v>931.88773647967218</v>
      </c>
      <c r="M224" s="21">
        <f>M204-Baseline!M204</f>
        <v>1043.7798624048817</v>
      </c>
      <c r="N224" s="21">
        <f>N204-Baseline!N204</f>
        <v>1154.5872272492286</v>
      </c>
      <c r="O224" s="21">
        <f>O204-Baseline!O204</f>
        <v>1264.4799542300254</v>
      </c>
      <c r="P224" s="21">
        <f>P204-Baseline!P204</f>
        <v>1373.4695605074903</v>
      </c>
      <c r="Q224" s="21">
        <f>Q204-Baseline!Q204</f>
        <v>1481.5677753079349</v>
      </c>
      <c r="R224" s="21">
        <f>R204-Baseline!R204</f>
        <v>1588.9289225241591</v>
      </c>
      <c r="S224" s="21">
        <f>S204-Baseline!S204</f>
        <v>1695.4196825397703</v>
      </c>
      <c r="T224" s="21">
        <f>T204-Baseline!T204</f>
        <v>1801.0524395809223</v>
      </c>
      <c r="U224" s="21">
        <f>U204-Baseline!U204</f>
        <v>1905.8397531118762</v>
      </c>
      <c r="V224" s="21">
        <f>V204-Baseline!V204</f>
        <v>2009.9249678516721</v>
      </c>
      <c r="W224" s="21">
        <f>W204-Baseline!W204</f>
        <v>2113.1875866833107</v>
      </c>
      <c r="X224" s="21">
        <f>X204-Baseline!X204</f>
        <v>2215.7658678617686</v>
      </c>
      <c r="Y224" s="21">
        <f>Y204-Baseline!Y204</f>
        <v>2317.5452827184581</v>
      </c>
      <c r="Z224" s="21">
        <f>Z204-Baseline!Z204</f>
        <v>2418.659233780746</v>
      </c>
      <c r="AA224" s="21">
        <f>AA204-Baseline!AA204</f>
        <v>2519.116297043</v>
      </c>
      <c r="AB224" s="21">
        <f>AB204-Baseline!AB204</f>
        <v>2618.9253601193914</v>
      </c>
      <c r="AC224" s="21">
        <f>AC204-Baseline!AC204</f>
        <v>2718.0698755441476</v>
      </c>
      <c r="AD224" s="21">
        <f>AD204-Baseline!AD204</f>
        <v>2816.5662401829145</v>
      </c>
      <c r="AE224" s="21">
        <f>AE204-Baseline!AE204</f>
        <v>2914.4356063560144</v>
      </c>
      <c r="AF224" s="21">
        <f>AF204-Baseline!AF204</f>
        <v>3011.6848813230854</v>
      </c>
      <c r="AG224" s="21">
        <f>AG204-Baseline!AG204</f>
        <v>3108.3226609247013</v>
      </c>
      <c r="AH224" s="21">
        <f>AH204-Baseline!AH204</f>
        <v>3204.3594479331327</v>
      </c>
      <c r="AI224" s="21">
        <f>AI204-Baseline!AI204</f>
        <v>3299.8081766112987</v>
      </c>
      <c r="AJ224" s="21">
        <f>AJ204-Baseline!AJ204</f>
        <v>3395.1246212935962</v>
      </c>
      <c r="AK224" s="21">
        <f>AK204-Baseline!AK204</f>
        <v>3490.3158651960189</v>
      </c>
      <c r="AL224" s="21">
        <f>AL204-Baseline!AL204</f>
        <v>3585.389947206399</v>
      </c>
      <c r="AM224" s="21">
        <f>AM204-Baseline!AM204</f>
        <v>3680.3554607743708</v>
      </c>
      <c r="AN224" s="21">
        <f>AN204-Baseline!AN204</f>
        <v>3775.2212630498721</v>
      </c>
      <c r="AO224" s="21">
        <f>AO204-Baseline!AO204</f>
        <v>3869.9963547695952</v>
      </c>
      <c r="AP224" s="21">
        <f>AP204-Baseline!AP204</f>
        <v>3964.6900982437514</v>
      </c>
      <c r="AQ224" s="21">
        <f>AQ204-Baseline!AQ204</f>
        <v>4059.3122650371479</v>
      </c>
      <c r="AR224" s="21">
        <f>AR204-Baseline!AR204</f>
        <v>4153.8729468376632</v>
      </c>
      <c r="AS224" s="21">
        <f>AS204-Baseline!AS204</f>
        <v>4248.3825438074828</v>
      </c>
      <c r="AT224" s="21">
        <f>AT204-Baseline!AT204</f>
        <v>4342.8517868689623</v>
      </c>
      <c r="AU224" s="21">
        <f>AU204-Baseline!AU204</f>
        <v>4437.2917565625949</v>
      </c>
      <c r="AV224" s="21">
        <f>AV204-Baseline!AV204</f>
        <v>4531.7138760662201</v>
      </c>
      <c r="AW224" s="21">
        <f>AW204-Baseline!AW204</f>
        <v>4626.129906717385</v>
      </c>
      <c r="AX224" s="21">
        <f>AX204-Baseline!AX204</f>
        <v>4720.5519548210259</v>
      </c>
      <c r="AY224" s="21">
        <f>AY204-Baseline!AY204</f>
        <v>4814.9924781155778</v>
      </c>
      <c r="AZ224" s="21">
        <f>AZ204-Baseline!AZ204</f>
        <v>4909.4642893839446</v>
      </c>
      <c r="BA224" s="21">
        <f>BA204-Baseline!BA204</f>
        <v>5003.980559286425</v>
      </c>
      <c r="BB224" s="21">
        <f>BB204-Baseline!BB204</f>
        <v>5098.5420234448884</v>
      </c>
    </row>
    <row r="225" spans="1:54" outlineLevel="2">
      <c r="A225" s="520"/>
      <c r="B225" s="150" t="s">
        <v>509</v>
      </c>
      <c r="C225" s="19"/>
      <c r="D225" s="135" t="s">
        <v>399</v>
      </c>
      <c r="E225" s="21">
        <f>E205-Baseline!E205</f>
        <v>93.667467032026607</v>
      </c>
      <c r="F225" s="21">
        <f>F205-Baseline!F205</f>
        <v>186.36968068858059</v>
      </c>
      <c r="G225" s="21">
        <f>G205-Baseline!G205</f>
        <v>278.13125634827179</v>
      </c>
      <c r="H225" s="21">
        <f>H205-Baseline!H205</f>
        <v>368.97631306347665</v>
      </c>
      <c r="I225" s="21">
        <f>I205-Baseline!I205</f>
        <v>458.92849031369894</v>
      </c>
      <c r="J225" s="21">
        <f>J205-Baseline!J205</f>
        <v>548.01096445648409</v>
      </c>
      <c r="K225" s="21">
        <f>K205-Baseline!K205</f>
        <v>636.24646473758298</v>
      </c>
      <c r="L225" s="21">
        <f>L205-Baseline!L205</f>
        <v>723.65728899697558</v>
      </c>
      <c r="M225" s="21">
        <f>M205-Baseline!M205</f>
        <v>810.26531890646072</v>
      </c>
      <c r="N225" s="21">
        <f>N205-Baseline!N205</f>
        <v>896.0920349938558</v>
      </c>
      <c r="O225" s="21">
        <f>O205-Baseline!O205</f>
        <v>981.15853118870746</v>
      </c>
      <c r="P225" s="21">
        <f>P205-Baseline!P205</f>
        <v>1065.4855291812121</v>
      </c>
      <c r="Q225" s="21">
        <f>Q205-Baseline!Q205</f>
        <v>1149.0933924687024</v>
      </c>
      <c r="R225" s="21">
        <f>R205-Baseline!R205</f>
        <v>1232.0021400026978</v>
      </c>
      <c r="S225" s="21">
        <f>S205-Baseline!S205</f>
        <v>1314.2260081834916</v>
      </c>
      <c r="T225" s="21">
        <f>T205-Baseline!T205</f>
        <v>1395.7844388064698</v>
      </c>
      <c r="U225" s="21">
        <f>U205-Baseline!U205</f>
        <v>1476.6965669042788</v>
      </c>
      <c r="V225" s="21">
        <f>V205-Baseline!V205</f>
        <v>1556.9812335210615</v>
      </c>
      <c r="W225" s="21">
        <f>W205-Baseline!W205</f>
        <v>1636.6569980449776</v>
      </c>
      <c r="X225" s="21">
        <f>X205-Baseline!X205</f>
        <v>1715.7421505554814</v>
      </c>
      <c r="Y225" s="21">
        <f>Y205-Baseline!Y205</f>
        <v>1794.2547237072145</v>
      </c>
      <c r="Z225" s="21">
        <f>Z205-Baseline!Z205</f>
        <v>1872.2125046490489</v>
      </c>
      <c r="AA225" s="21">
        <f>AA205-Baseline!AA205</f>
        <v>1949.6330465932297</v>
      </c>
      <c r="AB225" s="21">
        <f>AB205-Baseline!AB205</f>
        <v>2026.5336803095083</v>
      </c>
      <c r="AC225" s="21">
        <f>AC205-Baseline!AC205</f>
        <v>2102.9169172709526</v>
      </c>
      <c r="AD225" s="21">
        <f>AD205-Baseline!AD205</f>
        <v>2178.7980234560641</v>
      </c>
      <c r="AE225" s="21">
        <f>AE205-Baseline!AE205</f>
        <v>2254.1906733936398</v>
      </c>
      <c r="AF225" s="21">
        <f>AF205-Baseline!AF205</f>
        <v>2329.1074655005018</v>
      </c>
      <c r="AG225" s="21">
        <f>AG205-Baseline!AG205</f>
        <v>2403.5604408919917</v>
      </c>
      <c r="AH225" s="21">
        <f>AH205-Baseline!AH205</f>
        <v>2477.561722686768</v>
      </c>
      <c r="AI225" s="21">
        <f>AI205-Baseline!AI205</f>
        <v>2551.1243773586352</v>
      </c>
      <c r="AJ225" s="21">
        <f>AJ205-Baseline!AJ205</f>
        <v>2624.5996118416051</v>
      </c>
      <c r="AK225" s="21">
        <f>AK205-Baseline!AK205</f>
        <v>2697.9970037106905</v>
      </c>
      <c r="AL225" s="21">
        <f>AL205-Baseline!AL205</f>
        <v>2771.3263442097732</v>
      </c>
      <c r="AM225" s="21">
        <f>AM205-Baseline!AM205</f>
        <v>2844.597673063512</v>
      </c>
      <c r="AN225" s="21">
        <f>AN205-Baseline!AN205</f>
        <v>2917.8212261713652</v>
      </c>
      <c r="AO225" s="21">
        <f>AO205-Baseline!AO205</f>
        <v>2991.0073690098648</v>
      </c>
      <c r="AP225" s="21">
        <f>AP205-Baseline!AP205</f>
        <v>3064.1666626772048</v>
      </c>
      <c r="AQ225" s="21">
        <f>AQ205-Baseline!AQ205</f>
        <v>3137.3098751836519</v>
      </c>
      <c r="AR225" s="21">
        <f>AR205-Baseline!AR205</f>
        <v>3210.4479754574973</v>
      </c>
      <c r="AS225" s="21">
        <f>AS205-Baseline!AS205</f>
        <v>3283.5921308972352</v>
      </c>
      <c r="AT225" s="21">
        <f>AT205-Baseline!AT205</f>
        <v>3356.753714694406</v>
      </c>
      <c r="AU225" s="21">
        <f>AU205-Baseline!AU205</f>
        <v>3429.9443168818457</v>
      </c>
      <c r="AV225" s="21">
        <f>AV205-Baseline!AV205</f>
        <v>3503.1757480934643</v>
      </c>
      <c r="AW225" s="21">
        <f>AW205-Baseline!AW205</f>
        <v>3576.4600439985024</v>
      </c>
      <c r="AX225" s="21">
        <f>AX205-Baseline!AX205</f>
        <v>3649.8094716589744</v>
      </c>
      <c r="AY225" s="21">
        <f>AY205-Baseline!AY205</f>
        <v>3723.2365366958711</v>
      </c>
      <c r="AZ225" s="21">
        <f>AZ205-Baseline!AZ205</f>
        <v>3796.7539901779719</v>
      </c>
      <c r="BA225" s="21">
        <f>BA205-Baseline!BA205</f>
        <v>3870.3748351570011</v>
      </c>
      <c r="BB225" s="21">
        <f>BB205-Baseline!BB205</f>
        <v>3944.1021285439811</v>
      </c>
    </row>
    <row r="226" spans="1:54" outlineLevel="2">
      <c r="A226" s="521"/>
      <c r="B226" s="150" t="s">
        <v>510</v>
      </c>
      <c r="C226" s="19"/>
      <c r="D226" s="135" t="s">
        <v>399</v>
      </c>
      <c r="E226" s="21">
        <f>E206-Baseline!E206</f>
        <v>147.05276509040323</v>
      </c>
      <c r="F226" s="21">
        <f>F206-Baseline!F206</f>
        <v>292.75475443901814</v>
      </c>
      <c r="G226" s="21">
        <f>G206-Baseline!G206</f>
        <v>437.13580927559411</v>
      </c>
      <c r="H226" s="21">
        <f>H206-Baseline!H206</f>
        <v>580.22525507794194</v>
      </c>
      <c r="I226" s="21">
        <f>I206-Baseline!I206</f>
        <v>722.05191922258837</v>
      </c>
      <c r="J226" s="21">
        <f>J206-Baseline!J206</f>
        <v>862.6441483781332</v>
      </c>
      <c r="K226" s="21">
        <f>K206-Baseline!K206</f>
        <v>1002.0298253849951</v>
      </c>
      <c r="L226" s="21">
        <f>L206-Baseline!L206</f>
        <v>1140.2363859590082</v>
      </c>
      <c r="M226" s="21">
        <f>M206-Baseline!M206</f>
        <v>1277.2908348340147</v>
      </c>
      <c r="N226" s="21">
        <f>N206-Baseline!N206</f>
        <v>1413.2197617677989</v>
      </c>
      <c r="O226" s="21">
        <f>O206-Baseline!O206</f>
        <v>1548.0493570750714</v>
      </c>
      <c r="P226" s="21">
        <f>P206-Baseline!P206</f>
        <v>1681.8054268972014</v>
      </c>
      <c r="Q226" s="21">
        <f>Q206-Baseline!Q206</f>
        <v>1814.513408327515</v>
      </c>
      <c r="R226" s="21">
        <f>R206-Baseline!R206</f>
        <v>1946.198384040104</v>
      </c>
      <c r="S226" s="21">
        <f>S206-Baseline!S206</f>
        <v>2076.8687423158326</v>
      </c>
      <c r="T226" s="21">
        <f>T206-Baseline!T206</f>
        <v>2206.5491156620492</v>
      </c>
      <c r="U226" s="21">
        <f>U206-Baseline!U206</f>
        <v>2335.2638195381423</v>
      </c>
      <c r="V226" s="21">
        <f>V206-Baseline!V206</f>
        <v>2463.0368662484516</v>
      </c>
      <c r="W226" s="21">
        <f>W206-Baseline!W206</f>
        <v>2589.8919784276263</v>
      </c>
      <c r="X226" s="21">
        <f>X206-Baseline!X206</f>
        <v>2715.8526024494968</v>
      </c>
      <c r="Y226" s="21">
        <f>Y206-Baseline!Y206</f>
        <v>2840.9419213594961</v>
      </c>
      <c r="Z226" s="21">
        <f>Z206-Baseline!Z206</f>
        <v>2965.1828680371764</v>
      </c>
      <c r="AA226" s="21">
        <f>AA206-Baseline!AA206</f>
        <v>3088.5981379046848</v>
      </c>
      <c r="AB226" s="21">
        <f>AB206-Baseline!AB206</f>
        <v>3211.2102015271839</v>
      </c>
      <c r="AC226" s="21">
        <f>AC206-Baseline!AC206</f>
        <v>3332.9974928904639</v>
      </c>
      <c r="AD226" s="21">
        <f>AD206-Baseline!AD206</f>
        <v>3453.9771096006352</v>
      </c>
      <c r="AE226" s="21">
        <f>AE206-Baseline!AE206</f>
        <v>3574.1617543341754</v>
      </c>
      <c r="AF226" s="21">
        <f>AF206-Baseline!AF206</f>
        <v>3693.5612605353049</v>
      </c>
      <c r="AG226" s="21">
        <f>AG206-Baseline!AG206</f>
        <v>3812.1841285175701</v>
      </c>
      <c r="AH226" s="21">
        <f>AH206-Baseline!AH206</f>
        <v>3930.0394236804646</v>
      </c>
      <c r="AI226" s="21">
        <f>AI206-Baseline!AI206</f>
        <v>4047.1393407302021</v>
      </c>
      <c r="AJ226" s="21">
        <f>AJ206-Baseline!AJ206</f>
        <v>4164.0434794630337</v>
      </c>
      <c r="AK226" s="21">
        <f>AK206-Baseline!AK206</f>
        <v>4280.7580220899672</v>
      </c>
      <c r="AL226" s="21">
        <f>AL206-Baseline!AL206</f>
        <v>4397.2897382653082</v>
      </c>
      <c r="AM226" s="21">
        <f>AM206-Baseline!AM206</f>
        <v>4513.6460744120241</v>
      </c>
      <c r="AN226" s="21">
        <f>AN206-Baseline!AN206</f>
        <v>4629.8349813526956</v>
      </c>
      <c r="AO226" s="21">
        <f>AO206-Baseline!AO206</f>
        <v>4745.8646990978486</v>
      </c>
      <c r="AP226" s="21">
        <f>AP206-Baseline!AP206</f>
        <v>4861.7439391223334</v>
      </c>
      <c r="AQ226" s="21">
        <f>AQ206-Baseline!AQ206</f>
        <v>4977.4819023440523</v>
      </c>
      <c r="AR226" s="21">
        <f>AR206-Baseline!AR206</f>
        <v>5093.0882450540739</v>
      </c>
      <c r="AS226" s="21">
        <f>AS206-Baseline!AS206</f>
        <v>5208.573055118809</v>
      </c>
      <c r="AT226" s="21">
        <f>AT206-Baseline!AT206</f>
        <v>5323.9468573386594</v>
      </c>
      <c r="AU226" s="21">
        <f>AU206-Baseline!AU206</f>
        <v>5439.2206298189494</v>
      </c>
      <c r="AV226" s="21">
        <f>AV206-Baseline!AV206</f>
        <v>5554.4057979684858</v>
      </c>
      <c r="AW226" s="21">
        <f>AW206-Baseline!AW206</f>
        <v>5669.5142303205721</v>
      </c>
      <c r="AX226" s="21">
        <f>AX206-Baseline!AX206</f>
        <v>5784.5582398821571</v>
      </c>
      <c r="AY226" s="21">
        <f>AY206-Baseline!AY206</f>
        <v>5899.550587525332</v>
      </c>
      <c r="AZ226" s="21">
        <f>AZ206-Baseline!AZ206</f>
        <v>6014.5044840842402</v>
      </c>
      <c r="BA226" s="21">
        <f>BA206-Baseline!BA206</f>
        <v>6129.4335912836386</v>
      </c>
      <c r="BB226" s="21">
        <f>BB206-Baseline!BB206</f>
        <v>6244.3366953143195</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515</v>
      </c>
      <c r="C229" s="57"/>
      <c r="D229" s="56" t="s">
        <v>399</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A66:A71"/>
    <mergeCell ref="A75:A77"/>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 ref="AI51:AM51"/>
    <mergeCell ref="AN51:AR51"/>
    <mergeCell ref="AS51:AW51"/>
    <mergeCell ref="AX51:BB51"/>
    <mergeCell ref="A54:A64"/>
    <mergeCell ref="J51:N51"/>
    <mergeCell ref="O51:S51"/>
    <mergeCell ref="T51:X51"/>
    <mergeCell ref="Y51:AC51"/>
    <mergeCell ref="AD51:AH51"/>
    <mergeCell ref="E51:I51"/>
    <mergeCell ref="A220:A222"/>
    <mergeCell ref="A224:A226"/>
    <mergeCell ref="A190:A198"/>
    <mergeCell ref="A200:A202"/>
    <mergeCell ref="A143:A154"/>
    <mergeCell ref="A158:A169"/>
    <mergeCell ref="A172:A174"/>
    <mergeCell ref="A176:A178"/>
    <mergeCell ref="A186:A187"/>
    <mergeCell ref="A204:A206"/>
    <mergeCell ref="A210:A218"/>
    <mergeCell ref="D37:G37"/>
    <mergeCell ref="D38:G38"/>
    <mergeCell ref="D39:G39"/>
    <mergeCell ref="D40:G40"/>
    <mergeCell ref="D32:G32"/>
    <mergeCell ref="D33:G33"/>
    <mergeCell ref="D34:G34"/>
    <mergeCell ref="D35:G35"/>
    <mergeCell ref="D36:G36"/>
  </mergeCells>
  <dataValidations count="1">
    <dataValidation type="list" allowBlank="1" showInputMessage="1" showErrorMessage="1" sqref="B7" xr:uid="{27A4ACF8-F318-4766-B598-1E17B0ABB640}">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4506CBF3-D73F-402F-87B9-83579F8CE6D9}">
          <x14:formula1>
            <xm:f>'Fixed Data'!$E$55:$E$58</xm:f>
          </x14:formula1>
          <xm:sqref>B158:B169 B143:B154</xm:sqref>
        </x14:dataValidation>
        <x14:dataValidation type="list" allowBlank="1" showInputMessage="1" showErrorMessage="1" xr:uid="{A0D8C0C7-9C4F-4B20-8D45-BCE4A8C3BD2B}">
          <x14:formula1>
            <xm:f>'Fixed Data'!$C$64:$C$65</xm:f>
          </x14:formula1>
          <xm:sqref>B66:B70</xm:sqref>
        </x14:dataValidation>
        <x14:dataValidation type="list" allowBlank="1" showInputMessage="1" showErrorMessage="1" xr:uid="{A5B8EE02-4714-424A-98DA-4F1119A95782}">
          <x14:formula1>
            <xm:f>'Fixed Data'!$C$55:$C$61</xm:f>
          </x14:formula1>
          <xm:sqref>C54:C63</xm:sqref>
        </x14:dataValidation>
        <x14:dataValidation type="list" allowBlank="1" showInputMessage="1" showErrorMessage="1" xr:uid="{46BB8AA3-F8F4-4CDC-88C8-47014C4A8D26}">
          <x14:formula1>
            <xm:f>'Fixed Data'!$A$55:$A$78</xm:f>
          </x14:formula1>
          <xm:sqref>B54:B63</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CCA412-E867-4210-8BF9-D7C971FA30C6}">
  <sheetPr>
    <tabColor theme="9" tint="0.59999389629810485"/>
  </sheetPr>
  <dimension ref="A1:S32"/>
  <sheetViews>
    <sheetView workbookViewId="0">
      <selection sqref="A1:XFD1048576"/>
    </sheetView>
  </sheetViews>
  <sheetFormatPr defaultRowHeight="13.5"/>
  <cols>
    <col min="1" max="1" width="22" customWidth="1"/>
  </cols>
  <sheetData>
    <row r="1" spans="1:19">
      <c r="A1" s="4" t="s">
        <v>516</v>
      </c>
    </row>
    <row r="2" spans="1:19">
      <c r="A2" s="514" t="s">
        <v>517</v>
      </c>
      <c r="B2" s="514"/>
      <c r="C2" s="514"/>
      <c r="D2" s="514"/>
      <c r="E2" s="514"/>
      <c r="F2" s="514"/>
      <c r="G2" s="514"/>
      <c r="H2" s="514"/>
      <c r="I2" s="514"/>
      <c r="J2" s="514"/>
      <c r="K2" s="514"/>
      <c r="L2" s="514"/>
      <c r="M2" s="514"/>
      <c r="N2" s="514"/>
      <c r="O2" s="514"/>
      <c r="P2" s="514"/>
      <c r="Q2" s="514"/>
      <c r="R2" s="514"/>
      <c r="S2" s="514"/>
    </row>
    <row r="3" spans="1:19">
      <c r="A3" s="514"/>
      <c r="B3" s="514"/>
      <c r="C3" s="514"/>
      <c r="D3" s="514"/>
      <c r="E3" s="514"/>
      <c r="F3" s="514"/>
      <c r="G3" s="514"/>
      <c r="H3" s="514"/>
      <c r="I3" s="514"/>
      <c r="J3" s="514"/>
      <c r="K3" s="514"/>
      <c r="L3" s="514"/>
      <c r="M3" s="514"/>
      <c r="N3" s="514"/>
      <c r="O3" s="514"/>
      <c r="P3" s="514"/>
      <c r="Q3" s="514"/>
      <c r="R3" s="514"/>
      <c r="S3" s="514"/>
    </row>
    <row r="4" spans="1:19">
      <c r="A4" s="514"/>
      <c r="B4" s="514"/>
      <c r="C4" s="514"/>
      <c r="D4" s="514"/>
      <c r="E4" s="514"/>
      <c r="F4" s="514"/>
      <c r="G4" s="514"/>
      <c r="H4" s="514"/>
      <c r="I4" s="514"/>
      <c r="J4" s="514"/>
      <c r="K4" s="514"/>
      <c r="L4" s="514"/>
      <c r="M4" s="514"/>
      <c r="N4" s="514"/>
      <c r="O4" s="514"/>
      <c r="P4" s="514"/>
      <c r="Q4" s="514"/>
      <c r="R4" s="514"/>
      <c r="S4" s="514"/>
    </row>
    <row r="19" spans="1:19">
      <c r="A19" s="4" t="s">
        <v>519</v>
      </c>
    </row>
    <row r="20" spans="1:19">
      <c r="A20" s="514" t="s">
        <v>520</v>
      </c>
      <c r="B20" s="514"/>
      <c r="C20" s="514"/>
      <c r="D20" s="514"/>
      <c r="E20" s="514"/>
      <c r="F20" s="514"/>
      <c r="G20" s="514"/>
      <c r="H20" s="514"/>
      <c r="I20" s="514"/>
      <c r="J20" s="514"/>
      <c r="K20" s="514"/>
      <c r="L20" s="514"/>
      <c r="M20" s="514"/>
      <c r="N20" s="514"/>
      <c r="O20" s="514"/>
      <c r="P20" s="514"/>
      <c r="Q20" s="514"/>
      <c r="R20" s="514"/>
      <c r="S20" s="514"/>
    </row>
    <row r="21" spans="1:19" ht="25.5" customHeight="1">
      <c r="A21" s="514"/>
      <c r="B21" s="514"/>
      <c r="C21" s="514"/>
      <c r="D21" s="514"/>
      <c r="E21" s="514"/>
      <c r="F21" s="514"/>
      <c r="G21" s="514"/>
      <c r="H21" s="514"/>
      <c r="I21" s="514"/>
      <c r="J21" s="514"/>
      <c r="K21" s="514"/>
      <c r="L21" s="514"/>
      <c r="M21" s="514"/>
      <c r="N21" s="514"/>
      <c r="O21" s="514"/>
      <c r="P21" s="514"/>
      <c r="Q21" s="514"/>
      <c r="R21" s="514"/>
      <c r="S21" s="514"/>
    </row>
    <row r="23" spans="1:19">
      <c r="A23" s="158" t="s">
        <v>502</v>
      </c>
      <c r="B23" s="448"/>
      <c r="C23" s="448"/>
      <c r="D23" s="448"/>
      <c r="E23" s="448"/>
      <c r="F23" s="448"/>
      <c r="G23" s="448"/>
      <c r="H23" s="448"/>
      <c r="I23" s="448"/>
      <c r="J23" s="448"/>
      <c r="K23" s="448"/>
      <c r="L23" s="448"/>
      <c r="M23" s="448"/>
      <c r="N23" s="448"/>
      <c r="O23" s="448"/>
      <c r="P23" s="448"/>
      <c r="Q23" s="448"/>
      <c r="R23" s="448"/>
      <c r="S23" s="448"/>
    </row>
    <row r="24" spans="1:19">
      <c r="A24" s="158" t="s">
        <v>503</v>
      </c>
      <c r="B24" s="448"/>
      <c r="C24" s="448"/>
      <c r="D24" s="448"/>
      <c r="E24" s="448"/>
      <c r="F24" s="448"/>
      <c r="G24" s="448"/>
      <c r="H24" s="448"/>
      <c r="I24" s="448"/>
      <c r="J24" s="448"/>
      <c r="K24" s="448"/>
      <c r="L24" s="448"/>
      <c r="M24" s="448"/>
      <c r="N24" s="448"/>
      <c r="O24" s="448"/>
      <c r="P24" s="448"/>
      <c r="Q24" s="448"/>
      <c r="R24" s="448"/>
      <c r="S24" s="448"/>
    </row>
    <row r="25" spans="1:19">
      <c r="A25" s="159" t="s">
        <v>405</v>
      </c>
      <c r="B25" s="448"/>
      <c r="C25" s="448"/>
      <c r="D25" s="448"/>
      <c r="E25" s="448"/>
      <c r="F25" s="448"/>
      <c r="G25" s="448"/>
      <c r="H25" s="448"/>
      <c r="I25" s="448"/>
      <c r="J25" s="448"/>
      <c r="K25" s="448"/>
      <c r="L25" s="448"/>
      <c r="M25" s="448"/>
      <c r="N25" s="448"/>
      <c r="O25" s="448"/>
      <c r="P25" s="448"/>
      <c r="Q25" s="448"/>
      <c r="R25" s="448"/>
      <c r="S25" s="448"/>
    </row>
    <row r="26" spans="1:19">
      <c r="A26" s="159" t="s">
        <v>481</v>
      </c>
      <c r="B26" s="448"/>
      <c r="C26" s="448"/>
      <c r="D26" s="448"/>
      <c r="E26" s="448"/>
      <c r="F26" s="448"/>
      <c r="G26" s="448"/>
      <c r="H26" s="448"/>
      <c r="I26" s="448"/>
      <c r="J26" s="448"/>
      <c r="K26" s="448"/>
      <c r="L26" s="448"/>
      <c r="M26" s="448"/>
      <c r="N26" s="448"/>
      <c r="O26" s="448"/>
      <c r="P26" s="448"/>
      <c r="Q26" s="448"/>
      <c r="R26" s="448"/>
      <c r="S26" s="448"/>
    </row>
    <row r="27" spans="1:19">
      <c r="A27" s="159" t="s">
        <v>482</v>
      </c>
      <c r="B27" s="448"/>
      <c r="C27" s="448"/>
      <c r="D27" s="448"/>
      <c r="E27" s="448"/>
      <c r="F27" s="448"/>
      <c r="G27" s="448"/>
      <c r="H27" s="448"/>
      <c r="I27" s="448"/>
      <c r="J27" s="448"/>
      <c r="K27" s="448"/>
      <c r="L27" s="448"/>
      <c r="M27" s="448"/>
      <c r="N27" s="448"/>
      <c r="O27" s="448"/>
      <c r="P27" s="448"/>
      <c r="Q27" s="448"/>
      <c r="R27" s="448"/>
      <c r="S27" s="448"/>
    </row>
    <row r="31" spans="1:19">
      <c r="A31" s="4" t="s">
        <v>524</v>
      </c>
    </row>
    <row r="32" spans="1:19">
      <c r="A32" t="s">
        <v>525</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5">
    <tabColor rgb="FF92D050"/>
    <pageSetUpPr autoPageBreaks="0"/>
  </sheetPr>
  <dimension ref="A1:BB358"/>
  <sheetViews>
    <sheetView topLeftCell="A134" zoomScale="85" zoomScaleNormal="85" workbookViewId="0">
      <selection activeCell="C158" sqref="C158:C162"/>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479" t="s">
        <v>344</v>
      </c>
      <c r="J2" s="480"/>
      <c r="K2" s="480"/>
      <c r="L2" s="480"/>
      <c r="M2" s="480"/>
      <c r="N2" s="480"/>
      <c r="O2" s="480"/>
      <c r="P2" s="480"/>
      <c r="Q2" s="480"/>
      <c r="R2" s="480"/>
      <c r="S2" s="480"/>
      <c r="T2" s="480"/>
      <c r="U2" s="481"/>
    </row>
    <row r="3" spans="1:21" ht="13.5" customHeight="1" outlineLevel="1" thickBot="1">
      <c r="A3" s="3"/>
      <c r="B3" s="7"/>
      <c r="F3" s="24"/>
      <c r="G3" s="10"/>
      <c r="I3" s="482" t="s">
        <v>345</v>
      </c>
      <c r="J3" s="483"/>
      <c r="K3" s="483"/>
      <c r="L3" s="483"/>
      <c r="M3" s="483"/>
      <c r="N3" s="484"/>
      <c r="O3" s="1"/>
      <c r="P3" s="488" t="s">
        <v>346</v>
      </c>
      <c r="Q3" s="489"/>
      <c r="R3" s="489"/>
      <c r="S3" s="489"/>
      <c r="T3" s="489"/>
      <c r="U3" s="490"/>
    </row>
    <row r="4" spans="1:21" ht="56.25" customHeight="1" outlineLevel="1">
      <c r="A4" s="31" t="s">
        <v>163</v>
      </c>
      <c r="B4" s="86"/>
      <c r="E4" s="53" t="s">
        <v>347</v>
      </c>
      <c r="F4" s="91"/>
      <c r="G4" s="28"/>
      <c r="H4" s="10"/>
      <c r="I4" s="485"/>
      <c r="J4" s="486"/>
      <c r="K4" s="486"/>
      <c r="L4" s="486"/>
      <c r="M4" s="486"/>
      <c r="N4" s="487"/>
      <c r="P4" s="491"/>
      <c r="Q4" s="492"/>
      <c r="R4" s="492"/>
      <c r="S4" s="492"/>
      <c r="T4" s="492"/>
      <c r="U4" s="493"/>
    </row>
    <row r="5" spans="1:21" outlineLevel="1">
      <c r="A5" s="13" t="s">
        <v>348</v>
      </c>
      <c r="B5" s="88"/>
      <c r="E5" s="14"/>
      <c r="H5" s="10"/>
      <c r="I5" s="528"/>
      <c r="J5" s="506"/>
      <c r="K5" s="506"/>
      <c r="L5" s="506"/>
      <c r="M5" s="506"/>
      <c r="N5" s="507"/>
      <c r="P5" s="528"/>
      <c r="Q5" s="506"/>
      <c r="R5" s="506"/>
      <c r="S5" s="506"/>
      <c r="T5" s="506"/>
      <c r="U5" s="507"/>
    </row>
    <row r="6" spans="1:21" outlineLevel="1">
      <c r="A6" s="13" t="s">
        <v>351</v>
      </c>
      <c r="B6" s="88"/>
      <c r="E6" s="53" t="s">
        <v>353</v>
      </c>
      <c r="F6" s="90"/>
      <c r="H6" s="10"/>
      <c r="I6" s="508"/>
      <c r="J6" s="509"/>
      <c r="K6" s="509"/>
      <c r="L6" s="509"/>
      <c r="M6" s="509"/>
      <c r="N6" s="510"/>
      <c r="P6" s="508"/>
      <c r="Q6" s="509"/>
      <c r="R6" s="509"/>
      <c r="S6" s="509"/>
      <c r="T6" s="509"/>
      <c r="U6" s="510"/>
    </row>
    <row r="7" spans="1:21" outlineLevel="1">
      <c r="A7" s="13" t="s">
        <v>355</v>
      </c>
      <c r="B7" s="88"/>
      <c r="E7" s="14"/>
      <c r="H7" s="10"/>
      <c r="I7" s="508"/>
      <c r="J7" s="509"/>
      <c r="K7" s="509"/>
      <c r="L7" s="509"/>
      <c r="M7" s="509"/>
      <c r="N7" s="510"/>
      <c r="P7" s="508"/>
      <c r="Q7" s="509"/>
      <c r="R7" s="509"/>
      <c r="S7" s="509"/>
      <c r="T7" s="509"/>
      <c r="U7" s="510"/>
    </row>
    <row r="8" spans="1:21" ht="41" outlineLevel="1" thickBot="1">
      <c r="A8" s="34" t="s">
        <v>357</v>
      </c>
      <c r="B8" s="89"/>
      <c r="E8" s="14"/>
      <c r="H8" s="10"/>
      <c r="I8" s="508"/>
      <c r="J8" s="509"/>
      <c r="K8" s="509"/>
      <c r="L8" s="509"/>
      <c r="M8" s="509"/>
      <c r="N8" s="510"/>
      <c r="P8" s="508"/>
      <c r="Q8" s="509"/>
      <c r="R8" s="509"/>
      <c r="S8" s="509"/>
      <c r="T8" s="509"/>
      <c r="U8" s="510"/>
    </row>
    <row r="9" spans="1:21" outlineLevel="1">
      <c r="E9" s="14"/>
      <c r="H9" s="10"/>
      <c r="I9" s="508"/>
      <c r="J9" s="509"/>
      <c r="K9" s="509"/>
      <c r="L9" s="509"/>
      <c r="M9" s="509"/>
      <c r="N9" s="510"/>
      <c r="P9" s="508"/>
      <c r="Q9" s="509"/>
      <c r="R9" s="509"/>
      <c r="S9" s="509"/>
      <c r="T9" s="509"/>
      <c r="U9" s="510"/>
    </row>
    <row r="10" spans="1:21" ht="14" outlineLevel="1" thickBot="1">
      <c r="A10" s="32" t="s">
        <v>359</v>
      </c>
      <c r="B10" s="35"/>
      <c r="E10" s="14"/>
      <c r="H10" s="10"/>
      <c r="I10" s="508"/>
      <c r="J10" s="509"/>
      <c r="K10" s="509"/>
      <c r="L10" s="509"/>
      <c r="M10" s="509"/>
      <c r="N10" s="510"/>
      <c r="P10" s="508"/>
      <c r="Q10" s="509"/>
      <c r="R10" s="509"/>
      <c r="S10" s="509"/>
      <c r="T10" s="509"/>
      <c r="U10" s="510"/>
    </row>
    <row r="11" spans="1:21" outlineLevel="1">
      <c r="A11" s="16"/>
      <c r="H11" s="10"/>
      <c r="I11" s="508"/>
      <c r="J11" s="509"/>
      <c r="K11" s="509"/>
      <c r="L11" s="509"/>
      <c r="M11" s="509"/>
      <c r="N11" s="510"/>
      <c r="P11" s="508"/>
      <c r="Q11" s="509"/>
      <c r="R11" s="509"/>
      <c r="S11" s="509"/>
      <c r="T11" s="509"/>
      <c r="U11" s="510"/>
    </row>
    <row r="12" spans="1:21" ht="40.5" outlineLevel="1">
      <c r="A12" s="26" t="s">
        <v>360</v>
      </c>
      <c r="B12" s="26" t="s">
        <v>361</v>
      </c>
      <c r="C12" s="26" t="s">
        <v>362</v>
      </c>
      <c r="D12" s="26" t="s">
        <v>363</v>
      </c>
      <c r="E12" s="26" t="s">
        <v>364</v>
      </c>
      <c r="F12" s="26" t="s">
        <v>365</v>
      </c>
      <c r="G12" s="26" t="s">
        <v>366</v>
      </c>
      <c r="I12" s="508"/>
      <c r="J12" s="509"/>
      <c r="K12" s="509"/>
      <c r="L12" s="509"/>
      <c r="M12" s="509"/>
      <c r="N12" s="510"/>
      <c r="P12" s="508"/>
      <c r="Q12" s="509"/>
      <c r="R12" s="509"/>
      <c r="S12" s="509"/>
      <c r="T12" s="509"/>
      <c r="U12" s="510"/>
    </row>
    <row r="13" spans="1:21" outlineLevel="1">
      <c r="A13" s="58">
        <v>2035</v>
      </c>
      <c r="B13" s="21">
        <f t="shared" ref="B13:B18" si="0">INDEX($E$204:$AW$204,1,MATCH($A13,$E$53:$BB$53,0))</f>
        <v>0</v>
      </c>
      <c r="C13" s="21">
        <f>B13-Baseline!B13</f>
        <v>1043.7798624048817</v>
      </c>
      <c r="D13" s="21">
        <f t="shared" ref="D13:D18" si="1">INDEX($E$205:$AW$205,1,MATCH($A13,$E$53:$BB$53,0))</f>
        <v>0</v>
      </c>
      <c r="E13" s="21">
        <f>D13-Baseline!D13</f>
        <v>810.26531890646072</v>
      </c>
      <c r="F13" s="21">
        <f t="shared" ref="F13:F18" si="2">INDEX($E$206:$AW$206,1,MATCH($A13,$E$53:$BB$53,0))</f>
        <v>0</v>
      </c>
      <c r="G13" s="21">
        <f>F13-Baseline!F13</f>
        <v>1277.2908348340147</v>
      </c>
      <c r="I13" s="508"/>
      <c r="J13" s="509"/>
      <c r="K13" s="509"/>
      <c r="L13" s="509"/>
      <c r="M13" s="509"/>
      <c r="N13" s="510"/>
      <c r="P13" s="508"/>
      <c r="Q13" s="509"/>
      <c r="R13" s="509"/>
      <c r="S13" s="509"/>
      <c r="T13" s="509"/>
      <c r="U13" s="510"/>
    </row>
    <row r="14" spans="1:21" outlineLevel="1">
      <c r="A14" s="58">
        <v>2040</v>
      </c>
      <c r="B14" s="21">
        <f t="shared" si="0"/>
        <v>0</v>
      </c>
      <c r="C14" s="21">
        <f>B14-Baseline!B14</f>
        <v>1588.9289225241591</v>
      </c>
      <c r="D14" s="21">
        <f t="shared" si="1"/>
        <v>0</v>
      </c>
      <c r="E14" s="21">
        <f>D14-Baseline!D14</f>
        <v>1232.0021400026978</v>
      </c>
      <c r="F14" s="21">
        <f t="shared" si="2"/>
        <v>0</v>
      </c>
      <c r="G14" s="21">
        <f>F14-Baseline!F14</f>
        <v>1946.198384040104</v>
      </c>
      <c r="I14" s="508"/>
      <c r="J14" s="509"/>
      <c r="K14" s="509"/>
      <c r="L14" s="509"/>
      <c r="M14" s="509"/>
      <c r="N14" s="510"/>
      <c r="P14" s="508"/>
      <c r="Q14" s="509"/>
      <c r="R14" s="509"/>
      <c r="S14" s="509"/>
      <c r="T14" s="509"/>
      <c r="U14" s="510"/>
    </row>
    <row r="15" spans="1:21" outlineLevel="1">
      <c r="A15" s="58">
        <v>2045</v>
      </c>
      <c r="B15" s="21">
        <f t="shared" si="0"/>
        <v>0</v>
      </c>
      <c r="C15" s="21">
        <f>B15-Baseline!B15</f>
        <v>2113.1875866833107</v>
      </c>
      <c r="D15" s="21">
        <f t="shared" si="1"/>
        <v>0</v>
      </c>
      <c r="E15" s="21">
        <f>D15-Baseline!D15</f>
        <v>1636.6569980449776</v>
      </c>
      <c r="F15" s="21">
        <f t="shared" si="2"/>
        <v>0</v>
      </c>
      <c r="G15" s="21">
        <f>F15-Baseline!F15</f>
        <v>2589.8919784276263</v>
      </c>
      <c r="I15" s="508"/>
      <c r="J15" s="509"/>
      <c r="K15" s="509"/>
      <c r="L15" s="509"/>
      <c r="M15" s="509"/>
      <c r="N15" s="510"/>
      <c r="P15" s="508"/>
      <c r="Q15" s="509"/>
      <c r="R15" s="509"/>
      <c r="S15" s="509"/>
      <c r="T15" s="509"/>
      <c r="U15" s="510"/>
    </row>
    <row r="16" spans="1:21" outlineLevel="1">
      <c r="A16" s="58">
        <v>2050</v>
      </c>
      <c r="B16" s="21">
        <f t="shared" si="0"/>
        <v>0</v>
      </c>
      <c r="C16" s="21">
        <f>B16-Baseline!B16</f>
        <v>2618.9253601193914</v>
      </c>
      <c r="D16" s="21">
        <f t="shared" si="1"/>
        <v>0</v>
      </c>
      <c r="E16" s="21">
        <f>D16-Baseline!D16</f>
        <v>2026.5336803095083</v>
      </c>
      <c r="F16" s="21">
        <f t="shared" si="2"/>
        <v>0</v>
      </c>
      <c r="G16" s="21">
        <f>F16-Baseline!F16</f>
        <v>3211.2102015271839</v>
      </c>
      <c r="I16" s="508"/>
      <c r="J16" s="509"/>
      <c r="K16" s="509"/>
      <c r="L16" s="509"/>
      <c r="M16" s="509"/>
      <c r="N16" s="510"/>
      <c r="P16" s="508"/>
      <c r="Q16" s="509"/>
      <c r="R16" s="509"/>
      <c r="S16" s="509"/>
      <c r="T16" s="509"/>
      <c r="U16" s="510"/>
    </row>
    <row r="17" spans="1:21" outlineLevel="1">
      <c r="A17" s="58">
        <v>2060</v>
      </c>
      <c r="B17" s="21">
        <f t="shared" si="0"/>
        <v>0</v>
      </c>
      <c r="C17" s="21">
        <f>B17-Baseline!B17</f>
        <v>3585.389947206399</v>
      </c>
      <c r="D17" s="21">
        <f t="shared" si="1"/>
        <v>0</v>
      </c>
      <c r="E17" s="21">
        <f>D17-Baseline!D17</f>
        <v>2771.3263442097732</v>
      </c>
      <c r="F17" s="21">
        <f t="shared" si="2"/>
        <v>0</v>
      </c>
      <c r="G17" s="21">
        <f>F17-Baseline!F17</f>
        <v>4397.2897382653082</v>
      </c>
      <c r="I17" s="508"/>
      <c r="J17" s="509"/>
      <c r="K17" s="509"/>
      <c r="L17" s="509"/>
      <c r="M17" s="509"/>
      <c r="N17" s="510"/>
      <c r="P17" s="508"/>
      <c r="Q17" s="509"/>
      <c r="R17" s="509"/>
      <c r="S17" s="509"/>
      <c r="T17" s="509"/>
      <c r="U17" s="510"/>
    </row>
    <row r="18" spans="1:21" outlineLevel="1">
      <c r="A18" s="58">
        <v>2070</v>
      </c>
      <c r="B18" s="21">
        <f t="shared" si="0"/>
        <v>0</v>
      </c>
      <c r="C18" s="21">
        <f>B18-Baseline!B18</f>
        <v>4531.7138760662201</v>
      </c>
      <c r="D18" s="21">
        <f t="shared" si="1"/>
        <v>0</v>
      </c>
      <c r="E18" s="21">
        <f>D18-Baseline!D18</f>
        <v>3503.1757480934643</v>
      </c>
      <c r="F18" s="21">
        <f t="shared" si="2"/>
        <v>0</v>
      </c>
      <c r="G18" s="21">
        <f>F18-Baseline!F18</f>
        <v>5554.4057979684858</v>
      </c>
      <c r="I18" s="511"/>
      <c r="J18" s="512"/>
      <c r="K18" s="512"/>
      <c r="L18" s="512"/>
      <c r="M18" s="512"/>
      <c r="N18" s="513"/>
      <c r="P18" s="511"/>
      <c r="Q18" s="512"/>
      <c r="R18" s="512"/>
      <c r="S18" s="512"/>
      <c r="T18" s="512"/>
      <c r="U18" s="513"/>
    </row>
    <row r="19" spans="1:21" ht="14" outlineLevel="1" thickBot="1">
      <c r="A19" s="469"/>
      <c r="B19" s="469"/>
      <c r="I19" s="250"/>
      <c r="J19" s="251"/>
      <c r="K19" s="251"/>
      <c r="L19" s="251"/>
      <c r="M19" s="251"/>
      <c r="N19" s="251"/>
      <c r="P19" s="249"/>
      <c r="Q19" s="249"/>
      <c r="R19" s="249"/>
      <c r="S19" s="249"/>
      <c r="T19" s="249"/>
      <c r="U19" s="232"/>
    </row>
    <row r="20" spans="1:21" ht="26.25" customHeight="1" outlineLevel="1">
      <c r="A20" s="54" t="s">
        <v>367</v>
      </c>
      <c r="B20" s="55">
        <f>Baseline!B20</f>
        <v>1</v>
      </c>
      <c r="E20" s="154"/>
      <c r="I20" s="503" t="s">
        <v>368</v>
      </c>
      <c r="J20" s="504"/>
      <c r="K20" s="504"/>
      <c r="L20" s="504"/>
      <c r="M20" s="504"/>
      <c r="N20" s="505"/>
      <c r="P20" s="503" t="s">
        <v>369</v>
      </c>
      <c r="Q20" s="504"/>
      <c r="R20" s="504"/>
      <c r="S20" s="504"/>
      <c r="T20" s="504"/>
      <c r="U20" s="505"/>
    </row>
    <row r="21" spans="1:21" ht="12.75" customHeight="1" outlineLevel="1">
      <c r="A21" s="154"/>
      <c r="B21" s="155"/>
      <c r="I21" s="528"/>
      <c r="J21" s="506"/>
      <c r="K21" s="506"/>
      <c r="L21" s="506"/>
      <c r="M21" s="506"/>
      <c r="N21" s="507"/>
      <c r="P21" s="528"/>
      <c r="Q21" s="506"/>
      <c r="R21" s="506"/>
      <c r="S21" s="506"/>
      <c r="T21" s="506"/>
      <c r="U21" s="507"/>
    </row>
    <row r="22" spans="1:21" ht="12.75" customHeight="1" outlineLevel="1">
      <c r="A22" s="154"/>
      <c r="B22" s="155"/>
      <c r="I22" s="508"/>
      <c r="J22" s="509"/>
      <c r="K22" s="509"/>
      <c r="L22" s="509"/>
      <c r="M22" s="509"/>
      <c r="N22" s="510"/>
      <c r="P22" s="508"/>
      <c r="Q22" s="509"/>
      <c r="R22" s="509"/>
      <c r="S22" s="509"/>
      <c r="T22" s="509"/>
      <c r="U22" s="510"/>
    </row>
    <row r="23" spans="1:21" outlineLevel="1">
      <c r="A23" s="154"/>
      <c r="B23" s="451" t="s">
        <v>371</v>
      </c>
      <c r="C23" s="452"/>
      <c r="D23" s="452"/>
      <c r="E23" s="452"/>
      <c r="F23" s="452"/>
      <c r="G23" s="453"/>
      <c r="I23" s="508"/>
      <c r="J23" s="509"/>
      <c r="K23" s="509"/>
      <c r="L23" s="509"/>
      <c r="M23" s="509"/>
      <c r="N23" s="510"/>
      <c r="P23" s="508"/>
      <c r="Q23" s="509"/>
      <c r="R23" s="509"/>
      <c r="S23" s="509"/>
      <c r="T23" s="509"/>
      <c r="U23" s="510"/>
    </row>
    <row r="24" spans="1:21" outlineLevel="1">
      <c r="B24" s="17">
        <v>2027</v>
      </c>
      <c r="C24" s="17">
        <v>2028</v>
      </c>
      <c r="D24" s="17">
        <v>2029</v>
      </c>
      <c r="E24" s="17">
        <v>2030</v>
      </c>
      <c r="F24" s="17">
        <v>2031</v>
      </c>
      <c r="G24" s="17" t="s">
        <v>372</v>
      </c>
      <c r="I24" s="508"/>
      <c r="J24" s="509"/>
      <c r="K24" s="509"/>
      <c r="L24" s="509"/>
      <c r="M24" s="509"/>
      <c r="N24" s="510"/>
      <c r="P24" s="508"/>
      <c r="Q24" s="509"/>
      <c r="R24" s="509"/>
      <c r="S24" s="509"/>
      <c r="T24" s="509"/>
      <c r="U24" s="510"/>
    </row>
    <row r="25" spans="1:21" ht="14" outlineLevel="1" thickBot="1">
      <c r="B25" s="30" t="s">
        <v>373</v>
      </c>
      <c r="C25" s="30" t="s">
        <v>373</v>
      </c>
      <c r="D25" s="30" t="s">
        <v>373</v>
      </c>
      <c r="E25" s="30" t="s">
        <v>373</v>
      </c>
      <c r="F25" s="30" t="s">
        <v>373</v>
      </c>
      <c r="G25" s="30" t="s">
        <v>373</v>
      </c>
      <c r="I25" s="508"/>
      <c r="J25" s="509"/>
      <c r="K25" s="509"/>
      <c r="L25" s="509"/>
      <c r="M25" s="509"/>
      <c r="N25" s="510"/>
      <c r="P25" s="508"/>
      <c r="Q25" s="509"/>
      <c r="R25" s="509"/>
      <c r="S25" s="509"/>
      <c r="T25" s="509"/>
      <c r="U25" s="510"/>
    </row>
    <row r="26" spans="1:21" outlineLevel="1">
      <c r="A26" s="54" t="s">
        <v>374</v>
      </c>
      <c r="B26" s="21">
        <f>E64</f>
        <v>0</v>
      </c>
      <c r="C26" s="21">
        <f>F64</f>
        <v>0</v>
      </c>
      <c r="D26" s="21">
        <f>G64</f>
        <v>0</v>
      </c>
      <c r="E26" s="21">
        <f>H64</f>
        <v>0</v>
      </c>
      <c r="F26" s="21">
        <f>I64</f>
        <v>0</v>
      </c>
      <c r="G26" s="21">
        <f>SUM(J64:BB64)</f>
        <v>0</v>
      </c>
      <c r="I26" s="508"/>
      <c r="J26" s="509"/>
      <c r="K26" s="509"/>
      <c r="L26" s="509"/>
      <c r="M26" s="509"/>
      <c r="N26" s="510"/>
      <c r="P26" s="508"/>
      <c r="Q26" s="509"/>
      <c r="R26" s="509"/>
      <c r="S26" s="509"/>
      <c r="T26" s="509"/>
      <c r="U26" s="510"/>
    </row>
    <row r="27" spans="1:21" outlineLevel="1">
      <c r="A27" s="54" t="s">
        <v>375</v>
      </c>
      <c r="B27" s="21">
        <f>E71+E77</f>
        <v>0</v>
      </c>
      <c r="C27" s="21">
        <f>F71+F77</f>
        <v>0</v>
      </c>
      <c r="D27" s="21">
        <f>G71+G77</f>
        <v>0</v>
      </c>
      <c r="E27" s="21">
        <f>H71+H77</f>
        <v>0</v>
      </c>
      <c r="F27" s="21">
        <f>I71+I77</f>
        <v>0</v>
      </c>
      <c r="G27" s="21">
        <f>SUM(J71:BB71)+SUM(J77:BB77)</f>
        <v>0</v>
      </c>
      <c r="I27" s="508"/>
      <c r="J27" s="509"/>
      <c r="K27" s="509"/>
      <c r="L27" s="509"/>
      <c r="M27" s="509"/>
      <c r="N27" s="510"/>
      <c r="P27" s="508"/>
      <c r="Q27" s="509"/>
      <c r="R27" s="509"/>
      <c r="S27" s="509"/>
      <c r="T27" s="509"/>
      <c r="U27" s="510"/>
    </row>
    <row r="28" spans="1:21" outlineLevel="1">
      <c r="A28" s="154"/>
      <c r="B28" s="248"/>
      <c r="C28" s="248"/>
      <c r="D28" s="248"/>
      <c r="E28" s="248"/>
      <c r="F28" s="248"/>
      <c r="G28" s="248"/>
      <c r="I28" s="508"/>
      <c r="J28" s="509"/>
      <c r="K28" s="509"/>
      <c r="L28" s="509"/>
      <c r="M28" s="509"/>
      <c r="N28" s="510"/>
      <c r="P28" s="508"/>
      <c r="Q28" s="509"/>
      <c r="R28" s="509"/>
      <c r="S28" s="509"/>
      <c r="T28" s="509"/>
      <c r="U28" s="510"/>
    </row>
    <row r="29" spans="1:21" ht="14" outlineLevel="1" thickBot="1">
      <c r="A29" s="154"/>
      <c r="B29" s="248"/>
      <c r="C29" s="248"/>
      <c r="D29" s="248"/>
      <c r="E29" s="248"/>
      <c r="F29" s="248"/>
      <c r="G29" s="248"/>
      <c r="I29" s="508"/>
      <c r="J29" s="509"/>
      <c r="K29" s="509"/>
      <c r="L29" s="509"/>
      <c r="M29" s="509"/>
      <c r="N29" s="510"/>
      <c r="P29" s="508"/>
      <c r="Q29" s="509"/>
      <c r="R29" s="509"/>
      <c r="S29" s="509"/>
      <c r="T29" s="509"/>
      <c r="U29" s="510"/>
    </row>
    <row r="30" spans="1:21" ht="14" outlineLevel="1" thickBot="1">
      <c r="A30" s="308"/>
      <c r="B30" s="309" t="s">
        <v>376</v>
      </c>
      <c r="C30" s="310" t="s">
        <v>377</v>
      </c>
      <c r="D30" s="455" t="s">
        <v>330</v>
      </c>
      <c r="E30" s="456"/>
      <c r="F30" s="456"/>
      <c r="G30" s="457"/>
      <c r="I30" s="508"/>
      <c r="J30" s="509"/>
      <c r="K30" s="509"/>
      <c r="L30" s="509"/>
      <c r="M30" s="509"/>
      <c r="N30" s="510"/>
      <c r="P30" s="508"/>
      <c r="Q30" s="509"/>
      <c r="R30" s="509"/>
      <c r="S30" s="509"/>
      <c r="T30" s="509"/>
      <c r="U30" s="510"/>
    </row>
    <row r="31" spans="1:21" outlineLevel="1">
      <c r="A31" s="475" t="s">
        <v>378</v>
      </c>
      <c r="B31" s="311"/>
      <c r="C31" s="307"/>
      <c r="D31" s="517"/>
      <c r="E31" s="517"/>
      <c r="F31" s="517"/>
      <c r="G31" s="518"/>
      <c r="I31" s="508"/>
      <c r="J31" s="509"/>
      <c r="K31" s="509"/>
      <c r="L31" s="509"/>
      <c r="M31" s="509"/>
      <c r="N31" s="510"/>
      <c r="P31" s="508"/>
      <c r="Q31" s="509"/>
      <c r="R31" s="509"/>
      <c r="S31" s="509"/>
      <c r="T31" s="509"/>
      <c r="U31" s="510"/>
    </row>
    <row r="32" spans="1:21" outlineLevel="1">
      <c r="A32" s="475"/>
      <c r="B32" s="312"/>
      <c r="C32" s="252"/>
      <c r="D32" s="460"/>
      <c r="E32" s="460"/>
      <c r="F32" s="460"/>
      <c r="G32" s="461"/>
      <c r="I32" s="508"/>
      <c r="J32" s="509"/>
      <c r="K32" s="509"/>
      <c r="L32" s="509"/>
      <c r="M32" s="509"/>
      <c r="N32" s="510"/>
      <c r="P32" s="508"/>
      <c r="Q32" s="509"/>
      <c r="R32" s="509"/>
      <c r="S32" s="509"/>
      <c r="T32" s="509"/>
      <c r="U32" s="510"/>
    </row>
    <row r="33" spans="1:21" outlineLevel="1">
      <c r="A33" s="475"/>
      <c r="B33" s="312"/>
      <c r="C33" s="252"/>
      <c r="D33" s="460"/>
      <c r="E33" s="460"/>
      <c r="F33" s="460"/>
      <c r="G33" s="461"/>
      <c r="I33" s="508"/>
      <c r="J33" s="509"/>
      <c r="K33" s="509"/>
      <c r="L33" s="509"/>
      <c r="M33" s="509"/>
      <c r="N33" s="510"/>
      <c r="P33" s="508"/>
      <c r="Q33" s="509"/>
      <c r="R33" s="509"/>
      <c r="S33" s="509"/>
      <c r="T33" s="509"/>
      <c r="U33" s="510"/>
    </row>
    <row r="34" spans="1:21" outlineLevel="1">
      <c r="A34" s="475"/>
      <c r="B34" s="312"/>
      <c r="C34" s="252"/>
      <c r="D34" s="460"/>
      <c r="E34" s="460"/>
      <c r="F34" s="460"/>
      <c r="G34" s="461"/>
      <c r="I34" s="508"/>
      <c r="J34" s="509"/>
      <c r="K34" s="509"/>
      <c r="L34" s="509"/>
      <c r="M34" s="509"/>
      <c r="N34" s="510"/>
      <c r="P34" s="508"/>
      <c r="Q34" s="509"/>
      <c r="R34" s="509"/>
      <c r="S34" s="509"/>
      <c r="T34" s="509"/>
      <c r="U34" s="510"/>
    </row>
    <row r="35" spans="1:21" outlineLevel="1">
      <c r="A35" s="475"/>
      <c r="B35" s="312"/>
      <c r="C35" s="252"/>
      <c r="D35" s="460"/>
      <c r="E35" s="460"/>
      <c r="F35" s="460"/>
      <c r="G35" s="461"/>
      <c r="I35" s="508"/>
      <c r="J35" s="509"/>
      <c r="K35" s="509"/>
      <c r="L35" s="509"/>
      <c r="M35" s="509"/>
      <c r="N35" s="510"/>
      <c r="P35" s="508"/>
      <c r="Q35" s="509"/>
      <c r="R35" s="509"/>
      <c r="S35" s="509"/>
      <c r="T35" s="509"/>
      <c r="U35" s="510"/>
    </row>
    <row r="36" spans="1:21" outlineLevel="1">
      <c r="A36" s="475"/>
      <c r="B36" s="312"/>
      <c r="C36" s="252"/>
      <c r="D36" s="460"/>
      <c r="E36" s="460"/>
      <c r="F36" s="460"/>
      <c r="G36" s="461"/>
      <c r="I36" s="508"/>
      <c r="J36" s="509"/>
      <c r="K36" s="509"/>
      <c r="L36" s="509"/>
      <c r="M36" s="509"/>
      <c r="N36" s="510"/>
      <c r="P36" s="508"/>
      <c r="Q36" s="509"/>
      <c r="R36" s="509"/>
      <c r="S36" s="509"/>
      <c r="T36" s="509"/>
      <c r="U36" s="510"/>
    </row>
    <row r="37" spans="1:21" outlineLevel="1">
      <c r="A37" s="475"/>
      <c r="B37" s="312"/>
      <c r="C37" s="252"/>
      <c r="D37" s="460"/>
      <c r="E37" s="460"/>
      <c r="F37" s="460"/>
      <c r="G37" s="461"/>
      <c r="I37" s="508"/>
      <c r="J37" s="509"/>
      <c r="K37" s="509"/>
      <c r="L37" s="509"/>
      <c r="M37" s="509"/>
      <c r="N37" s="510"/>
      <c r="P37" s="508"/>
      <c r="Q37" s="509"/>
      <c r="R37" s="509"/>
      <c r="S37" s="509"/>
      <c r="T37" s="509"/>
      <c r="U37" s="510"/>
    </row>
    <row r="38" spans="1:21" outlineLevel="1">
      <c r="A38" s="475"/>
      <c r="B38" s="312"/>
      <c r="C38" s="252"/>
      <c r="D38" s="460"/>
      <c r="E38" s="460"/>
      <c r="F38" s="460"/>
      <c r="G38" s="461"/>
      <c r="I38" s="508"/>
      <c r="J38" s="509"/>
      <c r="K38" s="509"/>
      <c r="L38" s="509"/>
      <c r="M38" s="509"/>
      <c r="N38" s="510"/>
      <c r="P38" s="508"/>
      <c r="Q38" s="509"/>
      <c r="R38" s="509"/>
      <c r="S38" s="509"/>
      <c r="T38" s="509"/>
      <c r="U38" s="510"/>
    </row>
    <row r="39" spans="1:21" outlineLevel="1">
      <c r="A39" s="475"/>
      <c r="B39" s="312"/>
      <c r="C39" s="252"/>
      <c r="D39" s="460"/>
      <c r="E39" s="460"/>
      <c r="F39" s="460"/>
      <c r="G39" s="461"/>
      <c r="I39" s="508"/>
      <c r="J39" s="509"/>
      <c r="K39" s="509"/>
      <c r="L39" s="509"/>
      <c r="M39" s="509"/>
      <c r="N39" s="510"/>
      <c r="P39" s="508"/>
      <c r="Q39" s="509"/>
      <c r="R39" s="509"/>
      <c r="S39" s="509"/>
      <c r="T39" s="509"/>
      <c r="U39" s="510"/>
    </row>
    <row r="40" spans="1:21" ht="14" outlineLevel="1" thickBot="1">
      <c r="A40" s="476"/>
      <c r="B40" s="313"/>
      <c r="C40" s="314"/>
      <c r="D40" s="458"/>
      <c r="E40" s="458"/>
      <c r="F40" s="458"/>
      <c r="G40" s="459"/>
      <c r="I40" s="508"/>
      <c r="J40" s="509"/>
      <c r="K40" s="509"/>
      <c r="L40" s="509"/>
      <c r="M40" s="509"/>
      <c r="N40" s="510"/>
      <c r="P40" s="508"/>
      <c r="Q40" s="509"/>
      <c r="R40" s="509"/>
      <c r="S40" s="509"/>
      <c r="T40" s="509"/>
      <c r="U40" s="510"/>
    </row>
    <row r="41" spans="1:21" outlineLevel="1">
      <c r="A41" s="154"/>
      <c r="B41" s="248"/>
      <c r="C41" s="248"/>
      <c r="D41" s="248"/>
      <c r="E41" s="248"/>
      <c r="F41" s="248"/>
      <c r="G41" s="248"/>
      <c r="I41" s="508"/>
      <c r="J41" s="509"/>
      <c r="K41" s="509"/>
      <c r="L41" s="509"/>
      <c r="M41" s="509"/>
      <c r="N41" s="510"/>
      <c r="P41" s="508"/>
      <c r="Q41" s="509"/>
      <c r="R41" s="509"/>
      <c r="S41" s="509"/>
      <c r="T41" s="509"/>
      <c r="U41" s="510"/>
    </row>
    <row r="42" spans="1:21" outlineLevel="1">
      <c r="A42" s="154"/>
      <c r="B42" s="248"/>
      <c r="C42" s="248"/>
      <c r="D42" s="248"/>
      <c r="E42" s="248"/>
      <c r="F42" s="248"/>
      <c r="G42" s="248"/>
      <c r="I42" s="508"/>
      <c r="J42" s="509"/>
      <c r="K42" s="509"/>
      <c r="L42" s="509"/>
      <c r="M42" s="509"/>
      <c r="N42" s="510"/>
      <c r="P42" s="508"/>
      <c r="Q42" s="509"/>
      <c r="R42" s="509"/>
      <c r="S42" s="509"/>
      <c r="T42" s="509"/>
      <c r="U42" s="510"/>
    </row>
    <row r="43" spans="1:21" outlineLevel="1">
      <c r="A43" s="154"/>
      <c r="B43" s="248"/>
      <c r="C43" s="248"/>
      <c r="D43" s="248"/>
      <c r="E43" s="248"/>
      <c r="F43" s="248"/>
      <c r="G43" s="248"/>
      <c r="I43" s="508"/>
      <c r="J43" s="509"/>
      <c r="K43" s="509"/>
      <c r="L43" s="509"/>
      <c r="M43" s="509"/>
      <c r="N43" s="510"/>
      <c r="P43" s="508"/>
      <c r="Q43" s="509"/>
      <c r="R43" s="509"/>
      <c r="S43" s="509"/>
      <c r="T43" s="509"/>
      <c r="U43" s="510"/>
    </row>
    <row r="44" spans="1:21" outlineLevel="1">
      <c r="A44" s="154"/>
      <c r="B44" s="248"/>
      <c r="C44" s="248"/>
      <c r="D44" s="248"/>
      <c r="E44" s="248"/>
      <c r="F44" s="248"/>
      <c r="G44" s="248"/>
      <c r="I44" s="508"/>
      <c r="J44" s="509"/>
      <c r="K44" s="509"/>
      <c r="L44" s="509"/>
      <c r="M44" s="509"/>
      <c r="N44" s="510"/>
      <c r="P44" s="508"/>
      <c r="Q44" s="509"/>
      <c r="R44" s="509"/>
      <c r="S44" s="509"/>
      <c r="T44" s="509"/>
      <c r="U44" s="510"/>
    </row>
    <row r="45" spans="1:21" outlineLevel="1">
      <c r="A45" s="154"/>
      <c r="B45" s="248"/>
      <c r="C45" s="248"/>
      <c r="D45" s="248"/>
      <c r="E45" s="248"/>
      <c r="F45" s="248"/>
      <c r="G45" s="248"/>
      <c r="I45" s="511"/>
      <c r="J45" s="512"/>
      <c r="K45" s="512"/>
      <c r="L45" s="512"/>
      <c r="M45" s="512"/>
      <c r="N45" s="513"/>
      <c r="P45" s="511"/>
      <c r="Q45" s="512"/>
      <c r="R45" s="512"/>
      <c r="S45" s="512"/>
      <c r="T45" s="512"/>
      <c r="U45" s="513"/>
    </row>
    <row r="46" spans="1:21" outlineLevel="1">
      <c r="A46" s="154"/>
      <c r="B46" s="248"/>
      <c r="C46" s="248"/>
      <c r="D46" s="248"/>
      <c r="E46" s="248"/>
      <c r="F46" s="248"/>
      <c r="G46" s="248"/>
    </row>
    <row r="47" spans="1:21">
      <c r="A47" s="154"/>
      <c r="B47" s="155"/>
    </row>
    <row r="48" spans="1:21" ht="15">
      <c r="A48" s="12" t="s">
        <v>389</v>
      </c>
    </row>
    <row r="49" spans="1:54" ht="15" outlineLevel="1">
      <c r="A49" s="12"/>
    </row>
    <row r="50" spans="1:54" ht="14" outlineLevel="1" thickBot="1">
      <c r="A50" s="4" t="s">
        <v>390</v>
      </c>
    </row>
    <row r="51" spans="1:54" outlineLevel="2">
      <c r="B51" s="19"/>
      <c r="C51" s="19"/>
      <c r="D51" s="19"/>
      <c r="E51" s="462" t="s">
        <v>277</v>
      </c>
      <c r="F51" s="450"/>
      <c r="G51" s="450"/>
      <c r="H51" s="450"/>
      <c r="I51" s="450"/>
      <c r="J51" s="450" t="s">
        <v>278</v>
      </c>
      <c r="K51" s="450"/>
      <c r="L51" s="450"/>
      <c r="M51" s="450"/>
      <c r="N51" s="450"/>
      <c r="O51" s="450" t="s">
        <v>279</v>
      </c>
      <c r="P51" s="450"/>
      <c r="Q51" s="450"/>
      <c r="R51" s="450"/>
      <c r="S51" s="450"/>
      <c r="T51" s="450" t="s">
        <v>280</v>
      </c>
      <c r="U51" s="450"/>
      <c r="V51" s="450"/>
      <c r="W51" s="450"/>
      <c r="X51" s="450"/>
      <c r="Y51" s="450" t="s">
        <v>391</v>
      </c>
      <c r="Z51" s="450"/>
      <c r="AA51" s="450"/>
      <c r="AB51" s="450"/>
      <c r="AC51" s="450"/>
      <c r="AD51" s="450" t="s">
        <v>392</v>
      </c>
      <c r="AE51" s="450"/>
      <c r="AF51" s="450"/>
      <c r="AG51" s="450"/>
      <c r="AH51" s="450"/>
      <c r="AI51" s="450" t="s">
        <v>393</v>
      </c>
      <c r="AJ51" s="450"/>
      <c r="AK51" s="450"/>
      <c r="AL51" s="450"/>
      <c r="AM51" s="450"/>
      <c r="AN51" s="450" t="s">
        <v>394</v>
      </c>
      <c r="AO51" s="450"/>
      <c r="AP51" s="450"/>
      <c r="AQ51" s="450"/>
      <c r="AR51" s="450"/>
      <c r="AS51" s="450" t="s">
        <v>395</v>
      </c>
      <c r="AT51" s="450"/>
      <c r="AU51" s="450"/>
      <c r="AV51" s="450"/>
      <c r="AW51" s="450"/>
      <c r="AX51" s="450" t="s">
        <v>396</v>
      </c>
      <c r="AY51" s="450"/>
      <c r="AZ51" s="450"/>
      <c r="BA51" s="450"/>
      <c r="BB51" s="454"/>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376</v>
      </c>
      <c r="C53" s="19" t="s">
        <v>397</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70" t="s">
        <v>398</v>
      </c>
      <c r="B54" s="127"/>
      <c r="C54" s="127"/>
      <c r="D54" s="124" t="s">
        <v>399</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71"/>
      <c r="B55" s="36"/>
      <c r="C55" s="121"/>
      <c r="D55" s="2" t="s">
        <v>399</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71"/>
      <c r="B56" s="36"/>
      <c r="C56" s="121"/>
      <c r="D56" s="2" t="s">
        <v>399</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71"/>
      <c r="B57" s="36"/>
      <c r="C57" s="121"/>
      <c r="D57" s="2" t="s">
        <v>399</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71"/>
      <c r="B58" s="36"/>
      <c r="C58" s="121"/>
      <c r="D58" s="2" t="s">
        <v>399</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71"/>
      <c r="B59" s="36"/>
      <c r="C59" s="121"/>
      <c r="D59" s="2" t="s">
        <v>399</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71"/>
      <c r="B60" s="36"/>
      <c r="C60" s="121"/>
      <c r="D60" s="2" t="s">
        <v>399</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71"/>
      <c r="B61" s="36"/>
      <c r="C61" s="121"/>
      <c r="D61" s="2" t="s">
        <v>399</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71"/>
      <c r="B62" s="36"/>
      <c r="C62" s="121"/>
      <c r="D62" s="2" t="s">
        <v>399</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71"/>
      <c r="B63" s="36"/>
      <c r="C63" s="121"/>
      <c r="D63" s="2" t="s">
        <v>399</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72"/>
      <c r="B64" s="122" t="s">
        <v>400</v>
      </c>
      <c r="C64" s="296" t="s">
        <v>401</v>
      </c>
      <c r="D64" s="123" t="s">
        <v>399</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63" t="s">
        <v>402</v>
      </c>
      <c r="B66" s="266"/>
      <c r="C66" s="267"/>
      <c r="D66" s="268" t="s">
        <v>399</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64"/>
      <c r="B67" s="252"/>
      <c r="C67" s="267"/>
      <c r="D67" s="269" t="s">
        <v>399</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64"/>
      <c r="B68" s="252"/>
      <c r="C68" s="267"/>
      <c r="D68" s="269" t="s">
        <v>399</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64"/>
      <c r="B69" s="252"/>
      <c r="C69" s="267"/>
      <c r="D69" s="269" t="s">
        <v>399</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64"/>
      <c r="B70" s="252"/>
      <c r="C70" s="267"/>
      <c r="D70" s="269" t="s">
        <v>399</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65"/>
      <c r="B71" s="122" t="s">
        <v>403</v>
      </c>
      <c r="C71" s="123"/>
      <c r="D71" s="270" t="s">
        <v>399</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63" t="s">
        <v>404</v>
      </c>
      <c r="B75" s="127" t="s">
        <v>405</v>
      </c>
      <c r="C75" s="274"/>
      <c r="D75" s="124" t="s">
        <v>399</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64"/>
      <c r="B76" s="121"/>
      <c r="C76" s="272"/>
      <c r="D76" s="2" t="s">
        <v>399</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65"/>
      <c r="B77" s="273" t="s">
        <v>406</v>
      </c>
      <c r="C77" s="271"/>
      <c r="D77" s="123" t="s">
        <v>399</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4" outlineLevel="1" thickBot="1">
      <c r="B79" s="125"/>
      <c r="C79" s="125"/>
      <c r="D79" s="125"/>
      <c r="E79" s="247"/>
    </row>
    <row r="80" spans="1:54" outlineLevel="1">
      <c r="A80" s="4" t="s">
        <v>407</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408</v>
      </c>
      <c r="C81" s="6" t="s">
        <v>409</v>
      </c>
      <c r="D81" t="s">
        <v>410</v>
      </c>
      <c r="E81" s="129">
        <f>$B$20</f>
        <v>1</v>
      </c>
      <c r="F81" s="129">
        <f t="shared" ref="F81:AA81" si="7">$B$20</f>
        <v>1</v>
      </c>
      <c r="G81" s="129">
        <f t="shared" si="7"/>
        <v>1</v>
      </c>
      <c r="H81" s="129">
        <f t="shared" si="7"/>
        <v>1</v>
      </c>
      <c r="I81" s="129">
        <f t="shared" si="7"/>
        <v>1</v>
      </c>
      <c r="J81" s="129">
        <f t="shared" si="7"/>
        <v>1</v>
      </c>
      <c r="K81" s="129">
        <f t="shared" si="7"/>
        <v>1</v>
      </c>
      <c r="L81" s="129">
        <f t="shared" si="7"/>
        <v>1</v>
      </c>
      <c r="M81" s="129">
        <f t="shared" si="7"/>
        <v>1</v>
      </c>
      <c r="N81" s="129">
        <f t="shared" si="7"/>
        <v>1</v>
      </c>
      <c r="O81" s="129">
        <f t="shared" si="7"/>
        <v>1</v>
      </c>
      <c r="P81" s="129">
        <f t="shared" si="7"/>
        <v>1</v>
      </c>
      <c r="Q81" s="129">
        <f t="shared" si="7"/>
        <v>1</v>
      </c>
      <c r="R81" s="129">
        <f t="shared" si="7"/>
        <v>1</v>
      </c>
      <c r="S81" s="129">
        <f t="shared" si="7"/>
        <v>1</v>
      </c>
      <c r="T81" s="129">
        <f t="shared" si="7"/>
        <v>1</v>
      </c>
      <c r="U81" s="129">
        <f t="shared" si="7"/>
        <v>1</v>
      </c>
      <c r="V81" s="129">
        <f t="shared" si="7"/>
        <v>1</v>
      </c>
      <c r="W81" s="129">
        <f t="shared" si="7"/>
        <v>1</v>
      </c>
      <c r="X81" s="129">
        <f t="shared" si="7"/>
        <v>1</v>
      </c>
      <c r="Y81" s="129">
        <f t="shared" si="7"/>
        <v>1</v>
      </c>
      <c r="Z81" s="129">
        <f t="shared" si="7"/>
        <v>1</v>
      </c>
      <c r="AA81" s="129">
        <f t="shared" si="7"/>
        <v>1</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411</v>
      </c>
      <c r="C82" t="s">
        <v>412</v>
      </c>
      <c r="D82" t="s">
        <v>399</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413</v>
      </c>
      <c r="C83" t="s">
        <v>414</v>
      </c>
      <c r="D83" t="s">
        <v>399</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415</v>
      </c>
      <c r="C84" t="s">
        <v>416</v>
      </c>
      <c r="D84" t="s">
        <v>399</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417</v>
      </c>
      <c r="C85" t="s">
        <v>418</v>
      </c>
      <c r="D85" t="s">
        <v>399</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419</v>
      </c>
      <c r="C86" t="s">
        <v>420</v>
      </c>
      <c r="D86" t="s">
        <v>399</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421</v>
      </c>
      <c r="C87" t="s">
        <v>422</v>
      </c>
      <c r="D87" t="s">
        <v>399</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423</v>
      </c>
      <c r="C88" t="s">
        <v>424</v>
      </c>
      <c r="D88" t="s">
        <v>399</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425</v>
      </c>
      <c r="C89" t="s">
        <v>426</v>
      </c>
      <c r="D89" t="s">
        <v>399</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427</v>
      </c>
      <c r="C90" t="s">
        <v>428</v>
      </c>
      <c r="D90" t="s">
        <v>399</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429</v>
      </c>
      <c r="C91" t="s">
        <v>430</v>
      </c>
      <c r="D91" t="s">
        <v>399</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431</v>
      </c>
      <c r="C92" t="s">
        <v>432</v>
      </c>
      <c r="D92" t="s">
        <v>399</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433</v>
      </c>
      <c r="C93" t="s">
        <v>434</v>
      </c>
      <c r="D93" t="s">
        <v>399</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435</v>
      </c>
      <c r="C94" t="s">
        <v>436</v>
      </c>
      <c r="D94" t="s">
        <v>399</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437</v>
      </c>
      <c r="C95" t="s">
        <v>438</v>
      </c>
      <c r="D95" t="s">
        <v>399</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439</v>
      </c>
      <c r="C96" t="s">
        <v>440</v>
      </c>
      <c r="D96" t="s">
        <v>399</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441</v>
      </c>
      <c r="C97" t="s">
        <v>442</v>
      </c>
      <c r="D97" t="s">
        <v>399</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443</v>
      </c>
      <c r="C98" t="s">
        <v>444</v>
      </c>
      <c r="D98" t="s">
        <v>399</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445</v>
      </c>
      <c r="C99" t="s">
        <v>446</v>
      </c>
      <c r="D99" t="s">
        <v>399</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447</v>
      </c>
      <c r="C100" t="s">
        <v>448</v>
      </c>
      <c r="D100" t="s">
        <v>399</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449</v>
      </c>
      <c r="C101" t="s">
        <v>450</v>
      </c>
      <c r="D101" t="s">
        <v>399</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451</v>
      </c>
      <c r="C102" t="s">
        <v>452</v>
      </c>
      <c r="D102" t="s">
        <v>399</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453</v>
      </c>
      <c r="C103" t="s">
        <v>454</v>
      </c>
      <c r="D103" t="s">
        <v>399</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455</v>
      </c>
      <c r="C104" t="s">
        <v>456</v>
      </c>
      <c r="D104" t="s">
        <v>399</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457</v>
      </c>
      <c r="C105" t="s">
        <v>458</v>
      </c>
      <c r="D105" t="s">
        <v>399</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459</v>
      </c>
      <c r="C106" t="s">
        <v>460</v>
      </c>
      <c r="D106" t="s">
        <v>399</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461</v>
      </c>
      <c r="C107" t="s">
        <v>462</v>
      </c>
      <c r="D107" t="s">
        <v>399</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529</v>
      </c>
      <c r="C108" t="s">
        <v>530</v>
      </c>
      <c r="D108" t="s">
        <v>399</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531</v>
      </c>
      <c r="C109" t="s">
        <v>532</v>
      </c>
      <c r="D109" t="s">
        <v>399</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533</v>
      </c>
      <c r="C110" t="s">
        <v>534</v>
      </c>
      <c r="D110" t="s">
        <v>399</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535</v>
      </c>
      <c r="C111" t="s">
        <v>536</v>
      </c>
      <c r="D111" t="s">
        <v>399</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537</v>
      </c>
      <c r="C112" t="s">
        <v>538</v>
      </c>
      <c r="D112" t="s">
        <v>399</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539</v>
      </c>
      <c r="C113" t="s">
        <v>540</v>
      </c>
      <c r="D113" t="s">
        <v>399</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541</v>
      </c>
      <c r="C114" t="s">
        <v>542</v>
      </c>
      <c r="D114" t="s">
        <v>399</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543</v>
      </c>
      <c r="C115" t="s">
        <v>544</v>
      </c>
      <c r="D115" t="s">
        <v>399</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545</v>
      </c>
      <c r="C116" t="s">
        <v>546</v>
      </c>
      <c r="D116" t="s">
        <v>399</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547</v>
      </c>
      <c r="C117" t="s">
        <v>548</v>
      </c>
      <c r="D117" t="s">
        <v>399</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549</v>
      </c>
      <c r="C118" t="s">
        <v>550</v>
      </c>
      <c r="D118" t="s">
        <v>399</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551</v>
      </c>
      <c r="C119" t="s">
        <v>552</v>
      </c>
      <c r="D119" t="s">
        <v>399</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553</v>
      </c>
      <c r="C120" t="s">
        <v>554</v>
      </c>
      <c r="D120" t="s">
        <v>399</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555</v>
      </c>
      <c r="C121" t="s">
        <v>556</v>
      </c>
      <c r="D121" t="s">
        <v>399</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557</v>
      </c>
      <c r="C122" t="s">
        <v>558</v>
      </c>
      <c r="D122" t="s">
        <v>399</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559</v>
      </c>
      <c r="C123" t="s">
        <v>560</v>
      </c>
      <c r="D123" t="s">
        <v>399</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561</v>
      </c>
      <c r="C124" t="s">
        <v>562</v>
      </c>
      <c r="D124" t="s">
        <v>399</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563</v>
      </c>
      <c r="C125" t="s">
        <v>564</v>
      </c>
      <c r="D125" t="s">
        <v>399</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565</v>
      </c>
      <c r="C126" t="s">
        <v>566</v>
      </c>
      <c r="D126" t="s">
        <v>399</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567</v>
      </c>
      <c r="C127" t="s">
        <v>568</v>
      </c>
      <c r="D127" t="s">
        <v>399</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463</v>
      </c>
      <c r="C128" t="s">
        <v>464</v>
      </c>
      <c r="D128" t="s">
        <v>399</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465</v>
      </c>
      <c r="C129" t="s">
        <v>466</v>
      </c>
      <c r="D129" t="s">
        <v>399</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467</v>
      </c>
      <c r="C130" t="s">
        <v>468</v>
      </c>
      <c r="D130" t="s">
        <v>399</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469</v>
      </c>
      <c r="C131" t="s">
        <v>470</v>
      </c>
      <c r="D131" t="s">
        <v>399</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4.5" outlineLevel="2">
      <c r="A132" s="8"/>
      <c r="B132" t="s">
        <v>471</v>
      </c>
      <c r="C132" t="s">
        <v>472</v>
      </c>
      <c r="D132" t="s">
        <v>399</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473</v>
      </c>
      <c r="C133" s="7" t="s">
        <v>474</v>
      </c>
      <c r="D133" s="7" t="s">
        <v>399</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4" outlineLevel="2" thickBot="1">
      <c r="A134" s="139"/>
      <c r="B134" s="142" t="s">
        <v>475</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4" outlineLevel="2" thickBot="1">
      <c r="A135" s="138"/>
      <c r="B135" s="140" t="s">
        <v>476</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477</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478</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479</v>
      </c>
      <c r="C142" s="134" t="s">
        <v>164</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66" t="s">
        <v>480</v>
      </c>
      <c r="B143" s="135" t="s">
        <v>289</v>
      </c>
      <c r="C143" s="135" t="s">
        <v>405</v>
      </c>
      <c r="D143" s="135" t="s">
        <v>399</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67"/>
      <c r="B144" s="135" t="s">
        <v>289</v>
      </c>
      <c r="C144" s="135"/>
      <c r="D144" s="135" t="s">
        <v>399</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67"/>
      <c r="B145" s="135" t="s">
        <v>289</v>
      </c>
      <c r="C145" s="135"/>
      <c r="D145" s="135" t="s">
        <v>399</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67"/>
      <c r="B146" s="135" t="s">
        <v>292</v>
      </c>
      <c r="C146" s="135" t="s">
        <v>481</v>
      </c>
      <c r="D146" s="135" t="s">
        <v>399</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67"/>
      <c r="B147" s="135" t="s">
        <v>292</v>
      </c>
      <c r="C147" s="135" t="s">
        <v>482</v>
      </c>
      <c r="D147" s="135" t="s">
        <v>399</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67"/>
      <c r="B148" s="135" t="s">
        <v>292</v>
      </c>
      <c r="C148" s="135"/>
      <c r="D148" s="135" t="s">
        <v>399</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67"/>
      <c r="B149" s="135" t="s">
        <v>292</v>
      </c>
      <c r="C149" s="135"/>
      <c r="D149" s="135" t="s">
        <v>399</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67"/>
      <c r="B150" s="135" t="s">
        <v>295</v>
      </c>
      <c r="C150" s="316" t="s">
        <v>483</v>
      </c>
      <c r="D150" s="135" t="s">
        <v>399</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67"/>
      <c r="B151" s="135" t="s">
        <v>295</v>
      </c>
      <c r="C151" s="316" t="s">
        <v>484</v>
      </c>
      <c r="D151" s="135" t="s">
        <v>399</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67"/>
      <c r="B152" s="135" t="s">
        <v>295</v>
      </c>
      <c r="C152" s="316" t="s">
        <v>485</v>
      </c>
      <c r="D152" s="135" t="s">
        <v>399</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67"/>
      <c r="B153" s="135" t="s">
        <v>486</v>
      </c>
      <c r="C153" s="135"/>
      <c r="D153" s="135" t="s">
        <v>399</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68"/>
      <c r="B154" s="135" t="s">
        <v>486</v>
      </c>
      <c r="C154" s="135"/>
      <c r="D154" s="135" t="s">
        <v>399</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390</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479</v>
      </c>
      <c r="C157" s="134" t="s">
        <v>164</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66" t="s">
        <v>487</v>
      </c>
      <c r="B158" s="135" t="s">
        <v>289</v>
      </c>
      <c r="C158" s="316" t="s">
        <v>405</v>
      </c>
      <c r="D158" s="135" t="s">
        <v>488</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67"/>
      <c r="B159" s="135" t="s">
        <v>289</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67"/>
      <c r="B160" s="135" t="s">
        <v>289</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67"/>
      <c r="B161" s="135" t="s">
        <v>292</v>
      </c>
      <c r="C161" s="316" t="s">
        <v>481</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67"/>
      <c r="B162" s="135" t="s">
        <v>292</v>
      </c>
      <c r="C162" s="316" t="s">
        <v>482</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67"/>
      <c r="B163" s="135" t="s">
        <v>292</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67"/>
      <c r="B164" s="135" t="s">
        <v>292</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67"/>
      <c r="B165" s="135" t="s">
        <v>486</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67"/>
      <c r="B166" s="135" t="s">
        <v>486</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67"/>
      <c r="B167" s="135" t="s">
        <v>486</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67"/>
      <c r="B168" s="135" t="s">
        <v>486</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68"/>
      <c r="B169" s="135" t="s">
        <v>486</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491</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66" t="s">
        <v>492</v>
      </c>
      <c r="B172" s="135" t="s">
        <v>289</v>
      </c>
      <c r="C172" s="135" t="s">
        <v>405</v>
      </c>
      <c r="D172" s="135" t="s">
        <v>399</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67"/>
      <c r="B173" s="135" t="s">
        <v>289</v>
      </c>
      <c r="C173" s="135"/>
      <c r="D173" s="135" t="s">
        <v>399</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68"/>
      <c r="B174" s="135" t="s">
        <v>289</v>
      </c>
      <c r="C174" s="135"/>
      <c r="D174" s="135" t="s">
        <v>399</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66" t="s">
        <v>493</v>
      </c>
      <c r="B176" s="135" t="s">
        <v>289</v>
      </c>
      <c r="C176" s="135" t="s">
        <v>405</v>
      </c>
      <c r="D176" s="135" t="s">
        <v>399</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67"/>
      <c r="B177" s="135" t="s">
        <v>289</v>
      </c>
      <c r="C177" s="135"/>
      <c r="D177" s="135" t="s">
        <v>399</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68"/>
      <c r="B178" s="135" t="s">
        <v>289</v>
      </c>
      <c r="C178" s="135"/>
      <c r="D178" s="135" t="s">
        <v>399</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494</v>
      </c>
      <c r="B182" s="19"/>
      <c r="C182" s="19"/>
      <c r="D182" s="19"/>
      <c r="E182" s="15"/>
    </row>
    <row r="183" spans="1:54" ht="15" outlineLevel="1">
      <c r="A183" s="12"/>
      <c r="B183" s="19"/>
      <c r="C183" s="19"/>
      <c r="D183" s="19"/>
      <c r="E183" s="15"/>
    </row>
    <row r="184" spans="1:54" s="4" customFormat="1" outlineLevel="1">
      <c r="A184" s="4" t="s">
        <v>495</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73" t="s">
        <v>496</v>
      </c>
      <c r="B186" s="150" t="s">
        <v>497</v>
      </c>
      <c r="C186" s="6" t="s">
        <v>498</v>
      </c>
      <c r="D186" s="10" t="s">
        <v>410</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74"/>
      <c r="B187" s="150" t="s">
        <v>499</v>
      </c>
      <c r="C187" s="6" t="s">
        <v>500</v>
      </c>
      <c r="D187" s="10" t="s">
        <v>410</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66" t="s">
        <v>501</v>
      </c>
      <c r="B190" s="150" t="s">
        <v>502</v>
      </c>
      <c r="C190" s="19"/>
      <c r="D190" s="135" t="s">
        <v>399</v>
      </c>
      <c r="E190" s="21">
        <f>(E133+E83)*E186</f>
        <v>0</v>
      </c>
      <c r="F190" s="21">
        <f t="shared" ref="F190:BB190" si="17">(F133+F83)*F186</f>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467"/>
      <c r="B191" s="150" t="s">
        <v>503</v>
      </c>
      <c r="C191" s="19"/>
      <c r="D191" s="135" t="s">
        <v>399</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67"/>
      <c r="B192" s="150" t="s">
        <v>574</v>
      </c>
      <c r="C192" s="19"/>
      <c r="D192" s="135" t="s">
        <v>399</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67"/>
      <c r="B193" s="150" t="s">
        <v>504</v>
      </c>
      <c r="C193" s="19"/>
      <c r="D193" s="135" t="s">
        <v>399</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67"/>
      <c r="B194" s="150" t="s">
        <v>505</v>
      </c>
      <c r="C194" s="19"/>
      <c r="D194" s="135" t="s">
        <v>399</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67"/>
      <c r="B195" s="150" t="s">
        <v>506</v>
      </c>
      <c r="C195" s="19"/>
      <c r="D195" s="135" t="s">
        <v>399</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67"/>
      <c r="B196" s="150" t="s">
        <v>292</v>
      </c>
      <c r="C196" s="19"/>
      <c r="D196" s="135" t="s">
        <v>399</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67"/>
      <c r="B197" s="150" t="s">
        <v>295</v>
      </c>
      <c r="C197" s="19"/>
      <c r="D197" s="135" t="s">
        <v>399</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468"/>
      <c r="B198" s="150" t="s">
        <v>486</v>
      </c>
      <c r="C198" s="19"/>
      <c r="D198" s="135" t="s">
        <v>399</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66" t="s">
        <v>507</v>
      </c>
      <c r="B200" s="150" t="s">
        <v>508</v>
      </c>
      <c r="C200" s="19"/>
      <c r="D200" s="135" t="s">
        <v>399</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467"/>
      <c r="B201" s="150" t="s">
        <v>509</v>
      </c>
      <c r="C201" s="19"/>
      <c r="D201" s="135" t="s">
        <v>399</v>
      </c>
      <c r="E201" s="21">
        <f>SUM(E190:E192,E194,E196:E198)</f>
        <v>0</v>
      </c>
      <c r="F201" s="21">
        <f t="shared" ref="F201:BB201" si="27">SUM(F190:F192,F194,F196:F198)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468"/>
      <c r="B202" s="150" t="s">
        <v>510</v>
      </c>
      <c r="C202" s="19"/>
      <c r="D202" s="135" t="s">
        <v>399</v>
      </c>
      <c r="E202" s="21">
        <f>SUM(E190:E192,E195:E198)</f>
        <v>0</v>
      </c>
      <c r="F202" s="21">
        <f t="shared" ref="F202:BB202" si="28">SUM(F190:F192,F195:F198)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66" t="s">
        <v>511</v>
      </c>
      <c r="B204" s="150" t="s">
        <v>512</v>
      </c>
      <c r="C204" s="19"/>
      <c r="D204" s="135" t="s">
        <v>399</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467"/>
      <c r="B205" s="150" t="s">
        <v>513</v>
      </c>
      <c r="C205" s="19"/>
      <c r="D205" s="135" t="s">
        <v>399</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468"/>
      <c r="B206" s="150" t="s">
        <v>514</v>
      </c>
      <c r="C206" s="19"/>
      <c r="D206" s="135" t="s">
        <v>399</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575</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519" t="s">
        <v>501</v>
      </c>
      <c r="B210" s="150" t="s">
        <v>576</v>
      </c>
      <c r="C210" s="19"/>
      <c r="D210" s="135" t="s">
        <v>399</v>
      </c>
      <c r="E210" s="21">
        <f>E190-Baseline!E190</f>
        <v>0</v>
      </c>
      <c r="F210" s="21">
        <f>F190-Baseline!F190</f>
        <v>0</v>
      </c>
      <c r="G210" s="21">
        <f>G190-Baseline!G190</f>
        <v>0</v>
      </c>
      <c r="H210" s="21">
        <f>H190-Baseline!H190</f>
        <v>0</v>
      </c>
      <c r="I210" s="21">
        <f>I190-Baseline!I190</f>
        <v>0</v>
      </c>
      <c r="J210" s="21">
        <f>J190-Baseline!J190</f>
        <v>0</v>
      </c>
      <c r="K210" s="21">
        <f>K190-Baseline!K190</f>
        <v>0</v>
      </c>
      <c r="L210" s="21">
        <f>L190-Baseline!L190</f>
        <v>0</v>
      </c>
      <c r="M210" s="21">
        <f>M190-Baseline!M190</f>
        <v>0</v>
      </c>
      <c r="N210" s="21">
        <f>N190-Baseline!N190</f>
        <v>0</v>
      </c>
      <c r="O210" s="21">
        <f>O190-Baseline!O190</f>
        <v>0</v>
      </c>
      <c r="P210" s="21">
        <f>P190-Baseline!P190</f>
        <v>0</v>
      </c>
      <c r="Q210" s="21">
        <f>Q190-Baseline!Q190</f>
        <v>0</v>
      </c>
      <c r="R210" s="21">
        <f>R190-Baseline!R190</f>
        <v>0</v>
      </c>
      <c r="S210" s="21">
        <f>S190-Baseline!S190</f>
        <v>0</v>
      </c>
      <c r="T210" s="21">
        <f>T190-Baseline!T190</f>
        <v>0</v>
      </c>
      <c r="U210" s="21">
        <f>U190-Baseline!U190</f>
        <v>0</v>
      </c>
      <c r="V210" s="21">
        <f>V190-Baseline!V190</f>
        <v>0</v>
      </c>
      <c r="W210" s="21">
        <f>W190-Baseline!W190</f>
        <v>0</v>
      </c>
      <c r="X210" s="21">
        <f>X190-Baseline!X190</f>
        <v>0</v>
      </c>
      <c r="Y210" s="21">
        <f>Y190-Baseline!Y190</f>
        <v>0</v>
      </c>
      <c r="Z210" s="21">
        <f>Z190-Baseline!Z190</f>
        <v>0</v>
      </c>
      <c r="AA210" s="21">
        <f>AA190-Baseline!AA190</f>
        <v>0</v>
      </c>
      <c r="AB210" s="21">
        <f>AB190-Baseline!AB190</f>
        <v>0</v>
      </c>
      <c r="AC210" s="21">
        <f>AC190-Baseline!AC190</f>
        <v>0</v>
      </c>
      <c r="AD210" s="21">
        <f>AD190-Baseline!AD190</f>
        <v>0</v>
      </c>
      <c r="AE210" s="21">
        <f>AE190-Baseline!AE190</f>
        <v>0</v>
      </c>
      <c r="AF210" s="21">
        <f>AF190-Baseline!AF190</f>
        <v>0</v>
      </c>
      <c r="AG210" s="21">
        <f>AG190-Baseline!AG190</f>
        <v>0</v>
      </c>
      <c r="AH210" s="21">
        <f>AH190-Baseline!AH190</f>
        <v>0</v>
      </c>
      <c r="AI210" s="21">
        <f>AI190-Baseline!AI190</f>
        <v>0</v>
      </c>
      <c r="AJ210" s="21">
        <f>AJ190-Baseline!AJ190</f>
        <v>0</v>
      </c>
      <c r="AK210" s="21">
        <f>AK190-Baseline!AK190</f>
        <v>0</v>
      </c>
      <c r="AL210" s="21">
        <f>AL190-Baseline!AL190</f>
        <v>0</v>
      </c>
      <c r="AM210" s="21">
        <f>AM190-Baseline!AM190</f>
        <v>0</v>
      </c>
      <c r="AN210" s="21">
        <f>AN190-Baseline!AN190</f>
        <v>0</v>
      </c>
      <c r="AO210" s="21">
        <f>AO190-Baseline!AO190</f>
        <v>0</v>
      </c>
      <c r="AP210" s="21">
        <f>AP190-Baseline!AP190</f>
        <v>0</v>
      </c>
      <c r="AQ210" s="21">
        <f>AQ190-Baseline!AQ190</f>
        <v>0</v>
      </c>
      <c r="AR210" s="21">
        <f>AR190-Baseline!AR190</f>
        <v>0</v>
      </c>
      <c r="AS210" s="21">
        <f>AS190-Baseline!AS190</f>
        <v>0</v>
      </c>
      <c r="AT210" s="21">
        <f>AT190-Baseline!AT190</f>
        <v>0</v>
      </c>
      <c r="AU210" s="21">
        <f>AU190-Baseline!AU190</f>
        <v>0</v>
      </c>
      <c r="AV210" s="21">
        <f>AV190-Baseline!AV190</f>
        <v>0</v>
      </c>
      <c r="AW210" s="21">
        <f>AW190-Baseline!AW190</f>
        <v>0</v>
      </c>
      <c r="AX210" s="21">
        <f>AX190-Baseline!AX190</f>
        <v>0</v>
      </c>
      <c r="AY210" s="21">
        <f>AY190-Baseline!AY190</f>
        <v>0</v>
      </c>
      <c r="AZ210" s="21">
        <f>AZ190-Baseline!AZ190</f>
        <v>0</v>
      </c>
      <c r="BA210" s="21">
        <f>BA190-Baseline!BA190</f>
        <v>0</v>
      </c>
      <c r="BB210" s="21">
        <f>BB190-Baseline!BB190</f>
        <v>0</v>
      </c>
    </row>
    <row r="211" spans="1:54" outlineLevel="2">
      <c r="A211" s="520"/>
      <c r="B211" s="150" t="s">
        <v>503</v>
      </c>
      <c r="C211" s="19"/>
      <c r="D211" s="135" t="s">
        <v>399</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520"/>
      <c r="B212" s="150" t="s">
        <v>574</v>
      </c>
      <c r="C212" s="19"/>
      <c r="D212" s="135" t="s">
        <v>399</v>
      </c>
      <c r="E212" s="21">
        <f>E192-Baseline!E192</f>
        <v>8.9392157298035499</v>
      </c>
      <c r="F212" s="21">
        <f>F77*F186-Baseline!F77*Baseline!F186</f>
        <v>8.7415411940100345</v>
      </c>
      <c r="G212" s="21">
        <f>G77*G186-Baseline!G77*Baseline!G186</f>
        <v>8.5486345677859834</v>
      </c>
      <c r="H212" s="21">
        <f>H77*H186-Baseline!H77*Baseline!H186</f>
        <v>8.3603814510523335</v>
      </c>
      <c r="I212" s="21">
        <f>I77*I186-Baseline!I77*Baseline!I186</f>
        <v>8.1766702237279389</v>
      </c>
      <c r="J212" s="21">
        <f>J77*J186-Baseline!J77*Baseline!J186</f>
        <v>7.9973919879133364</v>
      </c>
      <c r="K212" s="21">
        <f>K77*K186-Baseline!K77*Baseline!K186</f>
        <v>7.8224404898190221</v>
      </c>
      <c r="L212" s="21">
        <f>L77*L186-Baseline!L77*Baseline!L186</f>
        <v>7.6517120794292914</v>
      </c>
      <c r="M212" s="21">
        <f>M77*M186-Baseline!M77*Baseline!M186</f>
        <v>7.4851056196497288</v>
      </c>
      <c r="N212" s="21">
        <f>N77*N186-Baseline!N77*Baseline!N186</f>
        <v>7.3225224392765549</v>
      </c>
      <c r="O212" s="21">
        <f>O77*O186-Baseline!O77*Baseline!O186</f>
        <v>7.1638662777112234</v>
      </c>
      <c r="P212" s="21">
        <f>P77*P186-Baseline!P77*Baseline!P186</f>
        <v>7.0090432078541003</v>
      </c>
      <c r="Q212" s="21">
        <f>Q77*Q186-Baseline!Q77*Baseline!Q186</f>
        <v>6.8579616071008154</v>
      </c>
      <c r="R212" s="21">
        <f>R77*R186-Baseline!R77*Baseline!R186</f>
        <v>6.710532074452968</v>
      </c>
      <c r="S212" s="21">
        <f>S77*S186-Baseline!S77*Baseline!S186</f>
        <v>6.5666673849650827</v>
      </c>
      <c r="T212" s="21">
        <f>T77*T186-Baseline!T77*Baseline!T186</f>
        <v>6.4262824555995763</v>
      </c>
      <c r="U212" s="21">
        <f>U77*U186-Baseline!U77*Baseline!U186</f>
        <v>6.2892942591432011</v>
      </c>
      <c r="V212" s="21">
        <f>V77*V186-Baseline!V77*Baseline!V186</f>
        <v>6.1556218028841334</v>
      </c>
      <c r="W212" s="21">
        <f>W77*W186-Baseline!W77*Baseline!W186</f>
        <v>6.025186068734679</v>
      </c>
      <c r="X212" s="21">
        <f>X77*X186-Baseline!X77*Baseline!X186</f>
        <v>5.8979099664218495</v>
      </c>
      <c r="Y212" s="21">
        <f>Y77*Y186-Baseline!Y77*Baseline!Y186</f>
        <v>5.7737182744178837</v>
      </c>
      <c r="Z212" s="21">
        <f>Z77*Z186-Baseline!Z77*Baseline!Z186</f>
        <v>5.6525376227263937</v>
      </c>
      <c r="AA212" s="21">
        <f>AA77*AA186-Baseline!AA77*Baseline!AA186</f>
        <v>5.5342964234807503</v>
      </c>
      <c r="AB212" s="21">
        <f>AB77*AB186-Baseline!AB77*Baseline!AB186</f>
        <v>5.418924836116048</v>
      </c>
      <c r="AC212" s="21">
        <f>AC77*AC186-Baseline!AC77*Baseline!AC186</f>
        <v>5.3063547234607924</v>
      </c>
      <c r="AD212" s="21">
        <f>AD77*AD186-Baseline!AD77*Baseline!AD186</f>
        <v>5.1965196167385503</v>
      </c>
      <c r="AE212" s="21">
        <f>AE77*AE186-Baseline!AE77*Baseline!AE186</f>
        <v>5.0893546660414417</v>
      </c>
      <c r="AF212" s="21">
        <f>AF77*AF186-Baseline!AF77*Baseline!AF186</f>
        <v>4.984796603434039</v>
      </c>
      <c r="AG212" s="21">
        <f>AG77*AG186-Baseline!AG77*Baseline!AG186</f>
        <v>4.8827837160346741</v>
      </c>
      <c r="AH212" s="21">
        <f>AH77*AH186-Baseline!AH77*Baseline!AH186</f>
        <v>4.7832557879911857</v>
      </c>
      <c r="AI212" s="21">
        <f>AI77*AI186-Baseline!AI77*Baseline!AI186</f>
        <v>4.6861540854683161</v>
      </c>
      <c r="AJ212" s="21">
        <f>AJ77*AJ186-Baseline!AJ77*Baseline!AJ186</f>
        <v>4.6137097581638802</v>
      </c>
      <c r="AK212" s="21">
        <f>AK77*AK186-Baseline!AK77*Baseline!AK186</f>
        <v>4.5427871876154926</v>
      </c>
      <c r="AL212" s="21">
        <f>AL77*AL186-Baseline!AL77*Baseline!AL186</f>
        <v>4.473358866736362</v>
      </c>
      <c r="AM212" s="21">
        <f>AM77*AM186-Baseline!AM77*Baseline!AM186</f>
        <v>4.4053978595696908</v>
      </c>
      <c r="AN212" s="21">
        <f>AN77*AN186-Baseline!AN77*Baseline!AN186</f>
        <v>4.3388777956346587</v>
      </c>
      <c r="AO212" s="21">
        <f>AO77*AO186-Baseline!AO77*Baseline!AO186</f>
        <v>4.2737728591671686</v>
      </c>
      <c r="AP212" s="21">
        <f>AP77*AP186-Baseline!AP77*Baseline!AP186</f>
        <v>4.210057778505055</v>
      </c>
      <c r="AQ212" s="21">
        <f>AQ77*AQ186-Baseline!AQ77*Baseline!AQ186</f>
        <v>4.1477078218716255</v>
      </c>
      <c r="AR212" s="21">
        <f>AR77*AR186-Baseline!AR77*Baseline!AR186</f>
        <v>4.0866987756309854</v>
      </c>
      <c r="AS212" s="21">
        <f>AS77*AS186-Baseline!AS77*Baseline!AS186</f>
        <v>4.0270069482538426</v>
      </c>
      <c r="AT212" s="21">
        <f>AT77*AT186-Baseline!AT77*Baseline!AT186</f>
        <v>3.9686091504175649</v>
      </c>
      <c r="AU212" s="21">
        <f>AU77*AU186-Baseline!AU77*Baseline!AU186</f>
        <v>3.9114826933467759</v>
      </c>
      <c r="AV212" s="21">
        <f>AV77*AV186-Baseline!AV77*Baseline!AV186</f>
        <v>3.8556053744438032</v>
      </c>
      <c r="AW212" s="21">
        <f>AW77*AW186-Baseline!AW77*Baseline!AW186</f>
        <v>3.8009554738287066</v>
      </c>
      <c r="AX212" s="21">
        <f>AX77*AX186-Baseline!AX77*Baseline!AX186</f>
        <v>3.7475117406805314</v>
      </c>
      <c r="AY212" s="21">
        <f>AY77*AY186-Baseline!AY77*Baseline!AY186</f>
        <v>3.6952533879646441</v>
      </c>
      <c r="AZ212" s="21">
        <f>AZ77*AZ186-Baseline!AZ77*Baseline!AZ186</f>
        <v>3.6441600857427519</v>
      </c>
      <c r="BA212" s="21">
        <f>BA77*BA186-Baseline!BA77*Baseline!BA186</f>
        <v>3.5942119469246609</v>
      </c>
      <c r="BB212" s="21">
        <f>BB77*BB186-Baseline!BB77*Baseline!BB186</f>
        <v>3.5449484148506998</v>
      </c>
    </row>
    <row r="213" spans="1:54" outlineLevel="2">
      <c r="A213" s="520"/>
      <c r="B213" s="150" t="s">
        <v>504</v>
      </c>
      <c r="C213" s="19"/>
      <c r="D213" s="135" t="s">
        <v>399</v>
      </c>
      <c r="E213" s="21">
        <f>E193-Baseline!E193</f>
        <v>53.300942109531704</v>
      </c>
      <c r="F213" s="21">
        <f>F193-Baseline!F193</f>
        <v>53.049731344196601</v>
      </c>
      <c r="G213" s="21">
        <f>G193-Baseline!G193</f>
        <v>52.604621201161265</v>
      </c>
      <c r="H213" s="21">
        <f>H193-Baseline!H193</f>
        <v>52.155795124736088</v>
      </c>
      <c r="I213" s="21">
        <f>I193-Baseline!I193</f>
        <v>51.877234687538454</v>
      </c>
      <c r="J213" s="21">
        <f>J193-Baseline!J193</f>
        <v>51.58828781238698</v>
      </c>
      <c r="K213" s="21">
        <f>K193-Baseline!K193</f>
        <v>51.123682806669976</v>
      </c>
      <c r="L213" s="21">
        <f>L193-Baseline!L193</f>
        <v>50.819700904735306</v>
      </c>
      <c r="M213" s="21">
        <f>M193-Baseline!M193</f>
        <v>50.507305506426448</v>
      </c>
      <c r="N213" s="21">
        <f>N193-Baseline!N193</f>
        <v>50.031754187915247</v>
      </c>
      <c r="O213" s="21">
        <f>O193-Baseline!O193</f>
        <v>49.707780342155573</v>
      </c>
      <c r="P213" s="21">
        <f>P193-Baseline!P193</f>
        <v>49.377144192336551</v>
      </c>
      <c r="Q213" s="21">
        <f>Q193-Baseline!Q193</f>
        <v>49.040410584365681</v>
      </c>
      <c r="R213" s="21">
        <f>R193-Baseline!R193</f>
        <v>48.840513771525657</v>
      </c>
      <c r="S213" s="21">
        <f>S193-Baseline!S193</f>
        <v>48.490136889251559</v>
      </c>
      <c r="T213" s="21">
        <f>T193-Baseline!T193</f>
        <v>48.135297786610735</v>
      </c>
      <c r="U213" s="21">
        <f>U193-Baseline!U193</f>
        <v>47.776473315614396</v>
      </c>
      <c r="V213" s="21">
        <f>V193-Baseline!V193</f>
        <v>47.544738176307554</v>
      </c>
      <c r="W213" s="21">
        <f>W193-Baseline!W193</f>
        <v>47.176528135351958</v>
      </c>
      <c r="X213" s="21">
        <f>X193-Baseline!X193</f>
        <v>46.930864423637509</v>
      </c>
      <c r="Y213" s="21">
        <f>Y193-Baseline!Y193</f>
        <v>46.555214584089711</v>
      </c>
      <c r="Z213" s="21">
        <f>Z193-Baseline!Z193</f>
        <v>46.297752994373433</v>
      </c>
      <c r="AA213" s="21">
        <f>AA193-Baseline!AA193</f>
        <v>46.033885273865408</v>
      </c>
      <c r="AB213" s="21">
        <f>AB193-Baseline!AB193</f>
        <v>45.764144313222694</v>
      </c>
      <c r="AC213" s="21">
        <f>AC193-Baseline!AC193</f>
        <v>45.463305663908223</v>
      </c>
      <c r="AD213" s="21">
        <f>AD193-Baseline!AD193</f>
        <v>45.164513715509827</v>
      </c>
      <c r="AE213" s="21">
        <f>AE193-Baseline!AE193</f>
        <v>44.87271363241544</v>
      </c>
      <c r="AF213" s="21">
        <f>AF193-Baseline!AF193</f>
        <v>44.573839905756024</v>
      </c>
      <c r="AG213" s="21">
        <f>AG193-Baseline!AG193</f>
        <v>44.269750504377456</v>
      </c>
      <c r="AH213" s="21">
        <f>AH193-Baseline!AH193</f>
        <v>43.96251189632526</v>
      </c>
      <c r="AI213" s="21">
        <f>AI193-Baseline!AI193</f>
        <v>43.654705193663602</v>
      </c>
      <c r="AJ213" s="21">
        <f>AJ193-Baseline!AJ193</f>
        <v>43.555662322558341</v>
      </c>
      <c r="AK213" s="21">
        <f>AK193-Baseline!AK193</f>
        <v>43.452427410473774</v>
      </c>
      <c r="AL213" s="21">
        <f>AL193-Baseline!AL193</f>
        <v>43.345929347560443</v>
      </c>
      <c r="AM213" s="21">
        <f>AM193-Baseline!AM193</f>
        <v>43.236688358724408</v>
      </c>
      <c r="AN213" s="21">
        <f>AN193-Baseline!AN193</f>
        <v>43.124926081956069</v>
      </c>
      <c r="AO213" s="21">
        <f>AO193-Baseline!AO193</f>
        <v>43.010736332355741</v>
      </c>
      <c r="AP213" s="21">
        <f>AP193-Baseline!AP193</f>
        <v>42.894422983102082</v>
      </c>
      <c r="AQ213" s="21">
        <f>AQ193-Baseline!AQ193</f>
        <v>42.776329642206193</v>
      </c>
      <c r="AR213" s="21">
        <f>AR193-Baseline!AR193</f>
        <v>42.656702742287429</v>
      </c>
      <c r="AS213" s="21">
        <f>AS193-Baseline!AS193</f>
        <v>42.535768840024588</v>
      </c>
      <c r="AT213" s="21">
        <f>AT193-Baseline!AT193</f>
        <v>42.413768473010464</v>
      </c>
      <c r="AU213" s="21">
        <f>AU193-Baseline!AU193</f>
        <v>42.290952649898308</v>
      </c>
      <c r="AV213" s="21">
        <f>AV193-Baseline!AV193</f>
        <v>42.16755675816848</v>
      </c>
      <c r="AW213" s="21">
        <f>AW193-Baseline!AW193</f>
        <v>42.043802966777768</v>
      </c>
      <c r="AX213" s="21">
        <f>AX193-Baseline!AX193</f>
        <v>41.919911390779362</v>
      </c>
      <c r="AY213" s="21">
        <f>AY193-Baseline!AY193</f>
        <v>41.796099557778192</v>
      </c>
      <c r="AZ213" s="21">
        <f>AZ193-Baseline!AZ193</f>
        <v>41.672579321583605</v>
      </c>
      <c r="BA213" s="21">
        <f>BA193-Baseline!BA193</f>
        <v>41.549556030483842</v>
      </c>
      <c r="BB213" s="21">
        <f>BB193-Baseline!BB193</f>
        <v>41.422076090118502</v>
      </c>
    </row>
    <row r="214" spans="1:54" outlineLevel="2">
      <c r="A214" s="520"/>
      <c r="B214" s="150" t="s">
        <v>505</v>
      </c>
      <c r="C214" s="19"/>
      <c r="D214" s="135" t="s">
        <v>399</v>
      </c>
      <c r="E214" s="21">
        <f>E194-Baseline!E194</f>
        <v>26.692649038672457</v>
      </c>
      <c r="F214" s="21">
        <f>F194-Baseline!F194</f>
        <v>26.499887855304891</v>
      </c>
      <c r="G214" s="21">
        <f>G194-Baseline!G194</f>
        <v>26.30973958844238</v>
      </c>
      <c r="H214" s="21">
        <f>H194-Baseline!H194</f>
        <v>26.122194543571464</v>
      </c>
      <c r="I214" s="21">
        <f>I194-Baseline!I194</f>
        <v>25.937243447212047</v>
      </c>
      <c r="J214" s="21">
        <f>J194-Baseline!J194</f>
        <v>25.754877514864752</v>
      </c>
      <c r="K214" s="21">
        <f>K194-Baseline!K194</f>
        <v>25.57508836288152</v>
      </c>
      <c r="L214" s="21">
        <f>L194-Baseline!L194</f>
        <v>25.397868157310217</v>
      </c>
      <c r="M214" s="21">
        <f>M194-Baseline!M194</f>
        <v>25.223209490702025</v>
      </c>
      <c r="N214" s="21">
        <f>N194-Baseline!N194</f>
        <v>25.051105430963482</v>
      </c>
      <c r="O214" s="21">
        <f>O194-Baseline!O194</f>
        <v>24.881549556210452</v>
      </c>
      <c r="P214" s="21">
        <f>P194-Baseline!P194</f>
        <v>24.714535907376384</v>
      </c>
      <c r="Q214" s="21">
        <f>Q194-Baseline!Q194</f>
        <v>24.55005907141156</v>
      </c>
      <c r="R214" s="21">
        <f>R194-Baseline!R194</f>
        <v>24.388114089296774</v>
      </c>
      <c r="S214" s="21">
        <f>S194-Baseline!S194</f>
        <v>24.22324505443429</v>
      </c>
      <c r="T214" s="21">
        <f>T194-Baseline!T194</f>
        <v>24.060971368437123</v>
      </c>
      <c r="U214" s="21">
        <f>U194-Baseline!U194</f>
        <v>23.901287882469433</v>
      </c>
      <c r="V214" s="21">
        <f>V194-Baseline!V194</f>
        <v>23.744190053294194</v>
      </c>
      <c r="W214" s="21">
        <f>W194-Baseline!W194</f>
        <v>23.589673827629333</v>
      </c>
      <c r="X214" s="21">
        <f>X194-Baseline!X194</f>
        <v>23.437735755683345</v>
      </c>
      <c r="Y214" s="21">
        <f>Y194-Baseline!Y194</f>
        <v>23.288372879133124</v>
      </c>
      <c r="Z214" s="21">
        <f>Z194-Baseline!Z194</f>
        <v>23.141582873920044</v>
      </c>
      <c r="AA214" s="21">
        <f>AA194-Baseline!AA194</f>
        <v>22.99736395579221</v>
      </c>
      <c r="AB214" s="21">
        <f>AB194-Baseline!AB194</f>
        <v>22.855714953110287</v>
      </c>
      <c r="AC214" s="21">
        <f>AC194-Baseline!AC194</f>
        <v>22.702027200596071</v>
      </c>
      <c r="AD214" s="21">
        <f>AD194-Baseline!AD194</f>
        <v>22.549255261854604</v>
      </c>
      <c r="AE214" s="21">
        <f>AE194-Baseline!AE194</f>
        <v>22.395997396891456</v>
      </c>
      <c r="AF214" s="21">
        <f>AF194-Baseline!AF194</f>
        <v>22.241357045546689</v>
      </c>
      <c r="AG214" s="21">
        <f>AG194-Baseline!AG194</f>
        <v>22.08494629425147</v>
      </c>
      <c r="AH214" s="21">
        <f>AH194-Baseline!AH194</f>
        <v>21.927006682669965</v>
      </c>
      <c r="AI214" s="21">
        <f>AI194-Baseline!AI194</f>
        <v>21.768631187365063</v>
      </c>
      <c r="AJ214" s="21">
        <f>AJ194-Baseline!AJ194</f>
        <v>21.714452123231027</v>
      </c>
      <c r="AK214" s="21">
        <f>AK194-Baseline!AK194</f>
        <v>21.658575377136554</v>
      </c>
      <c r="AL214" s="21">
        <f>AL194-Baseline!AL194</f>
        <v>21.601187836263051</v>
      </c>
      <c r="AM214" s="21">
        <f>AM194-Baseline!AM194</f>
        <v>21.542503644491536</v>
      </c>
      <c r="AN214" s="21">
        <f>AN194-Baseline!AN194</f>
        <v>21.482676914308108</v>
      </c>
      <c r="AO214" s="21">
        <f>AO194-Baseline!AO194</f>
        <v>21.421787451131962</v>
      </c>
      <c r="AP214" s="21">
        <f>AP194-Baseline!AP194</f>
        <v>21.359973176285923</v>
      </c>
      <c r="AQ214" s="21">
        <f>AQ194-Baseline!AQ194</f>
        <v>21.297375355256818</v>
      </c>
      <c r="AR214" s="21">
        <f>AR194-Baseline!AR194</f>
        <v>21.234121215617378</v>
      </c>
      <c r="AS214" s="21">
        <f>AS194-Baseline!AS194</f>
        <v>21.170327309943026</v>
      </c>
      <c r="AT214" s="21">
        <f>AT194-Baseline!AT194</f>
        <v>21.106109208701866</v>
      </c>
      <c r="AU214" s="21">
        <f>AU194-Baseline!AU194</f>
        <v>21.041585143705984</v>
      </c>
      <c r="AV214" s="21">
        <f>AV194-Baseline!AV194</f>
        <v>20.976868466161672</v>
      </c>
      <c r="AW214" s="21">
        <f>AW194-Baseline!AW194</f>
        <v>20.912068220651044</v>
      </c>
      <c r="AX214" s="21">
        <f>AX194-Baseline!AX194</f>
        <v>20.847290947610585</v>
      </c>
      <c r="AY214" s="21">
        <f>AY194-Baseline!AY194</f>
        <v>20.782641300122418</v>
      </c>
      <c r="AZ214" s="21">
        <f>AZ194-Baseline!AZ194</f>
        <v>20.718221535318055</v>
      </c>
      <c r="BA214" s="21">
        <f>BA194-Baseline!BA194</f>
        <v>20.654131107032228</v>
      </c>
      <c r="BB214" s="21">
        <f>BB194-Baseline!BB194</f>
        <v>20.587905318634363</v>
      </c>
    </row>
    <row r="215" spans="1:54" outlineLevel="2">
      <c r="A215" s="520"/>
      <c r="B215" s="150" t="s">
        <v>506</v>
      </c>
      <c r="C215" s="19"/>
      <c r="D215" s="135" t="s">
        <v>399</v>
      </c>
      <c r="E215" s="21">
        <f>E195-Baseline!E195</f>
        <v>80.077947097049076</v>
      </c>
      <c r="F215" s="21">
        <f>F195-Baseline!F195</f>
        <v>79.499663547365813</v>
      </c>
      <c r="G215" s="21">
        <f>G195-Baseline!G195</f>
        <v>78.92921876532715</v>
      </c>
      <c r="H215" s="21">
        <f>H195-Baseline!H195</f>
        <v>78.366583630714388</v>
      </c>
      <c r="I215" s="21">
        <f>I195-Baseline!I195</f>
        <v>77.811730341636149</v>
      </c>
      <c r="J215" s="21">
        <f>J195-Baseline!J195</f>
        <v>77.264632527624428</v>
      </c>
      <c r="K215" s="21">
        <f>K195-Baseline!K195</f>
        <v>76.725265088644562</v>
      </c>
      <c r="L215" s="21">
        <f>L195-Baseline!L195</f>
        <v>76.193604471930655</v>
      </c>
      <c r="M215" s="21">
        <f>M195-Baseline!M195</f>
        <v>75.669628456223279</v>
      </c>
      <c r="N215" s="21">
        <f>N195-Baseline!N195</f>
        <v>75.15331627735263</v>
      </c>
      <c r="O215" s="21">
        <f>O195-Baseline!O195</f>
        <v>74.644648668631348</v>
      </c>
      <c r="P215" s="21">
        <f>P195-Baseline!P195</f>
        <v>74.143607737001773</v>
      </c>
      <c r="Q215" s="21">
        <f>Q195-Baseline!Q195</f>
        <v>73.650177214234702</v>
      </c>
      <c r="R215" s="21">
        <f>R195-Baseline!R195</f>
        <v>73.164342267890319</v>
      </c>
      <c r="S215" s="21">
        <f>S195-Baseline!S195</f>
        <v>72.669735149368933</v>
      </c>
      <c r="T215" s="21">
        <f>T195-Baseline!T195</f>
        <v>72.1829140916753</v>
      </c>
      <c r="U215" s="21">
        <f>U195-Baseline!U195</f>
        <v>71.703863660753683</v>
      </c>
      <c r="V215" s="21">
        <f>V195-Baseline!V195</f>
        <v>71.232570146820834</v>
      </c>
      <c r="W215" s="21">
        <f>W195-Baseline!W195</f>
        <v>70.769021482888022</v>
      </c>
      <c r="X215" s="21">
        <f>X195-Baseline!X195</f>
        <v>70.313207267050018</v>
      </c>
      <c r="Y215" s="21">
        <f>Y195-Baseline!Y195</f>
        <v>69.865118637399377</v>
      </c>
      <c r="Z215" s="21">
        <f>Z195-Baseline!Z195</f>
        <v>69.424748609765885</v>
      </c>
      <c r="AA215" s="21">
        <f>AA195-Baseline!AA195</f>
        <v>68.992091879119954</v>
      </c>
      <c r="AB215" s="21">
        <f>AB195-Baseline!AB195</f>
        <v>68.567144859330853</v>
      </c>
      <c r="AC215" s="21">
        <f>AC195-Baseline!AC195</f>
        <v>68.10608160243163</v>
      </c>
      <c r="AD215" s="21">
        <f>AD195-Baseline!AD195</f>
        <v>67.647765786914007</v>
      </c>
      <c r="AE215" s="21">
        <f>AE195-Baseline!AE195</f>
        <v>67.187992192855631</v>
      </c>
      <c r="AF215" s="21">
        <f>AF195-Baseline!AF195</f>
        <v>66.724071139814413</v>
      </c>
      <c r="AG215" s="21">
        <f>AG195-Baseline!AG195</f>
        <v>66.254838885026572</v>
      </c>
      <c r="AH215" s="21">
        <f>AH195-Baseline!AH195</f>
        <v>65.781020050788143</v>
      </c>
      <c r="AI215" s="21">
        <f>AI195-Baseline!AI195</f>
        <v>65.305893565235138</v>
      </c>
      <c r="AJ215" s="21">
        <f>AJ195-Baseline!AJ195</f>
        <v>65.143356373092459</v>
      </c>
      <c r="AK215" s="21">
        <f>AK195-Baseline!AK195</f>
        <v>64.97572613498474</v>
      </c>
      <c r="AL215" s="21">
        <f>AL195-Baseline!AL195</f>
        <v>64.803563512521023</v>
      </c>
      <c r="AM215" s="21">
        <f>AM195-Baseline!AM195</f>
        <v>64.627510937468188</v>
      </c>
      <c r="AN215" s="21">
        <f>AN195-Baseline!AN195</f>
        <v>64.448030747126765</v>
      </c>
      <c r="AO215" s="21">
        <f>AO195-Baseline!AO195</f>
        <v>64.265362357785477</v>
      </c>
      <c r="AP215" s="21">
        <f>AP195-Baseline!AP195</f>
        <v>64.079919533430711</v>
      </c>
      <c r="AQ215" s="21">
        <f>AQ195-Baseline!AQ195</f>
        <v>63.892126070528903</v>
      </c>
      <c r="AR215" s="21">
        <f>AR195-Baseline!AR195</f>
        <v>63.702363651793085</v>
      </c>
      <c r="AS215" s="21">
        <f>AS195-Baseline!AS195</f>
        <v>63.510981934940382</v>
      </c>
      <c r="AT215" s="21">
        <f>AT195-Baseline!AT195</f>
        <v>63.318327631382076</v>
      </c>
      <c r="AU215" s="21">
        <f>AU195-Baseline!AU195</f>
        <v>63.124755436555752</v>
      </c>
      <c r="AV215" s="21">
        <f>AV195-Baseline!AV195</f>
        <v>62.930605404079458</v>
      </c>
      <c r="AW215" s="21">
        <f>AW195-Baseline!AW195</f>
        <v>62.736204667698793</v>
      </c>
      <c r="AX215" s="21">
        <f>AX195-Baseline!AX195</f>
        <v>62.5418728487235</v>
      </c>
      <c r="AY215" s="21">
        <f>AY195-Baseline!AY195</f>
        <v>62.34792390640083</v>
      </c>
      <c r="AZ215" s="21">
        <f>AZ195-Baseline!AZ195</f>
        <v>62.154664612125323</v>
      </c>
      <c r="BA215" s="21">
        <f>BA195-Baseline!BA195</f>
        <v>61.962393327401159</v>
      </c>
      <c r="BB215" s="21">
        <f>BB195-Baseline!BB195</f>
        <v>61.763715962336022</v>
      </c>
    </row>
    <row r="216" spans="1:54" outlineLevel="2">
      <c r="A216" s="520"/>
      <c r="B216" s="150" t="s">
        <v>292</v>
      </c>
      <c r="C216" s="19"/>
      <c r="D216" s="135" t="s">
        <v>399</v>
      </c>
      <c r="E216" s="21">
        <f>E196-Baseline!E196</f>
        <v>3.8336980689506128</v>
      </c>
      <c r="F216" s="21">
        <f>F196-Baseline!F196</f>
        <v>3.8784494395095863</v>
      </c>
      <c r="G216" s="21">
        <f>G196-Baseline!G196</f>
        <v>3.9244787217876311</v>
      </c>
      <c r="H216" s="21">
        <f>H196-Baseline!H196</f>
        <v>3.9718205893010441</v>
      </c>
      <c r="I216" s="21">
        <f>I196-Baseline!I196</f>
        <v>4.0205107371049049</v>
      </c>
      <c r="J216" s="21">
        <f>J196-Baseline!J196</f>
        <v>4.0705860331044565</v>
      </c>
      <c r="K216" s="21">
        <f>K196-Baseline!K196</f>
        <v>4.1220845471991989</v>
      </c>
      <c r="L216" s="21">
        <f>L196-Baseline!L196</f>
        <v>4.1750454895132458</v>
      </c>
      <c r="M216" s="21">
        <f>M196-Baseline!M196</f>
        <v>4.2295093457075925</v>
      </c>
      <c r="N216" s="21">
        <f>N196-Baseline!N196</f>
        <v>4.2855179348772117</v>
      </c>
      <c r="O216" s="21">
        <f>O196-Baseline!O196</f>
        <v>4.3431143184352869</v>
      </c>
      <c r="P216" s="21">
        <f>P196-Baseline!P196</f>
        <v>4.4023429946887243</v>
      </c>
      <c r="Q216" s="21">
        <f>Q196-Baseline!Q196</f>
        <v>4.463249862705541</v>
      </c>
      <c r="R216" s="21">
        <f>R196-Baseline!R196</f>
        <v>4.5258822905319089</v>
      </c>
      <c r="S216" s="21">
        <f>S196-Baseline!S196</f>
        <v>4.5902891690937437</v>
      </c>
      <c r="T216" s="21">
        <f>T196-Baseline!T196</f>
        <v>4.6565209347722387</v>
      </c>
      <c r="U216" s="21">
        <f>U196-Baseline!U196</f>
        <v>4.724629650809459</v>
      </c>
      <c r="V216" s="21">
        <f>V196-Baseline!V196</f>
        <v>4.7946690717387845</v>
      </c>
      <c r="W216" s="21">
        <f>W196-Baseline!W196</f>
        <v>4.8666946247783658</v>
      </c>
      <c r="X216" s="21">
        <f>X196-Baseline!X196</f>
        <v>4.9407636004505173</v>
      </c>
      <c r="Y216" s="21">
        <f>Y196-Baseline!Y196</f>
        <v>5.0169350679814926</v>
      </c>
      <c r="Z216" s="21">
        <f>Z196-Baseline!Z196</f>
        <v>5.0952700318311175</v>
      </c>
      <c r="AA216" s="21">
        <f>AA196-Baseline!AA196</f>
        <v>5.1758314669444676</v>
      </c>
      <c r="AB216" s="21">
        <f>AB196-Baseline!AB196</f>
        <v>5.2586843708271971</v>
      </c>
      <c r="AC216" s="21">
        <f>AC196-Baseline!AC196</f>
        <v>5.3438958306105997</v>
      </c>
      <c r="AD216" s="21">
        <f>AD196-Baseline!AD196</f>
        <v>5.4315351487537056</v>
      </c>
      <c r="AE216" s="21">
        <f>AE196-Baseline!AE196</f>
        <v>5.5216738539289487</v>
      </c>
      <c r="AF216" s="21">
        <f>AF196-Baseline!AF196</f>
        <v>5.6143857723536108</v>
      </c>
      <c r="AG216" s="21">
        <f>AG196-Baseline!AG196</f>
        <v>5.7097471826888224</v>
      </c>
      <c r="AH216" s="21">
        <f>AH196-Baseline!AH196</f>
        <v>5.8078367834817204</v>
      </c>
      <c r="AI216" s="21">
        <f>AI196-Baseline!AI196</f>
        <v>5.9087359061605538</v>
      </c>
      <c r="AJ216" s="21">
        <f>AJ196-Baseline!AJ196</f>
        <v>6.0252319142423287</v>
      </c>
      <c r="AK216" s="21">
        <f>AK196-Baseline!AK196</f>
        <v>6.1451865492780833</v>
      </c>
      <c r="AL216" s="21">
        <f>AL196-Baseline!AL196</f>
        <v>6.2687103409626443</v>
      </c>
      <c r="AM216" s="21">
        <f>AM196-Baseline!AM196</f>
        <v>6.3959175745662931</v>
      </c>
      <c r="AN216" s="21">
        <f>AN196-Baseline!AN196</f>
        <v>6.5269264948929928</v>
      </c>
      <c r="AO216" s="21">
        <f>AO196-Baseline!AO196</f>
        <v>6.6618594008299326</v>
      </c>
      <c r="AP216" s="21">
        <f>AP196-Baseline!AP196</f>
        <v>6.8008428474886324</v>
      </c>
      <c r="AQ216" s="21">
        <f>AQ196-Baseline!AQ196</f>
        <v>6.9440077272425009</v>
      </c>
      <c r="AR216" s="21">
        <f>AR196-Baseline!AR196</f>
        <v>7.0914894810008882</v>
      </c>
      <c r="AS216" s="21">
        <f>AS196-Baseline!AS196</f>
        <v>7.2434282132654122</v>
      </c>
      <c r="AT216" s="21">
        <f>AT196-Baseline!AT196</f>
        <v>7.3999689303731566</v>
      </c>
      <c r="AU216" s="21">
        <f>AU196-Baseline!AU196</f>
        <v>7.5612616193066478</v>
      </c>
      <c r="AV216" s="21">
        <f>AV196-Baseline!AV196</f>
        <v>7.7274615080007312</v>
      </c>
      <c r="AW216" s="21">
        <f>AW196-Baseline!AW196</f>
        <v>7.8987292382478076</v>
      </c>
      <c r="AX216" s="21">
        <f>AX196-Baseline!AX196</f>
        <v>8.0752310169622437</v>
      </c>
      <c r="AY216" s="21">
        <f>AY196-Baseline!AY196</f>
        <v>8.2571388519641555</v>
      </c>
      <c r="AZ216" s="21">
        <f>AZ196-Baseline!AZ196</f>
        <v>8.4446307824928031</v>
      </c>
      <c r="BA216" s="21">
        <f>BA196-Baseline!BA196</f>
        <v>8.6378910129000186</v>
      </c>
      <c r="BB216" s="21">
        <f>BB196-Baseline!BB196</f>
        <v>8.8355741147884217</v>
      </c>
    </row>
    <row r="217" spans="1:54" outlineLevel="2">
      <c r="A217" s="520"/>
      <c r="B217" s="150" t="s">
        <v>295</v>
      </c>
      <c r="C217" s="19"/>
      <c r="D217" s="135"/>
      <c r="E217" s="21">
        <f>E197-Baseline!E197</f>
        <v>54.20190419459999</v>
      </c>
      <c r="F217" s="21">
        <f>F197-Baseline!F197</f>
        <v>53.582335167729468</v>
      </c>
      <c r="G217" s="21">
        <f>G197-Baseline!G197</f>
        <v>52.978722781675195</v>
      </c>
      <c r="H217" s="21">
        <f>H197-Baseline!H197</f>
        <v>52.390660131280029</v>
      </c>
      <c r="I217" s="21">
        <f>I197-Baseline!I197</f>
        <v>51.817752842177384</v>
      </c>
      <c r="J217" s="21">
        <f>J197-Baseline!J197</f>
        <v>51.259618606902656</v>
      </c>
      <c r="K217" s="21">
        <f>K197-Baseline!K197</f>
        <v>50.715886881199175</v>
      </c>
      <c r="L217" s="21">
        <f>L197-Baseline!L197</f>
        <v>50.186198533139816</v>
      </c>
      <c r="M217" s="21">
        <f>M197-Baseline!M197</f>
        <v>49.670205453425808</v>
      </c>
      <c r="N217" s="21">
        <f>N197-Baseline!N197</f>
        <v>49.167570282277836</v>
      </c>
      <c r="O217" s="21">
        <f>O197-Baseline!O197</f>
        <v>48.677966042494674</v>
      </c>
      <c r="P217" s="21">
        <f>P197-Baseline!P197</f>
        <v>48.201075882585499</v>
      </c>
      <c r="Q217" s="21">
        <f>Q197-Baseline!Q197</f>
        <v>47.736592746272507</v>
      </c>
      <c r="R217" s="21">
        <f>R197-Baseline!R197</f>
        <v>47.284219079713694</v>
      </c>
      <c r="S217" s="21">
        <f>S197-Baseline!S197</f>
        <v>46.843666572300698</v>
      </c>
      <c r="T217" s="21">
        <f>T197-Baseline!T197</f>
        <v>46.414655864169362</v>
      </c>
      <c r="U217" s="21">
        <f>U197-Baseline!U197</f>
        <v>45.996916305386861</v>
      </c>
      <c r="V217" s="21">
        <f>V197-Baseline!V197</f>
        <v>45.590185688865517</v>
      </c>
      <c r="W217" s="21">
        <f>W197-Baseline!W197</f>
        <v>45.194210002773595</v>
      </c>
      <c r="X217" s="21">
        <f>X197-Baseline!X197</f>
        <v>44.80874318794806</v>
      </c>
      <c r="Y217" s="21">
        <f>Y197-Baseline!Y197</f>
        <v>44.433546930200571</v>
      </c>
      <c r="Z217" s="21">
        <f>Z197-Baseline!Z197</f>
        <v>44.06839041335683</v>
      </c>
      <c r="AA217" s="21">
        <f>AA197-Baseline!AA197</f>
        <v>43.713050097963333</v>
      </c>
      <c r="AB217" s="21">
        <f>AB197-Baseline!AB197</f>
        <v>43.367309556225194</v>
      </c>
      <c r="AC217" s="21">
        <f>AC197-Baseline!AC197</f>
        <v>43.030959206776849</v>
      </c>
      <c r="AD217" s="21">
        <f>AD197-Baseline!AD197</f>
        <v>42.703796157764906</v>
      </c>
      <c r="AE217" s="21">
        <f>AE197-Baseline!AE197</f>
        <v>42.385624020713898</v>
      </c>
      <c r="AF217" s="21">
        <f>AF197-Baseline!AF197</f>
        <v>42.076252685527457</v>
      </c>
      <c r="AG217" s="21">
        <f>AG197-Baseline!AG197</f>
        <v>41.775498198515123</v>
      </c>
      <c r="AH217" s="21">
        <f>AH197-Baseline!AH197</f>
        <v>41.483182540633486</v>
      </c>
      <c r="AI217" s="21">
        <f>AI197-Baseline!AI197</f>
        <v>41.199133492873322</v>
      </c>
      <c r="AJ217" s="21">
        <f>AJ197-Baseline!AJ197</f>
        <v>41.121840687332885</v>
      </c>
      <c r="AK217" s="21">
        <f>AK197-Baseline!AK197</f>
        <v>41.050842755055257</v>
      </c>
      <c r="AL217" s="21">
        <f>AL197-Baseline!AL197</f>
        <v>40.986083455120898</v>
      </c>
      <c r="AM217" s="21">
        <f>AM197-Baseline!AM197</f>
        <v>40.927509775111517</v>
      </c>
      <c r="AN217" s="21">
        <f>AN197-Baseline!AN197</f>
        <v>40.875071903017542</v>
      </c>
      <c r="AO217" s="21">
        <f>AO197-Baseline!AO197</f>
        <v>40.828723127370296</v>
      </c>
      <c r="AP217" s="21">
        <f>AP197-Baseline!AP197</f>
        <v>40.788419865060419</v>
      </c>
      <c r="AQ217" s="21">
        <f>AQ197-Baseline!AQ197</f>
        <v>40.75412160207631</v>
      </c>
      <c r="AR217" s="21">
        <f>AR197-Baseline!AR197</f>
        <v>40.725790801596233</v>
      </c>
      <c r="AS217" s="21">
        <f>AS197-Baseline!AS197</f>
        <v>40.703392968275821</v>
      </c>
      <c r="AT217" s="21">
        <f>AT197-Baseline!AT197</f>
        <v>40.686896507678043</v>
      </c>
      <c r="AU217" s="21">
        <f>AU197-Baseline!AU197</f>
        <v>40.676272731080445</v>
      </c>
      <c r="AV217" s="21">
        <f>AV197-Baseline!AV197</f>
        <v>40.671495863012446</v>
      </c>
      <c r="AW217" s="21">
        <f>AW197-Baseline!AW197</f>
        <v>40.672542972310652</v>
      </c>
      <c r="AX217" s="21">
        <f>AX197-Baseline!AX197</f>
        <v>40.679393955218558</v>
      </c>
      <c r="AY217" s="21">
        <f>AY197-Baseline!AY197</f>
        <v>40.692031496845253</v>
      </c>
      <c r="AZ217" s="21">
        <f>AZ197-Baseline!AZ197</f>
        <v>40.710441078547348</v>
      </c>
      <c r="BA217" s="21">
        <f>BA197-Baseline!BA197</f>
        <v>40.734610912172286</v>
      </c>
      <c r="BB217" s="21">
        <f>BB197-Baseline!BB197</f>
        <v>40.758865538706196</v>
      </c>
    </row>
    <row r="218" spans="1:54" outlineLevel="2">
      <c r="A218" s="521"/>
      <c r="B218" s="150" t="s">
        <v>486</v>
      </c>
      <c r="C218" s="19"/>
      <c r="D218" s="135" t="s">
        <v>399</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519" t="s">
        <v>507</v>
      </c>
      <c r="B220" s="150" t="s">
        <v>508</v>
      </c>
      <c r="C220" s="19"/>
      <c r="D220" s="135" t="s">
        <v>399</v>
      </c>
      <c r="E220" s="21">
        <f>E200-Baseline!E200</f>
        <v>120.27576010288585</v>
      </c>
      <c r="F220" s="21">
        <f>F200-Baseline!F200</f>
        <v>119.25205714544569</v>
      </c>
      <c r="G220" s="21">
        <f>G200-Baseline!G200</f>
        <v>118.05645727241009</v>
      </c>
      <c r="H220" s="21">
        <f>H200-Baseline!H200</f>
        <v>116.8786572963695</v>
      </c>
      <c r="I220" s="21">
        <f>I200-Baseline!I200</f>
        <v>115.89216849054868</v>
      </c>
      <c r="J220" s="21">
        <f>J200-Baseline!J200</f>
        <v>114.91588444030742</v>
      </c>
      <c r="K220" s="21">
        <f>K200-Baseline!K200</f>
        <v>113.78409472488738</v>
      </c>
      <c r="L220" s="21">
        <f>L200-Baseline!L200</f>
        <v>112.83265700681767</v>
      </c>
      <c r="M220" s="21">
        <f>M200-Baseline!M200</f>
        <v>111.89212592520957</v>
      </c>
      <c r="N220" s="21">
        <f>N200-Baseline!N200</f>
        <v>110.80736484434685</v>
      </c>
      <c r="O220" s="21">
        <f>O200-Baseline!O200</f>
        <v>109.89272698079675</v>
      </c>
      <c r="P220" s="21">
        <f>P200-Baseline!P200</f>
        <v>108.98960627746487</v>
      </c>
      <c r="Q220" s="21">
        <f>Q200-Baseline!Q200</f>
        <v>108.09821480044454</v>
      </c>
      <c r="R220" s="21">
        <f>R200-Baseline!R200</f>
        <v>107.36114721622423</v>
      </c>
      <c r="S220" s="21">
        <f>S200-Baseline!S200</f>
        <v>106.49076001561109</v>
      </c>
      <c r="T220" s="21">
        <f>T200-Baseline!T200</f>
        <v>105.6327570411519</v>
      </c>
      <c r="U220" s="21">
        <f>U200-Baseline!U200</f>
        <v>104.78731353095392</v>
      </c>
      <c r="V220" s="21">
        <f>V200-Baseline!V200</f>
        <v>104.08521473979599</v>
      </c>
      <c r="W220" s="21">
        <f>W200-Baseline!W200</f>
        <v>103.2626188316386</v>
      </c>
      <c r="X220" s="21">
        <f>X200-Baseline!X200</f>
        <v>102.57828117845793</v>
      </c>
      <c r="Y220" s="21">
        <f>Y200-Baseline!Y200</f>
        <v>101.77941485668966</v>
      </c>
      <c r="Z220" s="21">
        <f>Z200-Baseline!Z200</f>
        <v>101.11395106228778</v>
      </c>
      <c r="AA220" s="21">
        <f>AA200-Baseline!AA200</f>
        <v>100.45706326225397</v>
      </c>
      <c r="AB220" s="21">
        <f>AB200-Baseline!AB200</f>
        <v>99.809063076391141</v>
      </c>
      <c r="AC220" s="21">
        <f>AC200-Baseline!AC200</f>
        <v>99.144515424756463</v>
      </c>
      <c r="AD220" s="21">
        <f>AD200-Baseline!AD200</f>
        <v>98.496364638766977</v>
      </c>
      <c r="AE220" s="21">
        <f>AE200-Baseline!AE200</f>
        <v>97.869366173099735</v>
      </c>
      <c r="AF220" s="21">
        <f>AF200-Baseline!AF200</f>
        <v>97.249274967071131</v>
      </c>
      <c r="AG220" s="21">
        <f>AG200-Baseline!AG200</f>
        <v>96.637779601616074</v>
      </c>
      <c r="AH220" s="21">
        <f>AH200-Baseline!AH200</f>
        <v>96.036787008431645</v>
      </c>
      <c r="AI220" s="21">
        <f>AI200-Baseline!AI200</f>
        <v>95.448728678165793</v>
      </c>
      <c r="AJ220" s="21">
        <f>AJ200-Baseline!AJ200</f>
        <v>95.31644468229743</v>
      </c>
      <c r="AK220" s="21">
        <f>AK200-Baseline!AK200</f>
        <v>95.191243902422613</v>
      </c>
      <c r="AL220" s="21">
        <f>AL200-Baseline!AL200</f>
        <v>95.074082010380351</v>
      </c>
      <c r="AM220" s="21">
        <f>AM200-Baseline!AM200</f>
        <v>94.965513567971897</v>
      </c>
      <c r="AN220" s="21">
        <f>AN200-Baseline!AN200</f>
        <v>94.865802275501267</v>
      </c>
      <c r="AO220" s="21">
        <f>AO200-Baseline!AO200</f>
        <v>94.775091719723136</v>
      </c>
      <c r="AP220" s="21">
        <f>AP200-Baseline!AP200</f>
        <v>94.693743474156179</v>
      </c>
      <c r="AQ220" s="21">
        <f>AQ200-Baseline!AQ200</f>
        <v>94.62216679339663</v>
      </c>
      <c r="AR220" s="21">
        <f>AR200-Baseline!AR200</f>
        <v>94.560681800515539</v>
      </c>
      <c r="AS220" s="21">
        <f>AS200-Baseline!AS200</f>
        <v>94.509596969819654</v>
      </c>
      <c r="AT220" s="21">
        <f>AT200-Baseline!AT200</f>
        <v>94.469243061479233</v>
      </c>
      <c r="AU220" s="21">
        <f>AU200-Baseline!AU200</f>
        <v>94.439969693632179</v>
      </c>
      <c r="AV220" s="21">
        <f>AV200-Baseline!AV200</f>
        <v>94.422119503625453</v>
      </c>
      <c r="AW220" s="21">
        <f>AW200-Baseline!AW200</f>
        <v>94.416030651164931</v>
      </c>
      <c r="AX220" s="21">
        <f>AX200-Baseline!AX200</f>
        <v>94.422048103640691</v>
      </c>
      <c r="AY220" s="21">
        <f>AY200-Baseline!AY200</f>
        <v>94.440523294552236</v>
      </c>
      <c r="AZ220" s="21">
        <f>AZ200-Baseline!AZ200</f>
        <v>94.471811268366508</v>
      </c>
      <c r="BA220" s="21">
        <f>BA200-Baseline!BA200</f>
        <v>94.516269902480815</v>
      </c>
      <c r="BB220" s="21">
        <f>BB200-Baseline!BB200</f>
        <v>94.561464158463821</v>
      </c>
    </row>
    <row r="221" spans="1:54" outlineLevel="2">
      <c r="A221" s="520"/>
      <c r="B221" s="150" t="s">
        <v>509</v>
      </c>
      <c r="C221" s="19"/>
      <c r="D221" s="135" t="s">
        <v>399</v>
      </c>
      <c r="E221" s="21">
        <f>E201-Baseline!E201</f>
        <v>93.667467032026607</v>
      </c>
      <c r="F221" s="21">
        <f>F201-Baseline!F201</f>
        <v>92.70221365655398</v>
      </c>
      <c r="G221" s="21">
        <f>G201-Baseline!G201</f>
        <v>91.761575659691189</v>
      </c>
      <c r="H221" s="21">
        <f>H201-Baseline!H201</f>
        <v>90.845056715204876</v>
      </c>
      <c r="I221" s="21">
        <f>I201-Baseline!I201</f>
        <v>89.952177250222277</v>
      </c>
      <c r="J221" s="21">
        <f>J201-Baseline!J201</f>
        <v>89.082474142785202</v>
      </c>
      <c r="K221" s="21">
        <f>K201-Baseline!K201</f>
        <v>88.235500281098922</v>
      </c>
      <c r="L221" s="21">
        <f>L201-Baseline!L201</f>
        <v>87.41082425939257</v>
      </c>
      <c r="M221" s="21">
        <f>M201-Baseline!M201</f>
        <v>86.608029909485154</v>
      </c>
      <c r="N221" s="21">
        <f>N201-Baseline!N201</f>
        <v>85.826716087395084</v>
      </c>
      <c r="O221" s="21">
        <f>O201-Baseline!O201</f>
        <v>85.066496194851638</v>
      </c>
      <c r="P221" s="21">
        <f>P201-Baseline!P201</f>
        <v>84.326997992504715</v>
      </c>
      <c r="Q221" s="21">
        <f>Q201-Baseline!Q201</f>
        <v>83.607863287490432</v>
      </c>
      <c r="R221" s="21">
        <f>R201-Baseline!R201</f>
        <v>82.908747533995353</v>
      </c>
      <c r="S221" s="21">
        <f>S201-Baseline!S201</f>
        <v>82.223868180793815</v>
      </c>
      <c r="T221" s="21">
        <f>T201-Baseline!T201</f>
        <v>81.558430622978307</v>
      </c>
      <c r="U221" s="21">
        <f>U201-Baseline!U201</f>
        <v>80.91212809780896</v>
      </c>
      <c r="V221" s="21">
        <f>V201-Baseline!V201</f>
        <v>80.28466661678263</v>
      </c>
      <c r="W221" s="21">
        <f>W201-Baseline!W201</f>
        <v>79.675764523915973</v>
      </c>
      <c r="X221" s="21">
        <f>X201-Baseline!X201</f>
        <v>79.085152510503775</v>
      </c>
      <c r="Y221" s="21">
        <f>Y201-Baseline!Y201</f>
        <v>78.512573151733079</v>
      </c>
      <c r="Z221" s="21">
        <f>Z201-Baseline!Z201</f>
        <v>77.957780941834386</v>
      </c>
      <c r="AA221" s="21">
        <f>AA201-Baseline!AA201</f>
        <v>77.420541944180769</v>
      </c>
      <c r="AB221" s="21">
        <f>AB201-Baseline!AB201</f>
        <v>76.900633716278719</v>
      </c>
      <c r="AC221" s="21">
        <f>AC201-Baseline!AC201</f>
        <v>76.383236961444311</v>
      </c>
      <c r="AD221" s="21">
        <f>AD201-Baseline!AD201</f>
        <v>75.881106185111761</v>
      </c>
      <c r="AE221" s="21">
        <f>AE201-Baseline!AE201</f>
        <v>75.392649937575754</v>
      </c>
      <c r="AF221" s="21">
        <f>AF201-Baseline!AF201</f>
        <v>74.916792106861806</v>
      </c>
      <c r="AG221" s="21">
        <f>AG201-Baseline!AG201</f>
        <v>74.452975391490085</v>
      </c>
      <c r="AH221" s="21">
        <f>AH201-Baseline!AH201</f>
        <v>74.001281794776361</v>
      </c>
      <c r="AI221" s="21">
        <f>AI201-Baseline!AI201</f>
        <v>73.56265467186725</v>
      </c>
      <c r="AJ221" s="21">
        <f>AJ201-Baseline!AJ201</f>
        <v>73.475234482970109</v>
      </c>
      <c r="AK221" s="21">
        <f>AK201-Baseline!AK201</f>
        <v>73.397391869085382</v>
      </c>
      <c r="AL221" s="21">
        <f>AL201-Baseline!AL201</f>
        <v>73.329340499082946</v>
      </c>
      <c r="AM221" s="21">
        <f>AM201-Baseline!AM201</f>
        <v>73.271328853739035</v>
      </c>
      <c r="AN221" s="21">
        <f>AN201-Baseline!AN201</f>
        <v>73.223553107853292</v>
      </c>
      <c r="AO221" s="21">
        <f>AO201-Baseline!AO201</f>
        <v>73.186142838499364</v>
      </c>
      <c r="AP221" s="21">
        <f>AP201-Baseline!AP201</f>
        <v>73.159293667340023</v>
      </c>
      <c r="AQ221" s="21">
        <f>AQ201-Baseline!AQ201</f>
        <v>73.143212506447256</v>
      </c>
      <c r="AR221" s="21">
        <f>AR201-Baseline!AR201</f>
        <v>73.138100273845481</v>
      </c>
      <c r="AS221" s="21">
        <f>AS201-Baseline!AS201</f>
        <v>73.1441554397381</v>
      </c>
      <c r="AT221" s="21">
        <f>AT201-Baseline!AT201</f>
        <v>73.161583797170636</v>
      </c>
      <c r="AU221" s="21">
        <f>AU201-Baseline!AU201</f>
        <v>73.19060218743985</v>
      </c>
      <c r="AV221" s="21">
        <f>AV201-Baseline!AV201</f>
        <v>73.231431211618656</v>
      </c>
      <c r="AW221" s="21">
        <f>AW201-Baseline!AW201</f>
        <v>73.284295905038221</v>
      </c>
      <c r="AX221" s="21">
        <f>AX201-Baseline!AX201</f>
        <v>73.349427660471918</v>
      </c>
      <c r="AY221" s="21">
        <f>AY201-Baseline!AY201</f>
        <v>73.427065036896465</v>
      </c>
      <c r="AZ221" s="21">
        <f>AZ201-Baseline!AZ201</f>
        <v>73.517453482100962</v>
      </c>
      <c r="BA221" s="21">
        <f>BA201-Baseline!BA201</f>
        <v>73.620844979029187</v>
      </c>
      <c r="BB221" s="21">
        <f>BB201-Baseline!BB201</f>
        <v>73.727293386979682</v>
      </c>
    </row>
    <row r="222" spans="1:54" outlineLevel="2">
      <c r="A222" s="521"/>
      <c r="B222" s="150" t="s">
        <v>510</v>
      </c>
      <c r="C222" s="19"/>
      <c r="D222" s="135" t="s">
        <v>399</v>
      </c>
      <c r="E222" s="21">
        <f>E202-Baseline!E202</f>
        <v>147.05276509040323</v>
      </c>
      <c r="F222" s="21">
        <f>F202-Baseline!F202</f>
        <v>145.70198934861492</v>
      </c>
      <c r="G222" s="21">
        <f>G202-Baseline!G202</f>
        <v>144.38105483657597</v>
      </c>
      <c r="H222" s="21">
        <f>H202-Baseline!H202</f>
        <v>143.0894458023478</v>
      </c>
      <c r="I222" s="21">
        <f>I202-Baseline!I202</f>
        <v>141.82666414464637</v>
      </c>
      <c r="J222" s="21">
        <f>J202-Baseline!J202</f>
        <v>140.59222915554489</v>
      </c>
      <c r="K222" s="21">
        <f>K202-Baseline!K202</f>
        <v>139.38567700686195</v>
      </c>
      <c r="L222" s="21">
        <f>L202-Baseline!L202</f>
        <v>138.206560574013</v>
      </c>
      <c r="M222" s="21">
        <f>M202-Baseline!M202</f>
        <v>137.05444887500641</v>
      </c>
      <c r="N222" s="21">
        <f>N202-Baseline!N202</f>
        <v>135.92892693378423</v>
      </c>
      <c r="O222" s="21">
        <f>O202-Baseline!O202</f>
        <v>134.82959530727254</v>
      </c>
      <c r="P222" s="21">
        <f>P202-Baseline!P202</f>
        <v>133.75606982213009</v>
      </c>
      <c r="Q222" s="21">
        <f>Q202-Baseline!Q202</f>
        <v>132.70798143031357</v>
      </c>
      <c r="R222" s="21">
        <f>R202-Baseline!R202</f>
        <v>131.68497571258888</v>
      </c>
      <c r="S222" s="21">
        <f>S202-Baseline!S202</f>
        <v>130.67035827572846</v>
      </c>
      <c r="T222" s="21">
        <f>T202-Baseline!T202</f>
        <v>129.68037334621647</v>
      </c>
      <c r="U222" s="21">
        <f>U202-Baseline!U202</f>
        <v>128.71470387609321</v>
      </c>
      <c r="V222" s="21">
        <f>V202-Baseline!V202</f>
        <v>127.77304671030926</v>
      </c>
      <c r="W222" s="21">
        <f>W202-Baseline!W202</f>
        <v>126.85511217917465</v>
      </c>
      <c r="X222" s="21">
        <f>X202-Baseline!X202</f>
        <v>125.96062402187044</v>
      </c>
      <c r="Y222" s="21">
        <f>Y202-Baseline!Y202</f>
        <v>125.08931890999932</v>
      </c>
      <c r="Z222" s="21">
        <f>Z202-Baseline!Z202</f>
        <v>124.24094667768023</v>
      </c>
      <c r="AA222" s="21">
        <f>AA202-Baseline!AA202</f>
        <v>123.41526986750851</v>
      </c>
      <c r="AB222" s="21">
        <f>AB202-Baseline!AB202</f>
        <v>122.61206362249929</v>
      </c>
      <c r="AC222" s="21">
        <f>AC202-Baseline!AC202</f>
        <v>121.78729136327988</v>
      </c>
      <c r="AD222" s="21">
        <f>AD202-Baseline!AD202</f>
        <v>120.97961671017117</v>
      </c>
      <c r="AE222" s="21">
        <f>AE202-Baseline!AE202</f>
        <v>120.18464473353993</v>
      </c>
      <c r="AF222" s="21">
        <f>AF202-Baseline!AF202</f>
        <v>119.39950620112953</v>
      </c>
      <c r="AG222" s="21">
        <f>AG202-Baseline!AG202</f>
        <v>118.62286798226521</v>
      </c>
      <c r="AH222" s="21">
        <f>AH202-Baseline!AH202</f>
        <v>117.85529516289452</v>
      </c>
      <c r="AI222" s="21">
        <f>AI202-Baseline!AI202</f>
        <v>117.09991704973734</v>
      </c>
      <c r="AJ222" s="21">
        <f>AJ202-Baseline!AJ202</f>
        <v>116.90413873283154</v>
      </c>
      <c r="AK222" s="21">
        <f>AK202-Baseline!AK202</f>
        <v>116.71454262693356</v>
      </c>
      <c r="AL222" s="21">
        <f>AL202-Baseline!AL202</f>
        <v>116.53171617534093</v>
      </c>
      <c r="AM222" s="21">
        <f>AM202-Baseline!AM202</f>
        <v>116.35633614671569</v>
      </c>
      <c r="AN222" s="21">
        <f>AN202-Baseline!AN202</f>
        <v>116.18890694067196</v>
      </c>
      <c r="AO222" s="21">
        <f>AO202-Baseline!AO202</f>
        <v>116.02971774515288</v>
      </c>
      <c r="AP222" s="21">
        <f>AP202-Baseline!AP202</f>
        <v>115.87924002448483</v>
      </c>
      <c r="AQ222" s="21">
        <f>AQ202-Baseline!AQ202</f>
        <v>115.73796322171934</v>
      </c>
      <c r="AR222" s="21">
        <f>AR202-Baseline!AR202</f>
        <v>115.6063427100212</v>
      </c>
      <c r="AS222" s="21">
        <f>AS202-Baseline!AS202</f>
        <v>115.48481006473547</v>
      </c>
      <c r="AT222" s="21">
        <f>AT202-Baseline!AT202</f>
        <v>115.37380221985084</v>
      </c>
      <c r="AU222" s="21">
        <f>AU202-Baseline!AU202</f>
        <v>115.27377248028962</v>
      </c>
      <c r="AV222" s="21">
        <f>AV202-Baseline!AV202</f>
        <v>115.18516814953642</v>
      </c>
      <c r="AW222" s="21">
        <f>AW202-Baseline!AW202</f>
        <v>115.10843235208596</v>
      </c>
      <c r="AX222" s="21">
        <f>AX202-Baseline!AX202</f>
        <v>115.04400956158484</v>
      </c>
      <c r="AY222" s="21">
        <f>AY202-Baseline!AY202</f>
        <v>114.9923476431749</v>
      </c>
      <c r="AZ222" s="21">
        <f>AZ202-Baseline!AZ202</f>
        <v>114.95389655890823</v>
      </c>
      <c r="BA222" s="21">
        <f>BA202-Baseline!BA202</f>
        <v>114.92910719939812</v>
      </c>
      <c r="BB222" s="21">
        <f>BB202-Baseline!BB202</f>
        <v>114.90310403068133</v>
      </c>
    </row>
    <row r="223" spans="1:54" outlineLevel="2">
      <c r="B223" s="19"/>
      <c r="C223" s="19"/>
      <c r="D223" s="19"/>
      <c r="E223" s="15"/>
    </row>
    <row r="224" spans="1:54" outlineLevel="2">
      <c r="A224" s="519" t="s">
        <v>511</v>
      </c>
      <c r="B224" s="150" t="s">
        <v>508</v>
      </c>
      <c r="C224" s="19"/>
      <c r="D224" s="135" t="s">
        <v>399</v>
      </c>
      <c r="E224" s="21">
        <f>E204-Baseline!E204</f>
        <v>120.27576010288585</v>
      </c>
      <c r="F224" s="21">
        <f>F204-Baseline!F204</f>
        <v>239.52781724833153</v>
      </c>
      <c r="G224" s="21">
        <f>G204-Baseline!G204</f>
        <v>357.58427452074159</v>
      </c>
      <c r="H224" s="21">
        <f>H204-Baseline!H204</f>
        <v>474.4629318171111</v>
      </c>
      <c r="I224" s="21">
        <f>I204-Baseline!I204</f>
        <v>590.35510030765977</v>
      </c>
      <c r="J224" s="21">
        <f>J204-Baseline!J204</f>
        <v>705.27098474796719</v>
      </c>
      <c r="K224" s="21">
        <f>K204-Baseline!K204</f>
        <v>819.05507947285457</v>
      </c>
      <c r="L224" s="21">
        <f>L204-Baseline!L204</f>
        <v>931.88773647967218</v>
      </c>
      <c r="M224" s="21">
        <f>M204-Baseline!M204</f>
        <v>1043.7798624048817</v>
      </c>
      <c r="N224" s="21">
        <f>N204-Baseline!N204</f>
        <v>1154.5872272492286</v>
      </c>
      <c r="O224" s="21">
        <f>O204-Baseline!O204</f>
        <v>1264.4799542300254</v>
      </c>
      <c r="P224" s="21">
        <f>P204-Baseline!P204</f>
        <v>1373.4695605074903</v>
      </c>
      <c r="Q224" s="21">
        <f>Q204-Baseline!Q204</f>
        <v>1481.5677753079349</v>
      </c>
      <c r="R224" s="21">
        <f>R204-Baseline!R204</f>
        <v>1588.9289225241591</v>
      </c>
      <c r="S224" s="21">
        <f>S204-Baseline!S204</f>
        <v>1695.4196825397703</v>
      </c>
      <c r="T224" s="21">
        <f>T204-Baseline!T204</f>
        <v>1801.0524395809223</v>
      </c>
      <c r="U224" s="21">
        <f>U204-Baseline!U204</f>
        <v>1905.8397531118762</v>
      </c>
      <c r="V224" s="21">
        <f>V204-Baseline!V204</f>
        <v>2009.9249678516721</v>
      </c>
      <c r="W224" s="21">
        <f>W204-Baseline!W204</f>
        <v>2113.1875866833107</v>
      </c>
      <c r="X224" s="21">
        <f>X204-Baseline!X204</f>
        <v>2215.7658678617686</v>
      </c>
      <c r="Y224" s="21">
        <f>Y204-Baseline!Y204</f>
        <v>2317.5452827184581</v>
      </c>
      <c r="Z224" s="21">
        <f>Z204-Baseline!Z204</f>
        <v>2418.659233780746</v>
      </c>
      <c r="AA224" s="21">
        <f>AA204-Baseline!AA204</f>
        <v>2519.116297043</v>
      </c>
      <c r="AB224" s="21">
        <f>AB204-Baseline!AB204</f>
        <v>2618.9253601193914</v>
      </c>
      <c r="AC224" s="21">
        <f>AC204-Baseline!AC204</f>
        <v>2718.0698755441476</v>
      </c>
      <c r="AD224" s="21">
        <f>AD204-Baseline!AD204</f>
        <v>2816.5662401829145</v>
      </c>
      <c r="AE224" s="21">
        <f>AE204-Baseline!AE204</f>
        <v>2914.4356063560144</v>
      </c>
      <c r="AF224" s="21">
        <f>AF204-Baseline!AF204</f>
        <v>3011.6848813230854</v>
      </c>
      <c r="AG224" s="21">
        <f>AG204-Baseline!AG204</f>
        <v>3108.3226609247013</v>
      </c>
      <c r="AH224" s="21">
        <f>AH204-Baseline!AH204</f>
        <v>3204.3594479331327</v>
      </c>
      <c r="AI224" s="21">
        <f>AI204-Baseline!AI204</f>
        <v>3299.8081766112987</v>
      </c>
      <c r="AJ224" s="21">
        <f>AJ204-Baseline!AJ204</f>
        <v>3395.1246212935962</v>
      </c>
      <c r="AK224" s="21">
        <f>AK204-Baseline!AK204</f>
        <v>3490.3158651960189</v>
      </c>
      <c r="AL224" s="21">
        <f>AL204-Baseline!AL204</f>
        <v>3585.389947206399</v>
      </c>
      <c r="AM224" s="21">
        <f>AM204-Baseline!AM204</f>
        <v>3680.3554607743708</v>
      </c>
      <c r="AN224" s="21">
        <f>AN204-Baseline!AN204</f>
        <v>3775.2212630498721</v>
      </c>
      <c r="AO224" s="21">
        <f>AO204-Baseline!AO204</f>
        <v>3869.9963547695952</v>
      </c>
      <c r="AP224" s="21">
        <f>AP204-Baseline!AP204</f>
        <v>3964.6900982437514</v>
      </c>
      <c r="AQ224" s="21">
        <f>AQ204-Baseline!AQ204</f>
        <v>4059.3122650371479</v>
      </c>
      <c r="AR224" s="21">
        <f>AR204-Baseline!AR204</f>
        <v>4153.8729468376632</v>
      </c>
      <c r="AS224" s="21">
        <f>AS204-Baseline!AS204</f>
        <v>4248.3825438074828</v>
      </c>
      <c r="AT224" s="21">
        <f>AT204-Baseline!AT204</f>
        <v>4342.8517868689623</v>
      </c>
      <c r="AU224" s="21">
        <f>AU204-Baseline!AU204</f>
        <v>4437.2917565625949</v>
      </c>
      <c r="AV224" s="21">
        <f>AV204-Baseline!AV204</f>
        <v>4531.7138760662201</v>
      </c>
      <c r="AW224" s="21">
        <f>AW204-Baseline!AW204</f>
        <v>4626.129906717385</v>
      </c>
      <c r="AX224" s="21">
        <f>AX204-Baseline!AX204</f>
        <v>4720.5519548210259</v>
      </c>
      <c r="AY224" s="21">
        <f>AY204-Baseline!AY204</f>
        <v>4814.9924781155778</v>
      </c>
      <c r="AZ224" s="21">
        <f>AZ204-Baseline!AZ204</f>
        <v>4909.4642893839446</v>
      </c>
      <c r="BA224" s="21">
        <f>BA204-Baseline!BA204</f>
        <v>5003.980559286425</v>
      </c>
      <c r="BB224" s="21">
        <f>BB204-Baseline!BB204</f>
        <v>5098.5420234448884</v>
      </c>
    </row>
    <row r="225" spans="1:54" outlineLevel="2">
      <c r="A225" s="520"/>
      <c r="B225" s="150" t="s">
        <v>509</v>
      </c>
      <c r="C225" s="19"/>
      <c r="D225" s="135" t="s">
        <v>399</v>
      </c>
      <c r="E225" s="21">
        <f>E205-Baseline!E205</f>
        <v>93.667467032026607</v>
      </c>
      <c r="F225" s="21">
        <f>F205-Baseline!F205</f>
        <v>186.36968068858059</v>
      </c>
      <c r="G225" s="21">
        <f>G205-Baseline!G205</f>
        <v>278.13125634827179</v>
      </c>
      <c r="H225" s="21">
        <f>H205-Baseline!H205</f>
        <v>368.97631306347665</v>
      </c>
      <c r="I225" s="21">
        <f>I205-Baseline!I205</f>
        <v>458.92849031369894</v>
      </c>
      <c r="J225" s="21">
        <f>J205-Baseline!J205</f>
        <v>548.01096445648409</v>
      </c>
      <c r="K225" s="21">
        <f>K205-Baseline!K205</f>
        <v>636.24646473758298</v>
      </c>
      <c r="L225" s="21">
        <f>L205-Baseline!L205</f>
        <v>723.65728899697558</v>
      </c>
      <c r="M225" s="21">
        <f>M205-Baseline!M205</f>
        <v>810.26531890646072</v>
      </c>
      <c r="N225" s="21">
        <f>N205-Baseline!N205</f>
        <v>896.0920349938558</v>
      </c>
      <c r="O225" s="21">
        <f>O205-Baseline!O205</f>
        <v>981.15853118870746</v>
      </c>
      <c r="P225" s="21">
        <f>P205-Baseline!P205</f>
        <v>1065.4855291812121</v>
      </c>
      <c r="Q225" s="21">
        <f>Q205-Baseline!Q205</f>
        <v>1149.0933924687024</v>
      </c>
      <c r="R225" s="21">
        <f>R205-Baseline!R205</f>
        <v>1232.0021400026978</v>
      </c>
      <c r="S225" s="21">
        <f>S205-Baseline!S205</f>
        <v>1314.2260081834916</v>
      </c>
      <c r="T225" s="21">
        <f>T205-Baseline!T205</f>
        <v>1395.7844388064698</v>
      </c>
      <c r="U225" s="21">
        <f>U205-Baseline!U205</f>
        <v>1476.6965669042788</v>
      </c>
      <c r="V225" s="21">
        <f>V205-Baseline!V205</f>
        <v>1556.9812335210615</v>
      </c>
      <c r="W225" s="21">
        <f>W205-Baseline!W205</f>
        <v>1636.6569980449776</v>
      </c>
      <c r="X225" s="21">
        <f>X205-Baseline!X205</f>
        <v>1715.7421505554814</v>
      </c>
      <c r="Y225" s="21">
        <f>Y205-Baseline!Y205</f>
        <v>1794.2547237072145</v>
      </c>
      <c r="Z225" s="21">
        <f>Z205-Baseline!Z205</f>
        <v>1872.2125046490489</v>
      </c>
      <c r="AA225" s="21">
        <f>AA205-Baseline!AA205</f>
        <v>1949.6330465932297</v>
      </c>
      <c r="AB225" s="21">
        <f>AB205-Baseline!AB205</f>
        <v>2026.5336803095083</v>
      </c>
      <c r="AC225" s="21">
        <f>AC205-Baseline!AC205</f>
        <v>2102.9169172709526</v>
      </c>
      <c r="AD225" s="21">
        <f>AD205-Baseline!AD205</f>
        <v>2178.7980234560641</v>
      </c>
      <c r="AE225" s="21">
        <f>AE205-Baseline!AE205</f>
        <v>2254.1906733936398</v>
      </c>
      <c r="AF225" s="21">
        <f>AF205-Baseline!AF205</f>
        <v>2329.1074655005018</v>
      </c>
      <c r="AG225" s="21">
        <f>AG205-Baseline!AG205</f>
        <v>2403.5604408919917</v>
      </c>
      <c r="AH225" s="21">
        <f>AH205-Baseline!AH205</f>
        <v>2477.561722686768</v>
      </c>
      <c r="AI225" s="21">
        <f>AI205-Baseline!AI205</f>
        <v>2551.1243773586352</v>
      </c>
      <c r="AJ225" s="21">
        <f>AJ205-Baseline!AJ205</f>
        <v>2624.5996118416051</v>
      </c>
      <c r="AK225" s="21">
        <f>AK205-Baseline!AK205</f>
        <v>2697.9970037106905</v>
      </c>
      <c r="AL225" s="21">
        <f>AL205-Baseline!AL205</f>
        <v>2771.3263442097732</v>
      </c>
      <c r="AM225" s="21">
        <f>AM205-Baseline!AM205</f>
        <v>2844.597673063512</v>
      </c>
      <c r="AN225" s="21">
        <f>AN205-Baseline!AN205</f>
        <v>2917.8212261713652</v>
      </c>
      <c r="AO225" s="21">
        <f>AO205-Baseline!AO205</f>
        <v>2991.0073690098648</v>
      </c>
      <c r="AP225" s="21">
        <f>AP205-Baseline!AP205</f>
        <v>3064.1666626772048</v>
      </c>
      <c r="AQ225" s="21">
        <f>AQ205-Baseline!AQ205</f>
        <v>3137.3098751836519</v>
      </c>
      <c r="AR225" s="21">
        <f>AR205-Baseline!AR205</f>
        <v>3210.4479754574973</v>
      </c>
      <c r="AS225" s="21">
        <f>AS205-Baseline!AS205</f>
        <v>3283.5921308972352</v>
      </c>
      <c r="AT225" s="21">
        <f>AT205-Baseline!AT205</f>
        <v>3356.753714694406</v>
      </c>
      <c r="AU225" s="21">
        <f>AU205-Baseline!AU205</f>
        <v>3429.9443168818457</v>
      </c>
      <c r="AV225" s="21">
        <f>AV205-Baseline!AV205</f>
        <v>3503.1757480934643</v>
      </c>
      <c r="AW225" s="21">
        <f>AW205-Baseline!AW205</f>
        <v>3576.4600439985024</v>
      </c>
      <c r="AX225" s="21">
        <f>AX205-Baseline!AX205</f>
        <v>3649.8094716589744</v>
      </c>
      <c r="AY225" s="21">
        <f>AY205-Baseline!AY205</f>
        <v>3723.2365366958711</v>
      </c>
      <c r="AZ225" s="21">
        <f>AZ205-Baseline!AZ205</f>
        <v>3796.7539901779719</v>
      </c>
      <c r="BA225" s="21">
        <f>BA205-Baseline!BA205</f>
        <v>3870.3748351570011</v>
      </c>
      <c r="BB225" s="21">
        <f>BB205-Baseline!BB205</f>
        <v>3944.1021285439811</v>
      </c>
    </row>
    <row r="226" spans="1:54" outlineLevel="2">
      <c r="A226" s="521"/>
      <c r="B226" s="150" t="s">
        <v>510</v>
      </c>
      <c r="C226" s="19"/>
      <c r="D226" s="135" t="s">
        <v>399</v>
      </c>
      <c r="E226" s="21">
        <f>E206-Baseline!E206</f>
        <v>147.05276509040323</v>
      </c>
      <c r="F226" s="21">
        <f>F206-Baseline!F206</f>
        <v>292.75475443901814</v>
      </c>
      <c r="G226" s="21">
        <f>G206-Baseline!G206</f>
        <v>437.13580927559411</v>
      </c>
      <c r="H226" s="21">
        <f>H206-Baseline!H206</f>
        <v>580.22525507794194</v>
      </c>
      <c r="I226" s="21">
        <f>I206-Baseline!I206</f>
        <v>722.05191922258837</v>
      </c>
      <c r="J226" s="21">
        <f>J206-Baseline!J206</f>
        <v>862.6441483781332</v>
      </c>
      <c r="K226" s="21">
        <f>K206-Baseline!K206</f>
        <v>1002.0298253849951</v>
      </c>
      <c r="L226" s="21">
        <f>L206-Baseline!L206</f>
        <v>1140.2363859590082</v>
      </c>
      <c r="M226" s="21">
        <f>M206-Baseline!M206</f>
        <v>1277.2908348340147</v>
      </c>
      <c r="N226" s="21">
        <f>N206-Baseline!N206</f>
        <v>1413.2197617677989</v>
      </c>
      <c r="O226" s="21">
        <f>O206-Baseline!O206</f>
        <v>1548.0493570750714</v>
      </c>
      <c r="P226" s="21">
        <f>P206-Baseline!P206</f>
        <v>1681.8054268972014</v>
      </c>
      <c r="Q226" s="21">
        <f>Q206-Baseline!Q206</f>
        <v>1814.513408327515</v>
      </c>
      <c r="R226" s="21">
        <f>R206-Baseline!R206</f>
        <v>1946.198384040104</v>
      </c>
      <c r="S226" s="21">
        <f>S206-Baseline!S206</f>
        <v>2076.8687423158326</v>
      </c>
      <c r="T226" s="21">
        <f>T206-Baseline!T206</f>
        <v>2206.5491156620492</v>
      </c>
      <c r="U226" s="21">
        <f>U206-Baseline!U206</f>
        <v>2335.2638195381423</v>
      </c>
      <c r="V226" s="21">
        <f>V206-Baseline!V206</f>
        <v>2463.0368662484516</v>
      </c>
      <c r="W226" s="21">
        <f>W206-Baseline!W206</f>
        <v>2589.8919784276263</v>
      </c>
      <c r="X226" s="21">
        <f>X206-Baseline!X206</f>
        <v>2715.8526024494968</v>
      </c>
      <c r="Y226" s="21">
        <f>Y206-Baseline!Y206</f>
        <v>2840.9419213594961</v>
      </c>
      <c r="Z226" s="21">
        <f>Z206-Baseline!Z206</f>
        <v>2965.1828680371764</v>
      </c>
      <c r="AA226" s="21">
        <f>AA206-Baseline!AA206</f>
        <v>3088.5981379046848</v>
      </c>
      <c r="AB226" s="21">
        <f>AB206-Baseline!AB206</f>
        <v>3211.2102015271839</v>
      </c>
      <c r="AC226" s="21">
        <f>AC206-Baseline!AC206</f>
        <v>3332.9974928904639</v>
      </c>
      <c r="AD226" s="21">
        <f>AD206-Baseline!AD206</f>
        <v>3453.9771096006352</v>
      </c>
      <c r="AE226" s="21">
        <f>AE206-Baseline!AE206</f>
        <v>3574.1617543341754</v>
      </c>
      <c r="AF226" s="21">
        <f>AF206-Baseline!AF206</f>
        <v>3693.5612605353049</v>
      </c>
      <c r="AG226" s="21">
        <f>AG206-Baseline!AG206</f>
        <v>3812.1841285175701</v>
      </c>
      <c r="AH226" s="21">
        <f>AH206-Baseline!AH206</f>
        <v>3930.0394236804646</v>
      </c>
      <c r="AI226" s="21">
        <f>AI206-Baseline!AI206</f>
        <v>4047.1393407302021</v>
      </c>
      <c r="AJ226" s="21">
        <f>AJ206-Baseline!AJ206</f>
        <v>4164.0434794630337</v>
      </c>
      <c r="AK226" s="21">
        <f>AK206-Baseline!AK206</f>
        <v>4280.7580220899672</v>
      </c>
      <c r="AL226" s="21">
        <f>AL206-Baseline!AL206</f>
        <v>4397.2897382653082</v>
      </c>
      <c r="AM226" s="21">
        <f>AM206-Baseline!AM206</f>
        <v>4513.6460744120241</v>
      </c>
      <c r="AN226" s="21">
        <f>AN206-Baseline!AN206</f>
        <v>4629.8349813526956</v>
      </c>
      <c r="AO226" s="21">
        <f>AO206-Baseline!AO206</f>
        <v>4745.8646990978486</v>
      </c>
      <c r="AP226" s="21">
        <f>AP206-Baseline!AP206</f>
        <v>4861.7439391223334</v>
      </c>
      <c r="AQ226" s="21">
        <f>AQ206-Baseline!AQ206</f>
        <v>4977.4819023440523</v>
      </c>
      <c r="AR226" s="21">
        <f>AR206-Baseline!AR206</f>
        <v>5093.0882450540739</v>
      </c>
      <c r="AS226" s="21">
        <f>AS206-Baseline!AS206</f>
        <v>5208.573055118809</v>
      </c>
      <c r="AT226" s="21">
        <f>AT206-Baseline!AT206</f>
        <v>5323.9468573386594</v>
      </c>
      <c r="AU226" s="21">
        <f>AU206-Baseline!AU206</f>
        <v>5439.2206298189494</v>
      </c>
      <c r="AV226" s="21">
        <f>AV206-Baseline!AV206</f>
        <v>5554.4057979684858</v>
      </c>
      <c r="AW226" s="21">
        <f>AW206-Baseline!AW206</f>
        <v>5669.5142303205721</v>
      </c>
      <c r="AX226" s="21">
        <f>AX206-Baseline!AX206</f>
        <v>5784.5582398821571</v>
      </c>
      <c r="AY226" s="21">
        <f>AY206-Baseline!AY206</f>
        <v>5899.550587525332</v>
      </c>
      <c r="AZ226" s="21">
        <f>AZ206-Baseline!AZ206</f>
        <v>6014.5044840842402</v>
      </c>
      <c r="BA226" s="21">
        <f>BA206-Baseline!BA206</f>
        <v>6129.4335912836386</v>
      </c>
      <c r="BB226" s="21">
        <f>BB206-Baseline!BB206</f>
        <v>6244.3366953143195</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515</v>
      </c>
      <c r="C229" s="57"/>
      <c r="D229" s="56" t="s">
        <v>399</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A66:A71"/>
    <mergeCell ref="A75:A77"/>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 ref="AI51:AM51"/>
    <mergeCell ref="AN51:AR51"/>
    <mergeCell ref="AS51:AW51"/>
    <mergeCell ref="AX51:BB51"/>
    <mergeCell ref="A54:A64"/>
    <mergeCell ref="J51:N51"/>
    <mergeCell ref="O51:S51"/>
    <mergeCell ref="T51:X51"/>
    <mergeCell ref="Y51:AC51"/>
    <mergeCell ref="AD51:AH51"/>
    <mergeCell ref="E51:I51"/>
    <mergeCell ref="A143:A154"/>
    <mergeCell ref="A158:A169"/>
    <mergeCell ref="A172:A174"/>
    <mergeCell ref="A176:A178"/>
    <mergeCell ref="A186:A187"/>
    <mergeCell ref="A204:A206"/>
    <mergeCell ref="A210:A218"/>
    <mergeCell ref="A220:A222"/>
    <mergeCell ref="A224:A226"/>
    <mergeCell ref="A190:A198"/>
    <mergeCell ref="A200:A202"/>
    <mergeCell ref="D37:G37"/>
    <mergeCell ref="D38:G38"/>
    <mergeCell ref="D39:G39"/>
    <mergeCell ref="D40:G40"/>
    <mergeCell ref="D32:G32"/>
    <mergeCell ref="D33:G33"/>
    <mergeCell ref="D34:G34"/>
    <mergeCell ref="D35:G35"/>
    <mergeCell ref="D36:G36"/>
  </mergeCells>
  <dataValidations count="1">
    <dataValidation type="list" allowBlank="1" showInputMessage="1" showErrorMessage="1" sqref="B7" xr:uid="{DAD54CFF-7C7E-49E4-AABF-957E00EFB1F7}">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E2655C41-EFCF-4A60-B128-D14F88255E9C}">
          <x14:formula1>
            <xm:f>'Fixed Data'!$E$55:$E$58</xm:f>
          </x14:formula1>
          <xm:sqref>B158:B169 B143:B154</xm:sqref>
        </x14:dataValidation>
        <x14:dataValidation type="list" allowBlank="1" showInputMessage="1" showErrorMessage="1" xr:uid="{D8B9431C-028B-42EF-8822-5E0694FE78DB}">
          <x14:formula1>
            <xm:f>'Fixed Data'!$C$64:$C$65</xm:f>
          </x14:formula1>
          <xm:sqref>B66:B70</xm:sqref>
        </x14:dataValidation>
        <x14:dataValidation type="list" allowBlank="1" showInputMessage="1" showErrorMessage="1" xr:uid="{8FCD02A0-0A02-40F6-BF4A-13BBD0EEC49A}">
          <x14:formula1>
            <xm:f>'Fixed Data'!$C$55:$C$61</xm:f>
          </x14:formula1>
          <xm:sqref>C54:C63</xm:sqref>
        </x14:dataValidation>
        <x14:dataValidation type="list" allowBlank="1" showInputMessage="1" showErrorMessage="1" xr:uid="{63539941-62CE-42C8-A1D3-08985733B5F9}">
          <x14:formula1>
            <xm:f>'Fixed Data'!$A$55:$A$78</xm:f>
          </x14:formula1>
          <xm:sqref>B54:B63</xm:sqref>
        </x14:dataValidation>
      </x14:dataValidations>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2B068F-6E42-45D7-85D2-815E54B618A6}">
  <sheetPr>
    <tabColor theme="9" tint="0.59999389629810485"/>
  </sheetPr>
  <dimension ref="A1:S32"/>
  <sheetViews>
    <sheetView workbookViewId="0">
      <selection sqref="A1:XFD1048576"/>
    </sheetView>
  </sheetViews>
  <sheetFormatPr defaultRowHeight="13.5"/>
  <cols>
    <col min="1" max="1" width="22" customWidth="1"/>
  </cols>
  <sheetData>
    <row r="1" spans="1:19">
      <c r="A1" s="4" t="s">
        <v>516</v>
      </c>
    </row>
    <row r="2" spans="1:19">
      <c r="A2" s="514" t="s">
        <v>517</v>
      </c>
      <c r="B2" s="514"/>
      <c r="C2" s="514"/>
      <c r="D2" s="514"/>
      <c r="E2" s="514"/>
      <c r="F2" s="514"/>
      <c r="G2" s="514"/>
      <c r="H2" s="514"/>
      <c r="I2" s="514"/>
      <c r="J2" s="514"/>
      <c r="K2" s="514"/>
      <c r="L2" s="514"/>
      <c r="M2" s="514"/>
      <c r="N2" s="514"/>
      <c r="O2" s="514"/>
      <c r="P2" s="514"/>
      <c r="Q2" s="514"/>
      <c r="R2" s="514"/>
      <c r="S2" s="514"/>
    </row>
    <row r="3" spans="1:19">
      <c r="A3" s="514"/>
      <c r="B3" s="514"/>
      <c r="C3" s="514"/>
      <c r="D3" s="514"/>
      <c r="E3" s="514"/>
      <c r="F3" s="514"/>
      <c r="G3" s="514"/>
      <c r="H3" s="514"/>
      <c r="I3" s="514"/>
      <c r="J3" s="514"/>
      <c r="K3" s="514"/>
      <c r="L3" s="514"/>
      <c r="M3" s="514"/>
      <c r="N3" s="514"/>
      <c r="O3" s="514"/>
      <c r="P3" s="514"/>
      <c r="Q3" s="514"/>
      <c r="R3" s="514"/>
      <c r="S3" s="514"/>
    </row>
    <row r="4" spans="1:19">
      <c r="A4" s="514"/>
      <c r="B4" s="514"/>
      <c r="C4" s="514"/>
      <c r="D4" s="514"/>
      <c r="E4" s="514"/>
      <c r="F4" s="514"/>
      <c r="G4" s="514"/>
      <c r="H4" s="514"/>
      <c r="I4" s="514"/>
      <c r="J4" s="514"/>
      <c r="K4" s="514"/>
      <c r="L4" s="514"/>
      <c r="M4" s="514"/>
      <c r="N4" s="514"/>
      <c r="O4" s="514"/>
      <c r="P4" s="514"/>
      <c r="Q4" s="514"/>
      <c r="R4" s="514"/>
      <c r="S4" s="514"/>
    </row>
    <row r="19" spans="1:19">
      <c r="A19" s="4" t="s">
        <v>519</v>
      </c>
    </row>
    <row r="20" spans="1:19">
      <c r="A20" s="514" t="s">
        <v>520</v>
      </c>
      <c r="B20" s="514"/>
      <c r="C20" s="514"/>
      <c r="D20" s="514"/>
      <c r="E20" s="514"/>
      <c r="F20" s="514"/>
      <c r="G20" s="514"/>
      <c r="H20" s="514"/>
      <c r="I20" s="514"/>
      <c r="J20" s="514"/>
      <c r="K20" s="514"/>
      <c r="L20" s="514"/>
      <c r="M20" s="514"/>
      <c r="N20" s="514"/>
      <c r="O20" s="514"/>
      <c r="P20" s="514"/>
      <c r="Q20" s="514"/>
      <c r="R20" s="514"/>
      <c r="S20" s="514"/>
    </row>
    <row r="21" spans="1:19" ht="25.5" customHeight="1">
      <c r="A21" s="514"/>
      <c r="B21" s="514"/>
      <c r="C21" s="514"/>
      <c r="D21" s="514"/>
      <c r="E21" s="514"/>
      <c r="F21" s="514"/>
      <c r="G21" s="514"/>
      <c r="H21" s="514"/>
      <c r="I21" s="514"/>
      <c r="J21" s="514"/>
      <c r="K21" s="514"/>
      <c r="L21" s="514"/>
      <c r="M21" s="514"/>
      <c r="N21" s="514"/>
      <c r="O21" s="514"/>
      <c r="P21" s="514"/>
      <c r="Q21" s="514"/>
      <c r="R21" s="514"/>
      <c r="S21" s="514"/>
    </row>
    <row r="23" spans="1:19">
      <c r="A23" s="158" t="s">
        <v>502</v>
      </c>
      <c r="B23" s="448"/>
      <c r="C23" s="448"/>
      <c r="D23" s="448"/>
      <c r="E23" s="448"/>
      <c r="F23" s="448"/>
      <c r="G23" s="448"/>
      <c r="H23" s="448"/>
      <c r="I23" s="448"/>
      <c r="J23" s="448"/>
      <c r="K23" s="448"/>
      <c r="L23" s="448"/>
      <c r="M23" s="448"/>
      <c r="N23" s="448"/>
      <c r="O23" s="448"/>
      <c r="P23" s="448"/>
      <c r="Q23" s="448"/>
      <c r="R23" s="448"/>
      <c r="S23" s="448"/>
    </row>
    <row r="24" spans="1:19">
      <c r="A24" s="158" t="s">
        <v>503</v>
      </c>
      <c r="B24" s="448"/>
      <c r="C24" s="448"/>
      <c r="D24" s="448"/>
      <c r="E24" s="448"/>
      <c r="F24" s="448"/>
      <c r="G24" s="448"/>
      <c r="H24" s="448"/>
      <c r="I24" s="448"/>
      <c r="J24" s="448"/>
      <c r="K24" s="448"/>
      <c r="L24" s="448"/>
      <c r="M24" s="448"/>
      <c r="N24" s="448"/>
      <c r="O24" s="448"/>
      <c r="P24" s="448"/>
      <c r="Q24" s="448"/>
      <c r="R24" s="448"/>
      <c r="S24" s="448"/>
    </row>
    <row r="25" spans="1:19">
      <c r="A25" s="159" t="s">
        <v>405</v>
      </c>
      <c r="B25" s="448"/>
      <c r="C25" s="448"/>
      <c r="D25" s="448"/>
      <c r="E25" s="448"/>
      <c r="F25" s="448"/>
      <c r="G25" s="448"/>
      <c r="H25" s="448"/>
      <c r="I25" s="448"/>
      <c r="J25" s="448"/>
      <c r="K25" s="448"/>
      <c r="L25" s="448"/>
      <c r="M25" s="448"/>
      <c r="N25" s="448"/>
      <c r="O25" s="448"/>
      <c r="P25" s="448"/>
      <c r="Q25" s="448"/>
      <c r="R25" s="448"/>
      <c r="S25" s="448"/>
    </row>
    <row r="26" spans="1:19">
      <c r="A26" s="159" t="s">
        <v>481</v>
      </c>
      <c r="B26" s="448"/>
      <c r="C26" s="448"/>
      <c r="D26" s="448"/>
      <c r="E26" s="448"/>
      <c r="F26" s="448"/>
      <c r="G26" s="448"/>
      <c r="H26" s="448"/>
      <c r="I26" s="448"/>
      <c r="J26" s="448"/>
      <c r="K26" s="448"/>
      <c r="L26" s="448"/>
      <c r="M26" s="448"/>
      <c r="N26" s="448"/>
      <c r="O26" s="448"/>
      <c r="P26" s="448"/>
      <c r="Q26" s="448"/>
      <c r="R26" s="448"/>
      <c r="S26" s="448"/>
    </row>
    <row r="27" spans="1:19">
      <c r="A27" s="159" t="s">
        <v>482</v>
      </c>
      <c r="B27" s="448"/>
      <c r="C27" s="448"/>
      <c r="D27" s="448"/>
      <c r="E27" s="448"/>
      <c r="F27" s="448"/>
      <c r="G27" s="448"/>
      <c r="H27" s="448"/>
      <c r="I27" s="448"/>
      <c r="J27" s="448"/>
      <c r="K27" s="448"/>
      <c r="L27" s="448"/>
      <c r="M27" s="448"/>
      <c r="N27" s="448"/>
      <c r="O27" s="448"/>
      <c r="P27" s="448"/>
      <c r="Q27" s="448"/>
      <c r="R27" s="448"/>
      <c r="S27" s="448"/>
    </row>
    <row r="31" spans="1:19">
      <c r="A31" s="4" t="s">
        <v>524</v>
      </c>
    </row>
    <row r="32" spans="1:19">
      <c r="A32" t="s">
        <v>525</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6">
    <tabColor rgb="FF92D050"/>
    <pageSetUpPr autoPageBreaks="0"/>
  </sheetPr>
  <dimension ref="A1:BB358"/>
  <sheetViews>
    <sheetView topLeftCell="A144" zoomScale="85" zoomScaleNormal="85" workbookViewId="0">
      <selection activeCell="C158" sqref="C158:C162"/>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479" t="s">
        <v>344</v>
      </c>
      <c r="J2" s="480"/>
      <c r="K2" s="480"/>
      <c r="L2" s="480"/>
      <c r="M2" s="480"/>
      <c r="N2" s="480"/>
      <c r="O2" s="480"/>
      <c r="P2" s="480"/>
      <c r="Q2" s="480"/>
      <c r="R2" s="480"/>
      <c r="S2" s="480"/>
      <c r="T2" s="480"/>
      <c r="U2" s="481"/>
    </row>
    <row r="3" spans="1:21" ht="13.5" customHeight="1" outlineLevel="1" thickBot="1">
      <c r="A3" s="3"/>
      <c r="B3" s="7"/>
      <c r="F3" s="24"/>
      <c r="G3" s="10"/>
      <c r="I3" s="482" t="s">
        <v>345</v>
      </c>
      <c r="J3" s="483"/>
      <c r="K3" s="483"/>
      <c r="L3" s="483"/>
      <c r="M3" s="483"/>
      <c r="N3" s="484"/>
      <c r="O3" s="1"/>
      <c r="P3" s="488" t="s">
        <v>346</v>
      </c>
      <c r="Q3" s="489"/>
      <c r="R3" s="489"/>
      <c r="S3" s="489"/>
      <c r="T3" s="489"/>
      <c r="U3" s="490"/>
    </row>
    <row r="4" spans="1:21" ht="56.25" customHeight="1" outlineLevel="1">
      <c r="A4" s="31" t="s">
        <v>163</v>
      </c>
      <c r="B4" s="86"/>
      <c r="E4" s="53" t="s">
        <v>347</v>
      </c>
      <c r="F4" s="91"/>
      <c r="G4" s="28"/>
      <c r="H4" s="10"/>
      <c r="I4" s="485"/>
      <c r="J4" s="486"/>
      <c r="K4" s="486"/>
      <c r="L4" s="486"/>
      <c r="M4" s="486"/>
      <c r="N4" s="487"/>
      <c r="P4" s="491"/>
      <c r="Q4" s="492"/>
      <c r="R4" s="492"/>
      <c r="S4" s="492"/>
      <c r="T4" s="492"/>
      <c r="U4" s="493"/>
    </row>
    <row r="5" spans="1:21" outlineLevel="1">
      <c r="A5" s="13" t="s">
        <v>348</v>
      </c>
      <c r="B5" s="88"/>
      <c r="E5" s="14"/>
      <c r="H5" s="10"/>
      <c r="I5" s="528"/>
      <c r="J5" s="506"/>
      <c r="K5" s="506"/>
      <c r="L5" s="506"/>
      <c r="M5" s="506"/>
      <c r="N5" s="507"/>
      <c r="P5" s="528"/>
      <c r="Q5" s="506"/>
      <c r="R5" s="506"/>
      <c r="S5" s="506"/>
      <c r="T5" s="506"/>
      <c r="U5" s="507"/>
    </row>
    <row r="6" spans="1:21" outlineLevel="1">
      <c r="A6" s="13" t="s">
        <v>351</v>
      </c>
      <c r="B6" s="88"/>
      <c r="E6" s="53" t="s">
        <v>353</v>
      </c>
      <c r="F6" s="90"/>
      <c r="H6" s="10"/>
      <c r="I6" s="508"/>
      <c r="J6" s="509"/>
      <c r="K6" s="509"/>
      <c r="L6" s="509"/>
      <c r="M6" s="509"/>
      <c r="N6" s="510"/>
      <c r="P6" s="508"/>
      <c r="Q6" s="509"/>
      <c r="R6" s="509"/>
      <c r="S6" s="509"/>
      <c r="T6" s="509"/>
      <c r="U6" s="510"/>
    </row>
    <row r="7" spans="1:21" outlineLevel="1">
      <c r="A7" s="13" t="s">
        <v>355</v>
      </c>
      <c r="B7" s="88"/>
      <c r="E7" s="14"/>
      <c r="H7" s="10"/>
      <c r="I7" s="508"/>
      <c r="J7" s="509"/>
      <c r="K7" s="509"/>
      <c r="L7" s="509"/>
      <c r="M7" s="509"/>
      <c r="N7" s="510"/>
      <c r="P7" s="508"/>
      <c r="Q7" s="509"/>
      <c r="R7" s="509"/>
      <c r="S7" s="509"/>
      <c r="T7" s="509"/>
      <c r="U7" s="510"/>
    </row>
    <row r="8" spans="1:21" ht="41" outlineLevel="1" thickBot="1">
      <c r="A8" s="34" t="s">
        <v>357</v>
      </c>
      <c r="B8" s="89"/>
      <c r="E8" s="14"/>
      <c r="H8" s="10"/>
      <c r="I8" s="508"/>
      <c r="J8" s="509"/>
      <c r="K8" s="509"/>
      <c r="L8" s="509"/>
      <c r="M8" s="509"/>
      <c r="N8" s="510"/>
      <c r="P8" s="508"/>
      <c r="Q8" s="509"/>
      <c r="R8" s="509"/>
      <c r="S8" s="509"/>
      <c r="T8" s="509"/>
      <c r="U8" s="510"/>
    </row>
    <row r="9" spans="1:21" outlineLevel="1">
      <c r="E9" s="14"/>
      <c r="H9" s="10"/>
      <c r="I9" s="508"/>
      <c r="J9" s="509"/>
      <c r="K9" s="509"/>
      <c r="L9" s="509"/>
      <c r="M9" s="509"/>
      <c r="N9" s="510"/>
      <c r="P9" s="508"/>
      <c r="Q9" s="509"/>
      <c r="R9" s="509"/>
      <c r="S9" s="509"/>
      <c r="T9" s="509"/>
      <c r="U9" s="510"/>
    </row>
    <row r="10" spans="1:21" ht="14" outlineLevel="1" thickBot="1">
      <c r="A10" s="32" t="s">
        <v>359</v>
      </c>
      <c r="B10" s="35"/>
      <c r="E10" s="14"/>
      <c r="H10" s="10"/>
      <c r="I10" s="508"/>
      <c r="J10" s="509"/>
      <c r="K10" s="509"/>
      <c r="L10" s="509"/>
      <c r="M10" s="509"/>
      <c r="N10" s="510"/>
      <c r="P10" s="508"/>
      <c r="Q10" s="509"/>
      <c r="R10" s="509"/>
      <c r="S10" s="509"/>
      <c r="T10" s="509"/>
      <c r="U10" s="510"/>
    </row>
    <row r="11" spans="1:21" outlineLevel="1">
      <c r="A11" s="16"/>
      <c r="H11" s="10"/>
      <c r="I11" s="508"/>
      <c r="J11" s="509"/>
      <c r="K11" s="509"/>
      <c r="L11" s="509"/>
      <c r="M11" s="509"/>
      <c r="N11" s="510"/>
      <c r="P11" s="508"/>
      <c r="Q11" s="509"/>
      <c r="R11" s="509"/>
      <c r="S11" s="509"/>
      <c r="T11" s="509"/>
      <c r="U11" s="510"/>
    </row>
    <row r="12" spans="1:21" ht="40.5" outlineLevel="1">
      <c r="A12" s="26" t="s">
        <v>360</v>
      </c>
      <c r="B12" s="26" t="s">
        <v>361</v>
      </c>
      <c r="C12" s="26" t="s">
        <v>362</v>
      </c>
      <c r="D12" s="26" t="s">
        <v>363</v>
      </c>
      <c r="E12" s="26" t="s">
        <v>364</v>
      </c>
      <c r="F12" s="26" t="s">
        <v>365</v>
      </c>
      <c r="G12" s="26" t="s">
        <v>366</v>
      </c>
      <c r="I12" s="508"/>
      <c r="J12" s="509"/>
      <c r="K12" s="509"/>
      <c r="L12" s="509"/>
      <c r="M12" s="509"/>
      <c r="N12" s="510"/>
      <c r="P12" s="508"/>
      <c r="Q12" s="509"/>
      <c r="R12" s="509"/>
      <c r="S12" s="509"/>
      <c r="T12" s="509"/>
      <c r="U12" s="510"/>
    </row>
    <row r="13" spans="1:21" outlineLevel="1">
      <c r="A13" s="58">
        <v>2035</v>
      </c>
      <c r="B13" s="21">
        <f t="shared" ref="B13:B18" si="0">INDEX($E$204:$AW$204,1,MATCH($A13,$E$53:$BB$53,0))</f>
        <v>0</v>
      </c>
      <c r="C13" s="21">
        <f>B13-Baseline!B13</f>
        <v>1043.7798624048817</v>
      </c>
      <c r="D13" s="21">
        <f t="shared" ref="D13:D18" si="1">INDEX($E$205:$AW$205,1,MATCH($A13,$E$53:$BB$53,0))</f>
        <v>0</v>
      </c>
      <c r="E13" s="21">
        <f>D13-Baseline!D13</f>
        <v>810.26531890646072</v>
      </c>
      <c r="F13" s="21">
        <f t="shared" ref="F13:F18" si="2">INDEX($E$206:$AW$206,1,MATCH($A13,$E$53:$BB$53,0))</f>
        <v>0</v>
      </c>
      <c r="G13" s="21">
        <f>F13-Baseline!F13</f>
        <v>1277.2908348340147</v>
      </c>
      <c r="I13" s="508"/>
      <c r="J13" s="509"/>
      <c r="K13" s="509"/>
      <c r="L13" s="509"/>
      <c r="M13" s="509"/>
      <c r="N13" s="510"/>
      <c r="P13" s="508"/>
      <c r="Q13" s="509"/>
      <c r="R13" s="509"/>
      <c r="S13" s="509"/>
      <c r="T13" s="509"/>
      <c r="U13" s="510"/>
    </row>
    <row r="14" spans="1:21" outlineLevel="1">
      <c r="A14" s="58">
        <v>2040</v>
      </c>
      <c r="B14" s="21">
        <f t="shared" si="0"/>
        <v>0</v>
      </c>
      <c r="C14" s="21">
        <f>B14-Baseline!B14</f>
        <v>1588.9289225241591</v>
      </c>
      <c r="D14" s="21">
        <f t="shared" si="1"/>
        <v>0</v>
      </c>
      <c r="E14" s="21">
        <f>D14-Baseline!D14</f>
        <v>1232.0021400026978</v>
      </c>
      <c r="F14" s="21">
        <f t="shared" si="2"/>
        <v>0</v>
      </c>
      <c r="G14" s="21">
        <f>F14-Baseline!F14</f>
        <v>1946.198384040104</v>
      </c>
      <c r="I14" s="508"/>
      <c r="J14" s="509"/>
      <c r="K14" s="509"/>
      <c r="L14" s="509"/>
      <c r="M14" s="509"/>
      <c r="N14" s="510"/>
      <c r="P14" s="508"/>
      <c r="Q14" s="509"/>
      <c r="R14" s="509"/>
      <c r="S14" s="509"/>
      <c r="T14" s="509"/>
      <c r="U14" s="510"/>
    </row>
    <row r="15" spans="1:21" outlineLevel="1">
      <c r="A15" s="58">
        <v>2045</v>
      </c>
      <c r="B15" s="21">
        <f t="shared" si="0"/>
        <v>0</v>
      </c>
      <c r="C15" s="21">
        <f>B15-Baseline!B15</f>
        <v>2113.1875866833107</v>
      </c>
      <c r="D15" s="21">
        <f t="shared" si="1"/>
        <v>0</v>
      </c>
      <c r="E15" s="21">
        <f>D15-Baseline!D15</f>
        <v>1636.6569980449776</v>
      </c>
      <c r="F15" s="21">
        <f t="shared" si="2"/>
        <v>0</v>
      </c>
      <c r="G15" s="21">
        <f>F15-Baseline!F15</f>
        <v>2589.8919784276263</v>
      </c>
      <c r="I15" s="508"/>
      <c r="J15" s="509"/>
      <c r="K15" s="509"/>
      <c r="L15" s="509"/>
      <c r="M15" s="509"/>
      <c r="N15" s="510"/>
      <c r="P15" s="508"/>
      <c r="Q15" s="509"/>
      <c r="R15" s="509"/>
      <c r="S15" s="509"/>
      <c r="T15" s="509"/>
      <c r="U15" s="510"/>
    </row>
    <row r="16" spans="1:21" outlineLevel="1">
      <c r="A16" s="58">
        <v>2050</v>
      </c>
      <c r="B16" s="21">
        <f t="shared" si="0"/>
        <v>0</v>
      </c>
      <c r="C16" s="21">
        <f>B16-Baseline!B16</f>
        <v>2618.9253601193914</v>
      </c>
      <c r="D16" s="21">
        <f t="shared" si="1"/>
        <v>0</v>
      </c>
      <c r="E16" s="21">
        <f>D16-Baseline!D16</f>
        <v>2026.5336803095083</v>
      </c>
      <c r="F16" s="21">
        <f t="shared" si="2"/>
        <v>0</v>
      </c>
      <c r="G16" s="21">
        <f>F16-Baseline!F16</f>
        <v>3211.2102015271839</v>
      </c>
      <c r="I16" s="508"/>
      <c r="J16" s="509"/>
      <c r="K16" s="509"/>
      <c r="L16" s="509"/>
      <c r="M16" s="509"/>
      <c r="N16" s="510"/>
      <c r="P16" s="508"/>
      <c r="Q16" s="509"/>
      <c r="R16" s="509"/>
      <c r="S16" s="509"/>
      <c r="T16" s="509"/>
      <c r="U16" s="510"/>
    </row>
    <row r="17" spans="1:21" outlineLevel="1">
      <c r="A17" s="58">
        <v>2060</v>
      </c>
      <c r="B17" s="21">
        <f t="shared" si="0"/>
        <v>0</v>
      </c>
      <c r="C17" s="21">
        <f>B17-Baseline!B17</f>
        <v>3585.389947206399</v>
      </c>
      <c r="D17" s="21">
        <f t="shared" si="1"/>
        <v>0</v>
      </c>
      <c r="E17" s="21">
        <f>D17-Baseline!D17</f>
        <v>2771.3263442097732</v>
      </c>
      <c r="F17" s="21">
        <f t="shared" si="2"/>
        <v>0</v>
      </c>
      <c r="G17" s="21">
        <f>F17-Baseline!F17</f>
        <v>4397.2897382653082</v>
      </c>
      <c r="I17" s="508"/>
      <c r="J17" s="509"/>
      <c r="K17" s="509"/>
      <c r="L17" s="509"/>
      <c r="M17" s="509"/>
      <c r="N17" s="510"/>
      <c r="P17" s="508"/>
      <c r="Q17" s="509"/>
      <c r="R17" s="509"/>
      <c r="S17" s="509"/>
      <c r="T17" s="509"/>
      <c r="U17" s="510"/>
    </row>
    <row r="18" spans="1:21" outlineLevel="1">
      <c r="A18" s="58">
        <v>2070</v>
      </c>
      <c r="B18" s="21">
        <f t="shared" si="0"/>
        <v>0</v>
      </c>
      <c r="C18" s="21">
        <f>B18-Baseline!B18</f>
        <v>4531.7138760662201</v>
      </c>
      <c r="D18" s="21">
        <f t="shared" si="1"/>
        <v>0</v>
      </c>
      <c r="E18" s="21">
        <f>D18-Baseline!D18</f>
        <v>3503.1757480934643</v>
      </c>
      <c r="F18" s="21">
        <f t="shared" si="2"/>
        <v>0</v>
      </c>
      <c r="G18" s="21">
        <f>F18-Baseline!F18</f>
        <v>5554.4057979684858</v>
      </c>
      <c r="I18" s="511"/>
      <c r="J18" s="512"/>
      <c r="K18" s="512"/>
      <c r="L18" s="512"/>
      <c r="M18" s="512"/>
      <c r="N18" s="513"/>
      <c r="P18" s="511"/>
      <c r="Q18" s="512"/>
      <c r="R18" s="512"/>
      <c r="S18" s="512"/>
      <c r="T18" s="512"/>
      <c r="U18" s="513"/>
    </row>
    <row r="19" spans="1:21" ht="14" outlineLevel="1" thickBot="1">
      <c r="A19" s="469"/>
      <c r="B19" s="469"/>
      <c r="I19" s="250"/>
      <c r="J19" s="251"/>
      <c r="K19" s="251"/>
      <c r="L19" s="251"/>
      <c r="M19" s="251"/>
      <c r="N19" s="251"/>
      <c r="P19" s="249"/>
      <c r="Q19" s="249"/>
      <c r="R19" s="249"/>
      <c r="S19" s="249"/>
      <c r="T19" s="249"/>
      <c r="U19" s="232"/>
    </row>
    <row r="20" spans="1:21" ht="26.25" customHeight="1" outlineLevel="1">
      <c r="A20" s="54" t="s">
        <v>367</v>
      </c>
      <c r="B20" s="55">
        <f>Baseline!B20</f>
        <v>1</v>
      </c>
      <c r="E20" s="154"/>
      <c r="I20" s="503" t="s">
        <v>368</v>
      </c>
      <c r="J20" s="504"/>
      <c r="K20" s="504"/>
      <c r="L20" s="504"/>
      <c r="M20" s="504"/>
      <c r="N20" s="505"/>
      <c r="P20" s="503" t="s">
        <v>369</v>
      </c>
      <c r="Q20" s="504"/>
      <c r="R20" s="504"/>
      <c r="S20" s="504"/>
      <c r="T20" s="504"/>
      <c r="U20" s="505"/>
    </row>
    <row r="21" spans="1:21" ht="12.75" customHeight="1" outlineLevel="1">
      <c r="A21" s="154"/>
      <c r="B21" s="155"/>
      <c r="I21" s="528"/>
      <c r="J21" s="506"/>
      <c r="K21" s="506"/>
      <c r="L21" s="506"/>
      <c r="M21" s="506"/>
      <c r="N21" s="507"/>
      <c r="P21" s="528"/>
      <c r="Q21" s="506"/>
      <c r="R21" s="506"/>
      <c r="S21" s="506"/>
      <c r="T21" s="506"/>
      <c r="U21" s="507"/>
    </row>
    <row r="22" spans="1:21" ht="12.75" customHeight="1" outlineLevel="1">
      <c r="A22" s="154"/>
      <c r="B22" s="155"/>
      <c r="I22" s="508"/>
      <c r="J22" s="509"/>
      <c r="K22" s="509"/>
      <c r="L22" s="509"/>
      <c r="M22" s="509"/>
      <c r="N22" s="510"/>
      <c r="P22" s="508"/>
      <c r="Q22" s="509"/>
      <c r="R22" s="509"/>
      <c r="S22" s="509"/>
      <c r="T22" s="509"/>
      <c r="U22" s="510"/>
    </row>
    <row r="23" spans="1:21" outlineLevel="1">
      <c r="A23" s="154"/>
      <c r="B23" s="451" t="s">
        <v>371</v>
      </c>
      <c r="C23" s="452"/>
      <c r="D23" s="452"/>
      <c r="E23" s="452"/>
      <c r="F23" s="452"/>
      <c r="G23" s="453"/>
      <c r="I23" s="508"/>
      <c r="J23" s="509"/>
      <c r="K23" s="509"/>
      <c r="L23" s="509"/>
      <c r="M23" s="509"/>
      <c r="N23" s="510"/>
      <c r="P23" s="508"/>
      <c r="Q23" s="509"/>
      <c r="R23" s="509"/>
      <c r="S23" s="509"/>
      <c r="T23" s="509"/>
      <c r="U23" s="510"/>
    </row>
    <row r="24" spans="1:21" outlineLevel="1">
      <c r="B24" s="17">
        <v>2027</v>
      </c>
      <c r="C24" s="17">
        <v>2028</v>
      </c>
      <c r="D24" s="17">
        <v>2029</v>
      </c>
      <c r="E24" s="17">
        <v>2030</v>
      </c>
      <c r="F24" s="17">
        <v>2031</v>
      </c>
      <c r="G24" s="17" t="s">
        <v>372</v>
      </c>
      <c r="I24" s="508"/>
      <c r="J24" s="509"/>
      <c r="K24" s="509"/>
      <c r="L24" s="509"/>
      <c r="M24" s="509"/>
      <c r="N24" s="510"/>
      <c r="P24" s="508"/>
      <c r="Q24" s="509"/>
      <c r="R24" s="509"/>
      <c r="S24" s="509"/>
      <c r="T24" s="509"/>
      <c r="U24" s="510"/>
    </row>
    <row r="25" spans="1:21" ht="14" outlineLevel="1" thickBot="1">
      <c r="B25" s="30" t="s">
        <v>373</v>
      </c>
      <c r="C25" s="30" t="s">
        <v>373</v>
      </c>
      <c r="D25" s="30" t="s">
        <v>373</v>
      </c>
      <c r="E25" s="30" t="s">
        <v>373</v>
      </c>
      <c r="F25" s="30" t="s">
        <v>373</v>
      </c>
      <c r="G25" s="30" t="s">
        <v>373</v>
      </c>
      <c r="I25" s="508"/>
      <c r="J25" s="509"/>
      <c r="K25" s="509"/>
      <c r="L25" s="509"/>
      <c r="M25" s="509"/>
      <c r="N25" s="510"/>
      <c r="P25" s="508"/>
      <c r="Q25" s="509"/>
      <c r="R25" s="509"/>
      <c r="S25" s="509"/>
      <c r="T25" s="509"/>
      <c r="U25" s="510"/>
    </row>
    <row r="26" spans="1:21" outlineLevel="1">
      <c r="A26" s="54" t="s">
        <v>374</v>
      </c>
      <c r="B26" s="21">
        <f>E64</f>
        <v>0</v>
      </c>
      <c r="C26" s="21">
        <f>F64</f>
        <v>0</v>
      </c>
      <c r="D26" s="21">
        <f>G64</f>
        <v>0</v>
      </c>
      <c r="E26" s="21">
        <f>H64</f>
        <v>0</v>
      </c>
      <c r="F26" s="21">
        <f>I64</f>
        <v>0</v>
      </c>
      <c r="G26" s="21">
        <f>SUM(J64:BB64)</f>
        <v>0</v>
      </c>
      <c r="I26" s="508"/>
      <c r="J26" s="509"/>
      <c r="K26" s="509"/>
      <c r="L26" s="509"/>
      <c r="M26" s="509"/>
      <c r="N26" s="510"/>
      <c r="P26" s="508"/>
      <c r="Q26" s="509"/>
      <c r="R26" s="509"/>
      <c r="S26" s="509"/>
      <c r="T26" s="509"/>
      <c r="U26" s="510"/>
    </row>
    <row r="27" spans="1:21" outlineLevel="1">
      <c r="A27" s="54" t="s">
        <v>375</v>
      </c>
      <c r="B27" s="21">
        <f>E71+E77</f>
        <v>0</v>
      </c>
      <c r="C27" s="21">
        <f>F71+F77</f>
        <v>0</v>
      </c>
      <c r="D27" s="21">
        <f>G71+G77</f>
        <v>0</v>
      </c>
      <c r="E27" s="21">
        <f>H71+H77</f>
        <v>0</v>
      </c>
      <c r="F27" s="21">
        <f>I71+I77</f>
        <v>0</v>
      </c>
      <c r="G27" s="21">
        <f>SUM(J71:BB71)+SUM(J77:BB77)</f>
        <v>0</v>
      </c>
      <c r="I27" s="508"/>
      <c r="J27" s="509"/>
      <c r="K27" s="509"/>
      <c r="L27" s="509"/>
      <c r="M27" s="509"/>
      <c r="N27" s="510"/>
      <c r="P27" s="508"/>
      <c r="Q27" s="509"/>
      <c r="R27" s="509"/>
      <c r="S27" s="509"/>
      <c r="T27" s="509"/>
      <c r="U27" s="510"/>
    </row>
    <row r="28" spans="1:21" outlineLevel="1">
      <c r="A28" s="154"/>
      <c r="B28" s="248"/>
      <c r="C28" s="248"/>
      <c r="D28" s="248"/>
      <c r="E28" s="248"/>
      <c r="F28" s="248"/>
      <c r="G28" s="248"/>
      <c r="I28" s="508"/>
      <c r="J28" s="509"/>
      <c r="K28" s="509"/>
      <c r="L28" s="509"/>
      <c r="M28" s="509"/>
      <c r="N28" s="510"/>
      <c r="P28" s="508"/>
      <c r="Q28" s="509"/>
      <c r="R28" s="509"/>
      <c r="S28" s="509"/>
      <c r="T28" s="509"/>
      <c r="U28" s="510"/>
    </row>
    <row r="29" spans="1:21" ht="14" outlineLevel="1" thickBot="1">
      <c r="A29" s="154"/>
      <c r="B29" s="248"/>
      <c r="C29" s="248"/>
      <c r="D29" s="248"/>
      <c r="E29" s="248"/>
      <c r="F29" s="248"/>
      <c r="G29" s="248"/>
      <c r="I29" s="508"/>
      <c r="J29" s="509"/>
      <c r="K29" s="509"/>
      <c r="L29" s="509"/>
      <c r="M29" s="509"/>
      <c r="N29" s="510"/>
      <c r="P29" s="508"/>
      <c r="Q29" s="509"/>
      <c r="R29" s="509"/>
      <c r="S29" s="509"/>
      <c r="T29" s="509"/>
      <c r="U29" s="510"/>
    </row>
    <row r="30" spans="1:21" ht="14" outlineLevel="1" thickBot="1">
      <c r="A30" s="308"/>
      <c r="B30" s="309" t="s">
        <v>376</v>
      </c>
      <c r="C30" s="310" t="s">
        <v>377</v>
      </c>
      <c r="D30" s="455" t="s">
        <v>330</v>
      </c>
      <c r="E30" s="456"/>
      <c r="F30" s="456"/>
      <c r="G30" s="457"/>
      <c r="I30" s="508"/>
      <c r="J30" s="509"/>
      <c r="K30" s="509"/>
      <c r="L30" s="509"/>
      <c r="M30" s="509"/>
      <c r="N30" s="510"/>
      <c r="P30" s="508"/>
      <c r="Q30" s="509"/>
      <c r="R30" s="509"/>
      <c r="S30" s="509"/>
      <c r="T30" s="509"/>
      <c r="U30" s="510"/>
    </row>
    <row r="31" spans="1:21" outlineLevel="1">
      <c r="A31" s="475" t="s">
        <v>378</v>
      </c>
      <c r="B31" s="311"/>
      <c r="C31" s="307"/>
      <c r="D31" s="517"/>
      <c r="E31" s="517"/>
      <c r="F31" s="517"/>
      <c r="G31" s="518"/>
      <c r="I31" s="508"/>
      <c r="J31" s="509"/>
      <c r="K31" s="509"/>
      <c r="L31" s="509"/>
      <c r="M31" s="509"/>
      <c r="N31" s="510"/>
      <c r="P31" s="508"/>
      <c r="Q31" s="509"/>
      <c r="R31" s="509"/>
      <c r="S31" s="509"/>
      <c r="T31" s="509"/>
      <c r="U31" s="510"/>
    </row>
    <row r="32" spans="1:21" outlineLevel="1">
      <c r="A32" s="475"/>
      <c r="B32" s="312"/>
      <c r="C32" s="252"/>
      <c r="D32" s="460"/>
      <c r="E32" s="460"/>
      <c r="F32" s="460"/>
      <c r="G32" s="461"/>
      <c r="I32" s="508"/>
      <c r="J32" s="509"/>
      <c r="K32" s="509"/>
      <c r="L32" s="509"/>
      <c r="M32" s="509"/>
      <c r="N32" s="510"/>
      <c r="P32" s="508"/>
      <c r="Q32" s="509"/>
      <c r="R32" s="509"/>
      <c r="S32" s="509"/>
      <c r="T32" s="509"/>
      <c r="U32" s="510"/>
    </row>
    <row r="33" spans="1:21" outlineLevel="1">
      <c r="A33" s="475"/>
      <c r="B33" s="312"/>
      <c r="C33" s="252"/>
      <c r="D33" s="460"/>
      <c r="E33" s="460"/>
      <c r="F33" s="460"/>
      <c r="G33" s="461"/>
      <c r="I33" s="508"/>
      <c r="J33" s="509"/>
      <c r="K33" s="509"/>
      <c r="L33" s="509"/>
      <c r="M33" s="509"/>
      <c r="N33" s="510"/>
      <c r="P33" s="508"/>
      <c r="Q33" s="509"/>
      <c r="R33" s="509"/>
      <c r="S33" s="509"/>
      <c r="T33" s="509"/>
      <c r="U33" s="510"/>
    </row>
    <row r="34" spans="1:21" outlineLevel="1">
      <c r="A34" s="475"/>
      <c r="B34" s="312"/>
      <c r="C34" s="252"/>
      <c r="D34" s="460"/>
      <c r="E34" s="460"/>
      <c r="F34" s="460"/>
      <c r="G34" s="461"/>
      <c r="I34" s="508"/>
      <c r="J34" s="509"/>
      <c r="K34" s="509"/>
      <c r="L34" s="509"/>
      <c r="M34" s="509"/>
      <c r="N34" s="510"/>
      <c r="P34" s="508"/>
      <c r="Q34" s="509"/>
      <c r="R34" s="509"/>
      <c r="S34" s="509"/>
      <c r="T34" s="509"/>
      <c r="U34" s="510"/>
    </row>
    <row r="35" spans="1:21" outlineLevel="1">
      <c r="A35" s="475"/>
      <c r="B35" s="312"/>
      <c r="C35" s="252"/>
      <c r="D35" s="460"/>
      <c r="E35" s="460"/>
      <c r="F35" s="460"/>
      <c r="G35" s="461"/>
      <c r="I35" s="508"/>
      <c r="J35" s="509"/>
      <c r="K35" s="509"/>
      <c r="L35" s="509"/>
      <c r="M35" s="509"/>
      <c r="N35" s="510"/>
      <c r="P35" s="508"/>
      <c r="Q35" s="509"/>
      <c r="R35" s="509"/>
      <c r="S35" s="509"/>
      <c r="T35" s="509"/>
      <c r="U35" s="510"/>
    </row>
    <row r="36" spans="1:21" outlineLevel="1">
      <c r="A36" s="475"/>
      <c r="B36" s="312"/>
      <c r="C36" s="252"/>
      <c r="D36" s="460"/>
      <c r="E36" s="460"/>
      <c r="F36" s="460"/>
      <c r="G36" s="461"/>
      <c r="I36" s="508"/>
      <c r="J36" s="509"/>
      <c r="K36" s="509"/>
      <c r="L36" s="509"/>
      <c r="M36" s="509"/>
      <c r="N36" s="510"/>
      <c r="P36" s="508"/>
      <c r="Q36" s="509"/>
      <c r="R36" s="509"/>
      <c r="S36" s="509"/>
      <c r="T36" s="509"/>
      <c r="U36" s="510"/>
    </row>
    <row r="37" spans="1:21" outlineLevel="1">
      <c r="A37" s="475"/>
      <c r="B37" s="312"/>
      <c r="C37" s="252"/>
      <c r="D37" s="460"/>
      <c r="E37" s="460"/>
      <c r="F37" s="460"/>
      <c r="G37" s="461"/>
      <c r="I37" s="508"/>
      <c r="J37" s="509"/>
      <c r="K37" s="509"/>
      <c r="L37" s="509"/>
      <c r="M37" s="509"/>
      <c r="N37" s="510"/>
      <c r="P37" s="508"/>
      <c r="Q37" s="509"/>
      <c r="R37" s="509"/>
      <c r="S37" s="509"/>
      <c r="T37" s="509"/>
      <c r="U37" s="510"/>
    </row>
    <row r="38" spans="1:21" outlineLevel="1">
      <c r="A38" s="475"/>
      <c r="B38" s="312"/>
      <c r="C38" s="252"/>
      <c r="D38" s="460"/>
      <c r="E38" s="460"/>
      <c r="F38" s="460"/>
      <c r="G38" s="461"/>
      <c r="I38" s="508"/>
      <c r="J38" s="509"/>
      <c r="K38" s="509"/>
      <c r="L38" s="509"/>
      <c r="M38" s="509"/>
      <c r="N38" s="510"/>
      <c r="P38" s="508"/>
      <c r="Q38" s="509"/>
      <c r="R38" s="509"/>
      <c r="S38" s="509"/>
      <c r="T38" s="509"/>
      <c r="U38" s="510"/>
    </row>
    <row r="39" spans="1:21" outlineLevel="1">
      <c r="A39" s="475"/>
      <c r="B39" s="312"/>
      <c r="C39" s="252"/>
      <c r="D39" s="460"/>
      <c r="E39" s="460"/>
      <c r="F39" s="460"/>
      <c r="G39" s="461"/>
      <c r="I39" s="508"/>
      <c r="J39" s="509"/>
      <c r="K39" s="509"/>
      <c r="L39" s="509"/>
      <c r="M39" s="509"/>
      <c r="N39" s="510"/>
      <c r="P39" s="508"/>
      <c r="Q39" s="509"/>
      <c r="R39" s="509"/>
      <c r="S39" s="509"/>
      <c r="T39" s="509"/>
      <c r="U39" s="510"/>
    </row>
    <row r="40" spans="1:21" ht="14" outlineLevel="1" thickBot="1">
      <c r="A40" s="476"/>
      <c r="B40" s="313"/>
      <c r="C40" s="314"/>
      <c r="D40" s="458"/>
      <c r="E40" s="458"/>
      <c r="F40" s="458"/>
      <c r="G40" s="459"/>
      <c r="I40" s="508"/>
      <c r="J40" s="509"/>
      <c r="K40" s="509"/>
      <c r="L40" s="509"/>
      <c r="M40" s="509"/>
      <c r="N40" s="510"/>
      <c r="P40" s="508"/>
      <c r="Q40" s="509"/>
      <c r="R40" s="509"/>
      <c r="S40" s="509"/>
      <c r="T40" s="509"/>
      <c r="U40" s="510"/>
    </row>
    <row r="41" spans="1:21" outlineLevel="1">
      <c r="A41" s="154"/>
      <c r="B41" s="248"/>
      <c r="C41" s="248"/>
      <c r="D41" s="248"/>
      <c r="E41" s="248"/>
      <c r="F41" s="248"/>
      <c r="G41" s="248"/>
      <c r="I41" s="508"/>
      <c r="J41" s="509"/>
      <c r="K41" s="509"/>
      <c r="L41" s="509"/>
      <c r="M41" s="509"/>
      <c r="N41" s="510"/>
      <c r="P41" s="508"/>
      <c r="Q41" s="509"/>
      <c r="R41" s="509"/>
      <c r="S41" s="509"/>
      <c r="T41" s="509"/>
      <c r="U41" s="510"/>
    </row>
    <row r="42" spans="1:21" outlineLevel="1">
      <c r="A42" s="154"/>
      <c r="B42" s="248"/>
      <c r="C42" s="248"/>
      <c r="D42" s="248"/>
      <c r="E42" s="248"/>
      <c r="F42" s="248"/>
      <c r="G42" s="248"/>
      <c r="I42" s="508"/>
      <c r="J42" s="509"/>
      <c r="K42" s="509"/>
      <c r="L42" s="509"/>
      <c r="M42" s="509"/>
      <c r="N42" s="510"/>
      <c r="P42" s="508"/>
      <c r="Q42" s="509"/>
      <c r="R42" s="509"/>
      <c r="S42" s="509"/>
      <c r="T42" s="509"/>
      <c r="U42" s="510"/>
    </row>
    <row r="43" spans="1:21" outlineLevel="1">
      <c r="A43" s="154"/>
      <c r="B43" s="248"/>
      <c r="C43" s="248"/>
      <c r="D43" s="248"/>
      <c r="E43" s="248"/>
      <c r="F43" s="248"/>
      <c r="G43" s="248"/>
      <c r="I43" s="508"/>
      <c r="J43" s="509"/>
      <c r="K43" s="509"/>
      <c r="L43" s="509"/>
      <c r="M43" s="509"/>
      <c r="N43" s="510"/>
      <c r="P43" s="508"/>
      <c r="Q43" s="509"/>
      <c r="R43" s="509"/>
      <c r="S43" s="509"/>
      <c r="T43" s="509"/>
      <c r="U43" s="510"/>
    </row>
    <row r="44" spans="1:21" outlineLevel="1">
      <c r="A44" s="154"/>
      <c r="B44" s="248"/>
      <c r="C44" s="248"/>
      <c r="D44" s="248"/>
      <c r="E44" s="248"/>
      <c r="F44" s="248"/>
      <c r="G44" s="248"/>
      <c r="I44" s="508"/>
      <c r="J44" s="509"/>
      <c r="K44" s="509"/>
      <c r="L44" s="509"/>
      <c r="M44" s="509"/>
      <c r="N44" s="510"/>
      <c r="P44" s="508"/>
      <c r="Q44" s="509"/>
      <c r="R44" s="509"/>
      <c r="S44" s="509"/>
      <c r="T44" s="509"/>
      <c r="U44" s="510"/>
    </row>
    <row r="45" spans="1:21" outlineLevel="1">
      <c r="A45" s="154"/>
      <c r="B45" s="248"/>
      <c r="C45" s="248"/>
      <c r="D45" s="248"/>
      <c r="E45" s="248"/>
      <c r="F45" s="248"/>
      <c r="G45" s="248"/>
      <c r="I45" s="511"/>
      <c r="J45" s="512"/>
      <c r="K45" s="512"/>
      <c r="L45" s="512"/>
      <c r="M45" s="512"/>
      <c r="N45" s="513"/>
      <c r="P45" s="511"/>
      <c r="Q45" s="512"/>
      <c r="R45" s="512"/>
      <c r="S45" s="512"/>
      <c r="T45" s="512"/>
      <c r="U45" s="513"/>
    </row>
    <row r="46" spans="1:21" outlineLevel="1">
      <c r="A46" s="154"/>
      <c r="B46" s="248"/>
      <c r="C46" s="248"/>
      <c r="D46" s="248"/>
      <c r="E46" s="248"/>
      <c r="F46" s="248"/>
      <c r="G46" s="248"/>
    </row>
    <row r="47" spans="1:21">
      <c r="A47" s="154"/>
      <c r="B47" s="155"/>
    </row>
    <row r="48" spans="1:21" ht="15">
      <c r="A48" s="12" t="s">
        <v>389</v>
      </c>
    </row>
    <row r="49" spans="1:54" ht="15" outlineLevel="1">
      <c r="A49" s="12"/>
    </row>
    <row r="50" spans="1:54" ht="14" outlineLevel="1" thickBot="1">
      <c r="A50" s="4" t="s">
        <v>390</v>
      </c>
    </row>
    <row r="51" spans="1:54" outlineLevel="2">
      <c r="B51" s="19"/>
      <c r="C51" s="19"/>
      <c r="D51" s="19"/>
      <c r="E51" s="462" t="s">
        <v>277</v>
      </c>
      <c r="F51" s="450"/>
      <c r="G51" s="450"/>
      <c r="H51" s="450"/>
      <c r="I51" s="450"/>
      <c r="J51" s="450" t="s">
        <v>278</v>
      </c>
      <c r="K51" s="450"/>
      <c r="L51" s="450"/>
      <c r="M51" s="450"/>
      <c r="N51" s="450"/>
      <c r="O51" s="450" t="s">
        <v>279</v>
      </c>
      <c r="P51" s="450"/>
      <c r="Q51" s="450"/>
      <c r="R51" s="450"/>
      <c r="S51" s="450"/>
      <c r="T51" s="450" t="s">
        <v>280</v>
      </c>
      <c r="U51" s="450"/>
      <c r="V51" s="450"/>
      <c r="W51" s="450"/>
      <c r="X51" s="450"/>
      <c r="Y51" s="450" t="s">
        <v>391</v>
      </c>
      <c r="Z51" s="450"/>
      <c r="AA51" s="450"/>
      <c r="AB51" s="450"/>
      <c r="AC51" s="450"/>
      <c r="AD51" s="450" t="s">
        <v>392</v>
      </c>
      <c r="AE51" s="450"/>
      <c r="AF51" s="450"/>
      <c r="AG51" s="450"/>
      <c r="AH51" s="450"/>
      <c r="AI51" s="450" t="s">
        <v>393</v>
      </c>
      <c r="AJ51" s="450"/>
      <c r="AK51" s="450"/>
      <c r="AL51" s="450"/>
      <c r="AM51" s="450"/>
      <c r="AN51" s="450" t="s">
        <v>394</v>
      </c>
      <c r="AO51" s="450"/>
      <c r="AP51" s="450"/>
      <c r="AQ51" s="450"/>
      <c r="AR51" s="450"/>
      <c r="AS51" s="450" t="s">
        <v>395</v>
      </c>
      <c r="AT51" s="450"/>
      <c r="AU51" s="450"/>
      <c r="AV51" s="450"/>
      <c r="AW51" s="450"/>
      <c r="AX51" s="450" t="s">
        <v>396</v>
      </c>
      <c r="AY51" s="450"/>
      <c r="AZ51" s="450"/>
      <c r="BA51" s="450"/>
      <c r="BB51" s="454"/>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376</v>
      </c>
      <c r="C53" s="19" t="s">
        <v>397</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70" t="s">
        <v>398</v>
      </c>
      <c r="B54" s="127"/>
      <c r="C54" s="127"/>
      <c r="D54" s="124" t="s">
        <v>399</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71"/>
      <c r="B55" s="36"/>
      <c r="C55" s="121"/>
      <c r="D55" s="2" t="s">
        <v>399</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71"/>
      <c r="B56" s="36"/>
      <c r="C56" s="121"/>
      <c r="D56" s="2" t="s">
        <v>399</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71"/>
      <c r="B57" s="36"/>
      <c r="C57" s="121"/>
      <c r="D57" s="2" t="s">
        <v>399</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71"/>
      <c r="B58" s="36"/>
      <c r="C58" s="121"/>
      <c r="D58" s="2" t="s">
        <v>399</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71"/>
      <c r="B59" s="36"/>
      <c r="C59" s="121"/>
      <c r="D59" s="2" t="s">
        <v>399</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71"/>
      <c r="B60" s="36"/>
      <c r="C60" s="121"/>
      <c r="D60" s="2" t="s">
        <v>399</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71"/>
      <c r="B61" s="36"/>
      <c r="C61" s="121"/>
      <c r="D61" s="2" t="s">
        <v>399</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71"/>
      <c r="B62" s="36"/>
      <c r="C62" s="121"/>
      <c r="D62" s="2" t="s">
        <v>399</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71"/>
      <c r="B63" s="36"/>
      <c r="C63" s="121"/>
      <c r="D63" s="2" t="s">
        <v>399</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72"/>
      <c r="B64" s="122" t="s">
        <v>400</v>
      </c>
      <c r="C64" s="296" t="s">
        <v>401</v>
      </c>
      <c r="D64" s="123" t="s">
        <v>399</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63" t="s">
        <v>402</v>
      </c>
      <c r="B66" s="266"/>
      <c r="C66" s="267"/>
      <c r="D66" s="268" t="s">
        <v>399</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64"/>
      <c r="B67" s="252"/>
      <c r="C67" s="267"/>
      <c r="D67" s="269" t="s">
        <v>399</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64"/>
      <c r="B68" s="252"/>
      <c r="C68" s="267"/>
      <c r="D68" s="269" t="s">
        <v>399</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64"/>
      <c r="B69" s="252"/>
      <c r="C69" s="267"/>
      <c r="D69" s="269" t="s">
        <v>399</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64"/>
      <c r="B70" s="252"/>
      <c r="C70" s="267"/>
      <c r="D70" s="269" t="s">
        <v>399</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65"/>
      <c r="B71" s="122" t="s">
        <v>403</v>
      </c>
      <c r="C71" s="123"/>
      <c r="D71" s="270" t="s">
        <v>399</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63" t="s">
        <v>404</v>
      </c>
      <c r="B75" s="127" t="s">
        <v>405</v>
      </c>
      <c r="C75" s="274"/>
      <c r="D75" s="124" t="s">
        <v>399</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64"/>
      <c r="B76" s="121"/>
      <c r="C76" s="272"/>
      <c r="D76" s="2" t="s">
        <v>399</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65"/>
      <c r="B77" s="273" t="s">
        <v>406</v>
      </c>
      <c r="C77" s="271"/>
      <c r="D77" s="123" t="s">
        <v>399</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4" outlineLevel="1" thickBot="1">
      <c r="B79" s="125"/>
      <c r="C79" s="125"/>
      <c r="D79" s="125"/>
      <c r="E79" s="247"/>
    </row>
    <row r="80" spans="1:54" outlineLevel="1">
      <c r="A80" s="4" t="s">
        <v>407</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408</v>
      </c>
      <c r="C81" s="6" t="s">
        <v>409</v>
      </c>
      <c r="D81" t="s">
        <v>410</v>
      </c>
      <c r="E81" s="129">
        <f>$B$20</f>
        <v>1</v>
      </c>
      <c r="F81" s="129">
        <f t="shared" ref="F81:AA81" si="7">$B$20</f>
        <v>1</v>
      </c>
      <c r="G81" s="129">
        <f t="shared" si="7"/>
        <v>1</v>
      </c>
      <c r="H81" s="129">
        <f t="shared" si="7"/>
        <v>1</v>
      </c>
      <c r="I81" s="129">
        <f t="shared" si="7"/>
        <v>1</v>
      </c>
      <c r="J81" s="129">
        <f t="shared" si="7"/>
        <v>1</v>
      </c>
      <c r="K81" s="129">
        <f t="shared" si="7"/>
        <v>1</v>
      </c>
      <c r="L81" s="129">
        <f t="shared" si="7"/>
        <v>1</v>
      </c>
      <c r="M81" s="129">
        <f t="shared" si="7"/>
        <v>1</v>
      </c>
      <c r="N81" s="129">
        <f t="shared" si="7"/>
        <v>1</v>
      </c>
      <c r="O81" s="129">
        <f t="shared" si="7"/>
        <v>1</v>
      </c>
      <c r="P81" s="129">
        <f t="shared" si="7"/>
        <v>1</v>
      </c>
      <c r="Q81" s="129">
        <f t="shared" si="7"/>
        <v>1</v>
      </c>
      <c r="R81" s="129">
        <f t="shared" si="7"/>
        <v>1</v>
      </c>
      <c r="S81" s="129">
        <f t="shared" si="7"/>
        <v>1</v>
      </c>
      <c r="T81" s="129">
        <f t="shared" si="7"/>
        <v>1</v>
      </c>
      <c r="U81" s="129">
        <f t="shared" si="7"/>
        <v>1</v>
      </c>
      <c r="V81" s="129">
        <f t="shared" si="7"/>
        <v>1</v>
      </c>
      <c r="W81" s="129">
        <f t="shared" si="7"/>
        <v>1</v>
      </c>
      <c r="X81" s="129">
        <f t="shared" si="7"/>
        <v>1</v>
      </c>
      <c r="Y81" s="129">
        <f t="shared" si="7"/>
        <v>1</v>
      </c>
      <c r="Z81" s="129">
        <f t="shared" si="7"/>
        <v>1</v>
      </c>
      <c r="AA81" s="129">
        <f t="shared" si="7"/>
        <v>1</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411</v>
      </c>
      <c r="C82" t="s">
        <v>412</v>
      </c>
      <c r="D82" t="s">
        <v>399</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413</v>
      </c>
      <c r="C83" t="s">
        <v>414</v>
      </c>
      <c r="D83" t="s">
        <v>399</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415</v>
      </c>
      <c r="C84" t="s">
        <v>416</v>
      </c>
      <c r="D84" t="s">
        <v>399</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417</v>
      </c>
      <c r="C85" t="s">
        <v>418</v>
      </c>
      <c r="D85" t="s">
        <v>399</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419</v>
      </c>
      <c r="C86" t="s">
        <v>420</v>
      </c>
      <c r="D86" t="s">
        <v>399</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421</v>
      </c>
      <c r="C87" t="s">
        <v>422</v>
      </c>
      <c r="D87" t="s">
        <v>399</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423</v>
      </c>
      <c r="C88" t="s">
        <v>424</v>
      </c>
      <c r="D88" t="s">
        <v>399</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425</v>
      </c>
      <c r="C89" t="s">
        <v>426</v>
      </c>
      <c r="D89" t="s">
        <v>399</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427</v>
      </c>
      <c r="C90" t="s">
        <v>428</v>
      </c>
      <c r="D90" t="s">
        <v>399</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429</v>
      </c>
      <c r="C91" t="s">
        <v>430</v>
      </c>
      <c r="D91" t="s">
        <v>399</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431</v>
      </c>
      <c r="C92" t="s">
        <v>432</v>
      </c>
      <c r="D92" t="s">
        <v>399</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433</v>
      </c>
      <c r="C93" t="s">
        <v>434</v>
      </c>
      <c r="D93" t="s">
        <v>399</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435</v>
      </c>
      <c r="C94" t="s">
        <v>436</v>
      </c>
      <c r="D94" t="s">
        <v>399</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437</v>
      </c>
      <c r="C95" t="s">
        <v>438</v>
      </c>
      <c r="D95" t="s">
        <v>399</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439</v>
      </c>
      <c r="C96" t="s">
        <v>440</v>
      </c>
      <c r="D96" t="s">
        <v>399</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441</v>
      </c>
      <c r="C97" t="s">
        <v>442</v>
      </c>
      <c r="D97" t="s">
        <v>399</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443</v>
      </c>
      <c r="C98" t="s">
        <v>444</v>
      </c>
      <c r="D98" t="s">
        <v>399</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445</v>
      </c>
      <c r="C99" t="s">
        <v>446</v>
      </c>
      <c r="D99" t="s">
        <v>399</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447</v>
      </c>
      <c r="C100" t="s">
        <v>448</v>
      </c>
      <c r="D100" t="s">
        <v>399</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449</v>
      </c>
      <c r="C101" t="s">
        <v>450</v>
      </c>
      <c r="D101" t="s">
        <v>399</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451</v>
      </c>
      <c r="C102" t="s">
        <v>452</v>
      </c>
      <c r="D102" t="s">
        <v>399</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453</v>
      </c>
      <c r="C103" t="s">
        <v>454</v>
      </c>
      <c r="D103" t="s">
        <v>399</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455</v>
      </c>
      <c r="C104" t="s">
        <v>456</v>
      </c>
      <c r="D104" t="s">
        <v>399</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457</v>
      </c>
      <c r="C105" t="s">
        <v>458</v>
      </c>
      <c r="D105" t="s">
        <v>399</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459</v>
      </c>
      <c r="C106" t="s">
        <v>460</v>
      </c>
      <c r="D106" t="s">
        <v>399</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461</v>
      </c>
      <c r="C107" t="s">
        <v>462</v>
      </c>
      <c r="D107" t="s">
        <v>399</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529</v>
      </c>
      <c r="C108" t="s">
        <v>530</v>
      </c>
      <c r="D108" t="s">
        <v>399</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531</v>
      </c>
      <c r="C109" t="s">
        <v>532</v>
      </c>
      <c r="D109" t="s">
        <v>399</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533</v>
      </c>
      <c r="C110" t="s">
        <v>534</v>
      </c>
      <c r="D110" t="s">
        <v>399</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535</v>
      </c>
      <c r="C111" t="s">
        <v>536</v>
      </c>
      <c r="D111" t="s">
        <v>399</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537</v>
      </c>
      <c r="C112" t="s">
        <v>538</v>
      </c>
      <c r="D112" t="s">
        <v>399</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539</v>
      </c>
      <c r="C113" t="s">
        <v>540</v>
      </c>
      <c r="D113" t="s">
        <v>399</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541</v>
      </c>
      <c r="C114" t="s">
        <v>542</v>
      </c>
      <c r="D114" t="s">
        <v>399</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543</v>
      </c>
      <c r="C115" t="s">
        <v>544</v>
      </c>
      <c r="D115" t="s">
        <v>399</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545</v>
      </c>
      <c r="C116" t="s">
        <v>546</v>
      </c>
      <c r="D116" t="s">
        <v>399</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547</v>
      </c>
      <c r="C117" t="s">
        <v>548</v>
      </c>
      <c r="D117" t="s">
        <v>399</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549</v>
      </c>
      <c r="C118" t="s">
        <v>550</v>
      </c>
      <c r="D118" t="s">
        <v>399</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551</v>
      </c>
      <c r="C119" t="s">
        <v>552</v>
      </c>
      <c r="D119" t="s">
        <v>399</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553</v>
      </c>
      <c r="C120" t="s">
        <v>554</v>
      </c>
      <c r="D120" t="s">
        <v>399</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555</v>
      </c>
      <c r="C121" t="s">
        <v>556</v>
      </c>
      <c r="D121" t="s">
        <v>399</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557</v>
      </c>
      <c r="C122" t="s">
        <v>558</v>
      </c>
      <c r="D122" t="s">
        <v>399</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559</v>
      </c>
      <c r="C123" t="s">
        <v>560</v>
      </c>
      <c r="D123" t="s">
        <v>399</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561</v>
      </c>
      <c r="C124" t="s">
        <v>562</v>
      </c>
      <c r="D124" t="s">
        <v>399</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563</v>
      </c>
      <c r="C125" t="s">
        <v>564</v>
      </c>
      <c r="D125" t="s">
        <v>399</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565</v>
      </c>
      <c r="C126" t="s">
        <v>566</v>
      </c>
      <c r="D126" t="s">
        <v>399</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567</v>
      </c>
      <c r="C127" t="s">
        <v>568</v>
      </c>
      <c r="D127" t="s">
        <v>399</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463</v>
      </c>
      <c r="C128" t="s">
        <v>464</v>
      </c>
      <c r="D128" t="s">
        <v>399</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465</v>
      </c>
      <c r="C129" t="s">
        <v>466</v>
      </c>
      <c r="D129" t="s">
        <v>399</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467</v>
      </c>
      <c r="C130" t="s">
        <v>468</v>
      </c>
      <c r="D130" t="s">
        <v>399</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469</v>
      </c>
      <c r="C131" t="s">
        <v>470</v>
      </c>
      <c r="D131" t="s">
        <v>399</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4.5" outlineLevel="2">
      <c r="A132" s="8"/>
      <c r="B132" t="s">
        <v>471</v>
      </c>
      <c r="C132" t="s">
        <v>472</v>
      </c>
      <c r="D132" t="s">
        <v>399</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473</v>
      </c>
      <c r="C133" s="7" t="s">
        <v>474</v>
      </c>
      <c r="D133" s="7" t="s">
        <v>399</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4" outlineLevel="2" thickBot="1">
      <c r="A134" s="139"/>
      <c r="B134" s="142" t="s">
        <v>475</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4" outlineLevel="2" thickBot="1">
      <c r="A135" s="138"/>
      <c r="B135" s="140" t="s">
        <v>476</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477</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478</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479</v>
      </c>
      <c r="C142" s="134" t="s">
        <v>164</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66" t="s">
        <v>480</v>
      </c>
      <c r="B143" s="135" t="s">
        <v>289</v>
      </c>
      <c r="C143" s="135" t="s">
        <v>405</v>
      </c>
      <c r="D143" s="135" t="s">
        <v>399</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67"/>
      <c r="B144" s="135" t="s">
        <v>289</v>
      </c>
      <c r="C144" s="135"/>
      <c r="D144" s="135" t="s">
        <v>399</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67"/>
      <c r="B145" s="135" t="s">
        <v>289</v>
      </c>
      <c r="C145" s="135"/>
      <c r="D145" s="135" t="s">
        <v>399</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67"/>
      <c r="B146" s="135" t="s">
        <v>292</v>
      </c>
      <c r="C146" s="135" t="s">
        <v>481</v>
      </c>
      <c r="D146" s="135" t="s">
        <v>399</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67"/>
      <c r="B147" s="135" t="s">
        <v>292</v>
      </c>
      <c r="C147" s="135" t="s">
        <v>482</v>
      </c>
      <c r="D147" s="135" t="s">
        <v>399</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67"/>
      <c r="B148" s="135" t="s">
        <v>292</v>
      </c>
      <c r="C148" s="135"/>
      <c r="D148" s="135" t="s">
        <v>399</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67"/>
      <c r="B149" s="135" t="s">
        <v>292</v>
      </c>
      <c r="C149" s="135"/>
      <c r="D149" s="135" t="s">
        <v>399</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67"/>
      <c r="B150" s="135" t="s">
        <v>295</v>
      </c>
      <c r="C150" s="316" t="s">
        <v>483</v>
      </c>
      <c r="D150" s="135" t="s">
        <v>399</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67"/>
      <c r="B151" s="135" t="s">
        <v>295</v>
      </c>
      <c r="C151" s="316" t="s">
        <v>484</v>
      </c>
      <c r="D151" s="135" t="s">
        <v>399</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67"/>
      <c r="B152" s="135" t="s">
        <v>295</v>
      </c>
      <c r="C152" s="316" t="s">
        <v>485</v>
      </c>
      <c r="D152" s="135" t="s">
        <v>399</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67"/>
      <c r="B153" s="135" t="s">
        <v>486</v>
      </c>
      <c r="C153" s="135"/>
      <c r="D153" s="135" t="s">
        <v>399</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68"/>
      <c r="B154" s="135" t="s">
        <v>486</v>
      </c>
      <c r="C154" s="135"/>
      <c r="D154" s="135" t="s">
        <v>399</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390</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479</v>
      </c>
      <c r="C157" s="134" t="s">
        <v>164</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66" t="s">
        <v>487</v>
      </c>
      <c r="B158" s="135" t="s">
        <v>289</v>
      </c>
      <c r="C158" s="316" t="s">
        <v>405</v>
      </c>
      <c r="D158" s="135" t="s">
        <v>488</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67"/>
      <c r="B159" s="135" t="s">
        <v>289</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67"/>
      <c r="B160" s="135" t="s">
        <v>289</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67"/>
      <c r="B161" s="135" t="s">
        <v>292</v>
      </c>
      <c r="C161" s="316" t="s">
        <v>481</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67"/>
      <c r="B162" s="135" t="s">
        <v>292</v>
      </c>
      <c r="C162" s="316" t="s">
        <v>482</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67"/>
      <c r="B163" s="135" t="s">
        <v>292</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67"/>
      <c r="B164" s="135" t="s">
        <v>292</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67"/>
      <c r="B165" s="135" t="s">
        <v>486</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67"/>
      <c r="B166" s="135" t="s">
        <v>486</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67"/>
      <c r="B167" s="135" t="s">
        <v>486</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67"/>
      <c r="B168" s="135" t="s">
        <v>486</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68"/>
      <c r="B169" s="135" t="s">
        <v>486</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491</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66" t="s">
        <v>492</v>
      </c>
      <c r="B172" s="135" t="s">
        <v>289</v>
      </c>
      <c r="C172" s="135" t="s">
        <v>405</v>
      </c>
      <c r="D172" s="135" t="s">
        <v>399</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67"/>
      <c r="B173" s="135" t="s">
        <v>289</v>
      </c>
      <c r="C173" s="135"/>
      <c r="D173" s="135" t="s">
        <v>399</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68"/>
      <c r="B174" s="135" t="s">
        <v>289</v>
      </c>
      <c r="C174" s="135"/>
      <c r="D174" s="135" t="s">
        <v>399</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66" t="s">
        <v>493</v>
      </c>
      <c r="B176" s="135" t="s">
        <v>289</v>
      </c>
      <c r="C176" s="135" t="s">
        <v>405</v>
      </c>
      <c r="D176" s="135" t="s">
        <v>399</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67"/>
      <c r="B177" s="135" t="s">
        <v>289</v>
      </c>
      <c r="C177" s="135"/>
      <c r="D177" s="135" t="s">
        <v>399</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68"/>
      <c r="B178" s="135" t="s">
        <v>289</v>
      </c>
      <c r="C178" s="135"/>
      <c r="D178" s="135" t="s">
        <v>399</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494</v>
      </c>
      <c r="B182" s="19"/>
      <c r="C182" s="19"/>
      <c r="D182" s="19"/>
      <c r="E182" s="15"/>
    </row>
    <row r="183" spans="1:54" ht="15" outlineLevel="1">
      <c r="A183" s="12"/>
      <c r="B183" s="19"/>
      <c r="C183" s="19"/>
      <c r="D183" s="19"/>
      <c r="E183" s="15"/>
    </row>
    <row r="184" spans="1:54" s="4" customFormat="1" outlineLevel="1">
      <c r="A184" s="4" t="s">
        <v>495</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73" t="s">
        <v>496</v>
      </c>
      <c r="B186" s="150" t="s">
        <v>497</v>
      </c>
      <c r="C186" s="6" t="s">
        <v>498</v>
      </c>
      <c r="D186" s="10" t="s">
        <v>410</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74"/>
      <c r="B187" s="150" t="s">
        <v>499</v>
      </c>
      <c r="C187" s="6" t="s">
        <v>500</v>
      </c>
      <c r="D187" s="10" t="s">
        <v>410</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66" t="s">
        <v>501</v>
      </c>
      <c r="B190" s="150" t="s">
        <v>502</v>
      </c>
      <c r="C190" s="19"/>
      <c r="D190" s="135" t="s">
        <v>399</v>
      </c>
      <c r="E190" s="21">
        <f>(E133+E83)*E186</f>
        <v>0</v>
      </c>
      <c r="F190" s="21">
        <f t="shared" ref="F190:BB190" si="17">(F133+F83)*F186</f>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467"/>
      <c r="B191" s="150" t="s">
        <v>503</v>
      </c>
      <c r="C191" s="19"/>
      <c r="D191" s="135" t="s">
        <v>399</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67"/>
      <c r="B192" s="150" t="s">
        <v>574</v>
      </c>
      <c r="C192" s="19"/>
      <c r="D192" s="135" t="s">
        <v>399</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67"/>
      <c r="B193" s="150" t="s">
        <v>504</v>
      </c>
      <c r="C193" s="19"/>
      <c r="D193" s="135" t="s">
        <v>399</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67"/>
      <c r="B194" s="150" t="s">
        <v>505</v>
      </c>
      <c r="C194" s="19"/>
      <c r="D194" s="135" t="s">
        <v>399</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67"/>
      <c r="B195" s="150" t="s">
        <v>506</v>
      </c>
      <c r="C195" s="19"/>
      <c r="D195" s="135" t="s">
        <v>399</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67"/>
      <c r="B196" s="150" t="s">
        <v>292</v>
      </c>
      <c r="C196" s="19"/>
      <c r="D196" s="135" t="s">
        <v>399</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67"/>
      <c r="B197" s="150" t="s">
        <v>295</v>
      </c>
      <c r="C197" s="19"/>
      <c r="D197" s="135" t="s">
        <v>399</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468"/>
      <c r="B198" s="150" t="s">
        <v>486</v>
      </c>
      <c r="C198" s="19"/>
      <c r="D198" s="135" t="s">
        <v>399</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66" t="s">
        <v>507</v>
      </c>
      <c r="B200" s="150" t="s">
        <v>508</v>
      </c>
      <c r="C200" s="19"/>
      <c r="D200" s="135" t="s">
        <v>399</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467"/>
      <c r="B201" s="150" t="s">
        <v>509</v>
      </c>
      <c r="C201" s="19"/>
      <c r="D201" s="135" t="s">
        <v>399</v>
      </c>
      <c r="E201" s="21">
        <f>SUM(E190:E191,E194,E196:E198)</f>
        <v>0</v>
      </c>
      <c r="F201" s="21">
        <f t="shared" ref="F201:BB201" si="27">SUM(F190:F191,F194,F196:F198)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468"/>
      <c r="B202" s="150" t="s">
        <v>510</v>
      </c>
      <c r="C202" s="19"/>
      <c r="D202" s="135" t="s">
        <v>399</v>
      </c>
      <c r="E202" s="21">
        <f>SUM(E190:E191,E195:E198)</f>
        <v>0</v>
      </c>
      <c r="F202" s="21">
        <f t="shared" ref="F202:BB202" si="28">SUM(F190:F191,F195:F198)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66" t="s">
        <v>511</v>
      </c>
      <c r="B204" s="150" t="s">
        <v>512</v>
      </c>
      <c r="C204" s="19"/>
      <c r="D204" s="135" t="s">
        <v>399</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467"/>
      <c r="B205" s="150" t="s">
        <v>513</v>
      </c>
      <c r="C205" s="19"/>
      <c r="D205" s="135" t="s">
        <v>399</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468"/>
      <c r="B206" s="150" t="s">
        <v>514</v>
      </c>
      <c r="C206" s="19"/>
      <c r="D206" s="135" t="s">
        <v>399</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575</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519" t="s">
        <v>501</v>
      </c>
      <c r="B210" s="150" t="s">
        <v>576</v>
      </c>
      <c r="C210" s="19"/>
      <c r="D210" s="135" t="s">
        <v>399</v>
      </c>
      <c r="E210" s="21">
        <f>E190-Baseline!E190</f>
        <v>0</v>
      </c>
      <c r="F210" s="21">
        <f>F190-Baseline!F190</f>
        <v>0</v>
      </c>
      <c r="G210" s="21">
        <f>G190-Baseline!G190</f>
        <v>0</v>
      </c>
      <c r="H210" s="21">
        <f>H190-Baseline!H190</f>
        <v>0</v>
      </c>
      <c r="I210" s="21">
        <f>I190-Baseline!I190</f>
        <v>0</v>
      </c>
      <c r="J210" s="21">
        <f>J190-Baseline!J190</f>
        <v>0</v>
      </c>
      <c r="K210" s="21">
        <f>K190-Baseline!K190</f>
        <v>0</v>
      </c>
      <c r="L210" s="21">
        <f>L190-Baseline!L190</f>
        <v>0</v>
      </c>
      <c r="M210" s="21">
        <f>M190-Baseline!M190</f>
        <v>0</v>
      </c>
      <c r="N210" s="21">
        <f>N190-Baseline!N190</f>
        <v>0</v>
      </c>
      <c r="O210" s="21">
        <f>O190-Baseline!O190</f>
        <v>0</v>
      </c>
      <c r="P210" s="21">
        <f>P190-Baseline!P190</f>
        <v>0</v>
      </c>
      <c r="Q210" s="21">
        <f>Q190-Baseline!Q190</f>
        <v>0</v>
      </c>
      <c r="R210" s="21">
        <f>R190-Baseline!R190</f>
        <v>0</v>
      </c>
      <c r="S210" s="21">
        <f>S190-Baseline!S190</f>
        <v>0</v>
      </c>
      <c r="T210" s="21">
        <f>T190-Baseline!T190</f>
        <v>0</v>
      </c>
      <c r="U210" s="21">
        <f>U190-Baseline!U190</f>
        <v>0</v>
      </c>
      <c r="V210" s="21">
        <f>V190-Baseline!V190</f>
        <v>0</v>
      </c>
      <c r="W210" s="21">
        <f>W190-Baseline!W190</f>
        <v>0</v>
      </c>
      <c r="X210" s="21">
        <f>X190-Baseline!X190</f>
        <v>0</v>
      </c>
      <c r="Y210" s="21">
        <f>Y190-Baseline!Y190</f>
        <v>0</v>
      </c>
      <c r="Z210" s="21">
        <f>Z190-Baseline!Z190</f>
        <v>0</v>
      </c>
      <c r="AA210" s="21">
        <f>AA190-Baseline!AA190</f>
        <v>0</v>
      </c>
      <c r="AB210" s="21">
        <f>AB190-Baseline!AB190</f>
        <v>0</v>
      </c>
      <c r="AC210" s="21">
        <f>AC190-Baseline!AC190</f>
        <v>0</v>
      </c>
      <c r="AD210" s="21">
        <f>AD190-Baseline!AD190</f>
        <v>0</v>
      </c>
      <c r="AE210" s="21">
        <f>AE190-Baseline!AE190</f>
        <v>0</v>
      </c>
      <c r="AF210" s="21">
        <f>AF190-Baseline!AF190</f>
        <v>0</v>
      </c>
      <c r="AG210" s="21">
        <f>AG190-Baseline!AG190</f>
        <v>0</v>
      </c>
      <c r="AH210" s="21">
        <f>AH190-Baseline!AH190</f>
        <v>0</v>
      </c>
      <c r="AI210" s="21">
        <f>AI190-Baseline!AI190</f>
        <v>0</v>
      </c>
      <c r="AJ210" s="21">
        <f>AJ190-Baseline!AJ190</f>
        <v>0</v>
      </c>
      <c r="AK210" s="21">
        <f>AK190-Baseline!AK190</f>
        <v>0</v>
      </c>
      <c r="AL210" s="21">
        <f>AL190-Baseline!AL190</f>
        <v>0</v>
      </c>
      <c r="AM210" s="21">
        <f>AM190-Baseline!AM190</f>
        <v>0</v>
      </c>
      <c r="AN210" s="21">
        <f>AN190-Baseline!AN190</f>
        <v>0</v>
      </c>
      <c r="AO210" s="21">
        <f>AO190-Baseline!AO190</f>
        <v>0</v>
      </c>
      <c r="AP210" s="21">
        <f>AP190-Baseline!AP190</f>
        <v>0</v>
      </c>
      <c r="AQ210" s="21">
        <f>AQ190-Baseline!AQ190</f>
        <v>0</v>
      </c>
      <c r="AR210" s="21">
        <f>AR190-Baseline!AR190</f>
        <v>0</v>
      </c>
      <c r="AS210" s="21">
        <f>AS190-Baseline!AS190</f>
        <v>0</v>
      </c>
      <c r="AT210" s="21">
        <f>AT190-Baseline!AT190</f>
        <v>0</v>
      </c>
      <c r="AU210" s="21">
        <f>AU190-Baseline!AU190</f>
        <v>0</v>
      </c>
      <c r="AV210" s="21">
        <f>AV190-Baseline!AV190</f>
        <v>0</v>
      </c>
      <c r="AW210" s="21">
        <f>AW190-Baseline!AW190</f>
        <v>0</v>
      </c>
      <c r="AX210" s="21">
        <f>AX190-Baseline!AX190</f>
        <v>0</v>
      </c>
      <c r="AY210" s="21">
        <f>AY190-Baseline!AY190</f>
        <v>0</v>
      </c>
      <c r="AZ210" s="21">
        <f>AZ190-Baseline!AZ190</f>
        <v>0</v>
      </c>
      <c r="BA210" s="21">
        <f>BA190-Baseline!BA190</f>
        <v>0</v>
      </c>
      <c r="BB210" s="21">
        <f>BB190-Baseline!BB190</f>
        <v>0</v>
      </c>
    </row>
    <row r="211" spans="1:54" outlineLevel="2">
      <c r="A211" s="520"/>
      <c r="B211" s="150" t="s">
        <v>503</v>
      </c>
      <c r="C211" s="19"/>
      <c r="D211" s="135" t="s">
        <v>399</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520"/>
      <c r="B212" s="150" t="s">
        <v>574</v>
      </c>
      <c r="C212" s="19"/>
      <c r="D212" s="135" t="s">
        <v>399</v>
      </c>
      <c r="E212" s="21">
        <f>E192-Baseline!E192</f>
        <v>8.9392157298035499</v>
      </c>
      <c r="F212" s="21">
        <f>F77*F186-Baseline!F77*Baseline!F186</f>
        <v>8.7415411940100345</v>
      </c>
      <c r="G212" s="21">
        <f>G77*G186-Baseline!G77*Baseline!G186</f>
        <v>8.5486345677859834</v>
      </c>
      <c r="H212" s="21">
        <f>H77*H186-Baseline!H77*Baseline!H186</f>
        <v>8.3603814510523335</v>
      </c>
      <c r="I212" s="21">
        <f>I77*I186-Baseline!I77*Baseline!I186</f>
        <v>8.1766702237279389</v>
      </c>
      <c r="J212" s="21">
        <f>J77*J186-Baseline!J77*Baseline!J186</f>
        <v>7.9973919879133364</v>
      </c>
      <c r="K212" s="21">
        <f>K77*K186-Baseline!K77*Baseline!K186</f>
        <v>7.8224404898190221</v>
      </c>
      <c r="L212" s="21">
        <f>L77*L186-Baseline!L77*Baseline!L186</f>
        <v>7.6517120794292914</v>
      </c>
      <c r="M212" s="21">
        <f>M77*M186-Baseline!M77*Baseline!M186</f>
        <v>7.4851056196497288</v>
      </c>
      <c r="N212" s="21">
        <f>N77*N186-Baseline!N77*Baseline!N186</f>
        <v>7.3225224392765549</v>
      </c>
      <c r="O212" s="21">
        <f>O77*O186-Baseline!O77*Baseline!O186</f>
        <v>7.1638662777112234</v>
      </c>
      <c r="P212" s="21">
        <f>P77*P186-Baseline!P77*Baseline!P186</f>
        <v>7.0090432078541003</v>
      </c>
      <c r="Q212" s="21">
        <f>Q77*Q186-Baseline!Q77*Baseline!Q186</f>
        <v>6.8579616071008154</v>
      </c>
      <c r="R212" s="21">
        <f>R77*R186-Baseline!R77*Baseline!R186</f>
        <v>6.710532074452968</v>
      </c>
      <c r="S212" s="21">
        <f>S77*S186-Baseline!S77*Baseline!S186</f>
        <v>6.5666673849650827</v>
      </c>
      <c r="T212" s="21">
        <f>T77*T186-Baseline!T77*Baseline!T186</f>
        <v>6.4262824555995763</v>
      </c>
      <c r="U212" s="21">
        <f>U77*U186-Baseline!U77*Baseline!U186</f>
        <v>6.2892942591432011</v>
      </c>
      <c r="V212" s="21">
        <f>V77*V186-Baseline!V77*Baseline!V186</f>
        <v>6.1556218028841334</v>
      </c>
      <c r="W212" s="21">
        <f>W77*W186-Baseline!W77*Baseline!W186</f>
        <v>6.025186068734679</v>
      </c>
      <c r="X212" s="21">
        <f>X77*X186-Baseline!X77*Baseline!X186</f>
        <v>5.8979099664218495</v>
      </c>
      <c r="Y212" s="21">
        <f>Y77*Y186-Baseline!Y77*Baseline!Y186</f>
        <v>5.7737182744178837</v>
      </c>
      <c r="Z212" s="21">
        <f>Z77*Z186-Baseline!Z77*Baseline!Z186</f>
        <v>5.6525376227263937</v>
      </c>
      <c r="AA212" s="21">
        <f>AA77*AA186-Baseline!AA77*Baseline!AA186</f>
        <v>5.5342964234807503</v>
      </c>
      <c r="AB212" s="21">
        <f>AB77*AB186-Baseline!AB77*Baseline!AB186</f>
        <v>5.418924836116048</v>
      </c>
      <c r="AC212" s="21">
        <f>AC77*AC186-Baseline!AC77*Baseline!AC186</f>
        <v>5.3063547234607924</v>
      </c>
      <c r="AD212" s="21">
        <f>AD77*AD186-Baseline!AD77*Baseline!AD186</f>
        <v>5.1965196167385503</v>
      </c>
      <c r="AE212" s="21">
        <f>AE77*AE186-Baseline!AE77*Baseline!AE186</f>
        <v>5.0893546660414417</v>
      </c>
      <c r="AF212" s="21">
        <f>AF77*AF186-Baseline!AF77*Baseline!AF186</f>
        <v>4.984796603434039</v>
      </c>
      <c r="AG212" s="21">
        <f>AG77*AG186-Baseline!AG77*Baseline!AG186</f>
        <v>4.8827837160346741</v>
      </c>
      <c r="AH212" s="21">
        <f>AH77*AH186-Baseline!AH77*Baseline!AH186</f>
        <v>4.7832557879911857</v>
      </c>
      <c r="AI212" s="21">
        <f>AI77*AI186-Baseline!AI77*Baseline!AI186</f>
        <v>4.6861540854683161</v>
      </c>
      <c r="AJ212" s="21">
        <f>AJ77*AJ186-Baseline!AJ77*Baseline!AJ186</f>
        <v>4.6137097581638802</v>
      </c>
      <c r="AK212" s="21">
        <f>AK77*AK186-Baseline!AK77*Baseline!AK186</f>
        <v>4.5427871876154926</v>
      </c>
      <c r="AL212" s="21">
        <f>AL77*AL186-Baseline!AL77*Baseline!AL186</f>
        <v>4.473358866736362</v>
      </c>
      <c r="AM212" s="21">
        <f>AM77*AM186-Baseline!AM77*Baseline!AM186</f>
        <v>4.4053978595696908</v>
      </c>
      <c r="AN212" s="21">
        <f>AN77*AN186-Baseline!AN77*Baseline!AN186</f>
        <v>4.3388777956346587</v>
      </c>
      <c r="AO212" s="21">
        <f>AO77*AO186-Baseline!AO77*Baseline!AO186</f>
        <v>4.2737728591671686</v>
      </c>
      <c r="AP212" s="21">
        <f>AP77*AP186-Baseline!AP77*Baseline!AP186</f>
        <v>4.210057778505055</v>
      </c>
      <c r="AQ212" s="21">
        <f>AQ77*AQ186-Baseline!AQ77*Baseline!AQ186</f>
        <v>4.1477078218716255</v>
      </c>
      <c r="AR212" s="21">
        <f>AR77*AR186-Baseline!AR77*Baseline!AR186</f>
        <v>4.0866987756309854</v>
      </c>
      <c r="AS212" s="21">
        <f>AS77*AS186-Baseline!AS77*Baseline!AS186</f>
        <v>4.0270069482538426</v>
      </c>
      <c r="AT212" s="21">
        <f>AT77*AT186-Baseline!AT77*Baseline!AT186</f>
        <v>3.9686091504175649</v>
      </c>
      <c r="AU212" s="21">
        <f>AU77*AU186-Baseline!AU77*Baseline!AU186</f>
        <v>3.9114826933467759</v>
      </c>
      <c r="AV212" s="21">
        <f>AV77*AV186-Baseline!AV77*Baseline!AV186</f>
        <v>3.8556053744438032</v>
      </c>
      <c r="AW212" s="21">
        <f>AW77*AW186-Baseline!AW77*Baseline!AW186</f>
        <v>3.8009554738287066</v>
      </c>
      <c r="AX212" s="21">
        <f>AX77*AX186-Baseline!AX77*Baseline!AX186</f>
        <v>3.7475117406805314</v>
      </c>
      <c r="AY212" s="21">
        <f>AY77*AY186-Baseline!AY77*Baseline!AY186</f>
        <v>3.6952533879646441</v>
      </c>
      <c r="AZ212" s="21">
        <f>AZ77*AZ186-Baseline!AZ77*Baseline!AZ186</f>
        <v>3.6441600857427519</v>
      </c>
      <c r="BA212" s="21">
        <f>BA77*BA186-Baseline!BA77*Baseline!BA186</f>
        <v>3.5942119469246609</v>
      </c>
      <c r="BB212" s="21">
        <f>BB77*BB186-Baseline!BB77*Baseline!BB186</f>
        <v>3.5449484148506998</v>
      </c>
    </row>
    <row r="213" spans="1:54" outlineLevel="2">
      <c r="A213" s="520"/>
      <c r="B213" s="150" t="s">
        <v>504</v>
      </c>
      <c r="C213" s="19"/>
      <c r="D213" s="135" t="s">
        <v>399</v>
      </c>
      <c r="E213" s="21">
        <f>E193-Baseline!E193</f>
        <v>53.300942109531704</v>
      </c>
      <c r="F213" s="21">
        <f>F193-Baseline!F193</f>
        <v>53.049731344196601</v>
      </c>
      <c r="G213" s="21">
        <f>G193-Baseline!G193</f>
        <v>52.604621201161265</v>
      </c>
      <c r="H213" s="21">
        <f>H193-Baseline!H193</f>
        <v>52.155795124736088</v>
      </c>
      <c r="I213" s="21">
        <f>I193-Baseline!I193</f>
        <v>51.877234687538454</v>
      </c>
      <c r="J213" s="21">
        <f>J193-Baseline!J193</f>
        <v>51.58828781238698</v>
      </c>
      <c r="K213" s="21">
        <f>K193-Baseline!K193</f>
        <v>51.123682806669976</v>
      </c>
      <c r="L213" s="21">
        <f>L193-Baseline!L193</f>
        <v>50.819700904735306</v>
      </c>
      <c r="M213" s="21">
        <f>M193-Baseline!M193</f>
        <v>50.507305506426448</v>
      </c>
      <c r="N213" s="21">
        <f>N193-Baseline!N193</f>
        <v>50.031754187915247</v>
      </c>
      <c r="O213" s="21">
        <f>O193-Baseline!O193</f>
        <v>49.707780342155573</v>
      </c>
      <c r="P213" s="21">
        <f>P193-Baseline!P193</f>
        <v>49.377144192336551</v>
      </c>
      <c r="Q213" s="21">
        <f>Q193-Baseline!Q193</f>
        <v>49.040410584365681</v>
      </c>
      <c r="R213" s="21">
        <f>R193-Baseline!R193</f>
        <v>48.840513771525657</v>
      </c>
      <c r="S213" s="21">
        <f>S193-Baseline!S193</f>
        <v>48.490136889251559</v>
      </c>
      <c r="T213" s="21">
        <f>T193-Baseline!T193</f>
        <v>48.135297786610735</v>
      </c>
      <c r="U213" s="21">
        <f>U193-Baseline!U193</f>
        <v>47.776473315614396</v>
      </c>
      <c r="V213" s="21">
        <f>V193-Baseline!V193</f>
        <v>47.544738176307554</v>
      </c>
      <c r="W213" s="21">
        <f>W193-Baseline!W193</f>
        <v>47.176528135351958</v>
      </c>
      <c r="X213" s="21">
        <f>X193-Baseline!X193</f>
        <v>46.930864423637509</v>
      </c>
      <c r="Y213" s="21">
        <f>Y193-Baseline!Y193</f>
        <v>46.555214584089711</v>
      </c>
      <c r="Z213" s="21">
        <f>Z193-Baseline!Z193</f>
        <v>46.297752994373433</v>
      </c>
      <c r="AA213" s="21">
        <f>AA193-Baseline!AA193</f>
        <v>46.033885273865408</v>
      </c>
      <c r="AB213" s="21">
        <f>AB193-Baseline!AB193</f>
        <v>45.764144313222694</v>
      </c>
      <c r="AC213" s="21">
        <f>AC193-Baseline!AC193</f>
        <v>45.463305663908223</v>
      </c>
      <c r="AD213" s="21">
        <f>AD193-Baseline!AD193</f>
        <v>45.164513715509827</v>
      </c>
      <c r="AE213" s="21">
        <f>AE193-Baseline!AE193</f>
        <v>44.87271363241544</v>
      </c>
      <c r="AF213" s="21">
        <f>AF193-Baseline!AF193</f>
        <v>44.573839905756024</v>
      </c>
      <c r="AG213" s="21">
        <f>AG193-Baseline!AG193</f>
        <v>44.269750504377456</v>
      </c>
      <c r="AH213" s="21">
        <f>AH193-Baseline!AH193</f>
        <v>43.96251189632526</v>
      </c>
      <c r="AI213" s="21">
        <f>AI193-Baseline!AI193</f>
        <v>43.654705193663602</v>
      </c>
      <c r="AJ213" s="21">
        <f>AJ193-Baseline!AJ193</f>
        <v>43.555662322558341</v>
      </c>
      <c r="AK213" s="21">
        <f>AK193-Baseline!AK193</f>
        <v>43.452427410473774</v>
      </c>
      <c r="AL213" s="21">
        <f>AL193-Baseline!AL193</f>
        <v>43.345929347560443</v>
      </c>
      <c r="AM213" s="21">
        <f>AM193-Baseline!AM193</f>
        <v>43.236688358724408</v>
      </c>
      <c r="AN213" s="21">
        <f>AN193-Baseline!AN193</f>
        <v>43.124926081956069</v>
      </c>
      <c r="AO213" s="21">
        <f>AO193-Baseline!AO193</f>
        <v>43.010736332355741</v>
      </c>
      <c r="AP213" s="21">
        <f>AP193-Baseline!AP193</f>
        <v>42.894422983102082</v>
      </c>
      <c r="AQ213" s="21">
        <f>AQ193-Baseline!AQ193</f>
        <v>42.776329642206193</v>
      </c>
      <c r="AR213" s="21">
        <f>AR193-Baseline!AR193</f>
        <v>42.656702742287429</v>
      </c>
      <c r="AS213" s="21">
        <f>AS193-Baseline!AS193</f>
        <v>42.535768840024588</v>
      </c>
      <c r="AT213" s="21">
        <f>AT193-Baseline!AT193</f>
        <v>42.413768473010464</v>
      </c>
      <c r="AU213" s="21">
        <f>AU193-Baseline!AU193</f>
        <v>42.290952649898308</v>
      </c>
      <c r="AV213" s="21">
        <f>AV193-Baseline!AV193</f>
        <v>42.16755675816848</v>
      </c>
      <c r="AW213" s="21">
        <f>AW193-Baseline!AW193</f>
        <v>42.043802966777768</v>
      </c>
      <c r="AX213" s="21">
        <f>AX193-Baseline!AX193</f>
        <v>41.919911390779362</v>
      </c>
      <c r="AY213" s="21">
        <f>AY193-Baseline!AY193</f>
        <v>41.796099557778192</v>
      </c>
      <c r="AZ213" s="21">
        <f>AZ193-Baseline!AZ193</f>
        <v>41.672579321583605</v>
      </c>
      <c r="BA213" s="21">
        <f>BA193-Baseline!BA193</f>
        <v>41.549556030483842</v>
      </c>
      <c r="BB213" s="21">
        <f>BB193-Baseline!BB193</f>
        <v>41.422076090118502</v>
      </c>
    </row>
    <row r="214" spans="1:54" outlineLevel="2">
      <c r="A214" s="520"/>
      <c r="B214" s="150" t="s">
        <v>505</v>
      </c>
      <c r="C214" s="19"/>
      <c r="D214" s="135" t="s">
        <v>399</v>
      </c>
      <c r="E214" s="21">
        <f>E194-Baseline!E194</f>
        <v>26.692649038672457</v>
      </c>
      <c r="F214" s="21">
        <f>F194-Baseline!F194</f>
        <v>26.499887855304891</v>
      </c>
      <c r="G214" s="21">
        <f>G194-Baseline!G194</f>
        <v>26.30973958844238</v>
      </c>
      <c r="H214" s="21">
        <f>H194-Baseline!H194</f>
        <v>26.122194543571464</v>
      </c>
      <c r="I214" s="21">
        <f>I194-Baseline!I194</f>
        <v>25.937243447212047</v>
      </c>
      <c r="J214" s="21">
        <f>J194-Baseline!J194</f>
        <v>25.754877514864752</v>
      </c>
      <c r="K214" s="21">
        <f>K194-Baseline!K194</f>
        <v>25.57508836288152</v>
      </c>
      <c r="L214" s="21">
        <f>L194-Baseline!L194</f>
        <v>25.397868157310217</v>
      </c>
      <c r="M214" s="21">
        <f>M194-Baseline!M194</f>
        <v>25.223209490702025</v>
      </c>
      <c r="N214" s="21">
        <f>N194-Baseline!N194</f>
        <v>25.051105430963482</v>
      </c>
      <c r="O214" s="21">
        <f>O194-Baseline!O194</f>
        <v>24.881549556210452</v>
      </c>
      <c r="P214" s="21">
        <f>P194-Baseline!P194</f>
        <v>24.714535907376384</v>
      </c>
      <c r="Q214" s="21">
        <f>Q194-Baseline!Q194</f>
        <v>24.55005907141156</v>
      </c>
      <c r="R214" s="21">
        <f>R194-Baseline!R194</f>
        <v>24.388114089296774</v>
      </c>
      <c r="S214" s="21">
        <f>S194-Baseline!S194</f>
        <v>24.22324505443429</v>
      </c>
      <c r="T214" s="21">
        <f>T194-Baseline!T194</f>
        <v>24.060971368437123</v>
      </c>
      <c r="U214" s="21">
        <f>U194-Baseline!U194</f>
        <v>23.901287882469433</v>
      </c>
      <c r="V214" s="21">
        <f>V194-Baseline!V194</f>
        <v>23.744190053294194</v>
      </c>
      <c r="W214" s="21">
        <f>W194-Baseline!W194</f>
        <v>23.589673827629333</v>
      </c>
      <c r="X214" s="21">
        <f>X194-Baseline!X194</f>
        <v>23.437735755683345</v>
      </c>
      <c r="Y214" s="21">
        <f>Y194-Baseline!Y194</f>
        <v>23.288372879133124</v>
      </c>
      <c r="Z214" s="21">
        <f>Z194-Baseline!Z194</f>
        <v>23.141582873920044</v>
      </c>
      <c r="AA214" s="21">
        <f>AA194-Baseline!AA194</f>
        <v>22.99736395579221</v>
      </c>
      <c r="AB214" s="21">
        <f>AB194-Baseline!AB194</f>
        <v>22.855714953110287</v>
      </c>
      <c r="AC214" s="21">
        <f>AC194-Baseline!AC194</f>
        <v>22.702027200596071</v>
      </c>
      <c r="AD214" s="21">
        <f>AD194-Baseline!AD194</f>
        <v>22.549255261854604</v>
      </c>
      <c r="AE214" s="21">
        <f>AE194-Baseline!AE194</f>
        <v>22.395997396891456</v>
      </c>
      <c r="AF214" s="21">
        <f>AF194-Baseline!AF194</f>
        <v>22.241357045546689</v>
      </c>
      <c r="AG214" s="21">
        <f>AG194-Baseline!AG194</f>
        <v>22.08494629425147</v>
      </c>
      <c r="AH214" s="21">
        <f>AH194-Baseline!AH194</f>
        <v>21.927006682669965</v>
      </c>
      <c r="AI214" s="21">
        <f>AI194-Baseline!AI194</f>
        <v>21.768631187365063</v>
      </c>
      <c r="AJ214" s="21">
        <f>AJ194-Baseline!AJ194</f>
        <v>21.714452123231027</v>
      </c>
      <c r="AK214" s="21">
        <f>AK194-Baseline!AK194</f>
        <v>21.658575377136554</v>
      </c>
      <c r="AL214" s="21">
        <f>AL194-Baseline!AL194</f>
        <v>21.601187836263051</v>
      </c>
      <c r="AM214" s="21">
        <f>AM194-Baseline!AM194</f>
        <v>21.542503644491536</v>
      </c>
      <c r="AN214" s="21">
        <f>AN194-Baseline!AN194</f>
        <v>21.482676914308108</v>
      </c>
      <c r="AO214" s="21">
        <f>AO194-Baseline!AO194</f>
        <v>21.421787451131962</v>
      </c>
      <c r="AP214" s="21">
        <f>AP194-Baseline!AP194</f>
        <v>21.359973176285923</v>
      </c>
      <c r="AQ214" s="21">
        <f>AQ194-Baseline!AQ194</f>
        <v>21.297375355256818</v>
      </c>
      <c r="AR214" s="21">
        <f>AR194-Baseline!AR194</f>
        <v>21.234121215617378</v>
      </c>
      <c r="AS214" s="21">
        <f>AS194-Baseline!AS194</f>
        <v>21.170327309943026</v>
      </c>
      <c r="AT214" s="21">
        <f>AT194-Baseline!AT194</f>
        <v>21.106109208701866</v>
      </c>
      <c r="AU214" s="21">
        <f>AU194-Baseline!AU194</f>
        <v>21.041585143705984</v>
      </c>
      <c r="AV214" s="21">
        <f>AV194-Baseline!AV194</f>
        <v>20.976868466161672</v>
      </c>
      <c r="AW214" s="21">
        <f>AW194-Baseline!AW194</f>
        <v>20.912068220651044</v>
      </c>
      <c r="AX214" s="21">
        <f>AX194-Baseline!AX194</f>
        <v>20.847290947610585</v>
      </c>
      <c r="AY214" s="21">
        <f>AY194-Baseline!AY194</f>
        <v>20.782641300122418</v>
      </c>
      <c r="AZ214" s="21">
        <f>AZ194-Baseline!AZ194</f>
        <v>20.718221535318055</v>
      </c>
      <c r="BA214" s="21">
        <f>BA194-Baseline!BA194</f>
        <v>20.654131107032228</v>
      </c>
      <c r="BB214" s="21">
        <f>BB194-Baseline!BB194</f>
        <v>20.587905318634363</v>
      </c>
    </row>
    <row r="215" spans="1:54" outlineLevel="2">
      <c r="A215" s="520"/>
      <c r="B215" s="150" t="s">
        <v>506</v>
      </c>
      <c r="C215" s="19"/>
      <c r="D215" s="135" t="s">
        <v>399</v>
      </c>
      <c r="E215" s="21">
        <f>E195-Baseline!E195</f>
        <v>80.077947097049076</v>
      </c>
      <c r="F215" s="21">
        <f>F195-Baseline!F195</f>
        <v>79.499663547365813</v>
      </c>
      <c r="G215" s="21">
        <f>G195-Baseline!G195</f>
        <v>78.92921876532715</v>
      </c>
      <c r="H215" s="21">
        <f>H195-Baseline!H195</f>
        <v>78.366583630714388</v>
      </c>
      <c r="I215" s="21">
        <f>I195-Baseline!I195</f>
        <v>77.811730341636149</v>
      </c>
      <c r="J215" s="21">
        <f>J195-Baseline!J195</f>
        <v>77.264632527624428</v>
      </c>
      <c r="K215" s="21">
        <f>K195-Baseline!K195</f>
        <v>76.725265088644562</v>
      </c>
      <c r="L215" s="21">
        <f>L195-Baseline!L195</f>
        <v>76.193604471930655</v>
      </c>
      <c r="M215" s="21">
        <f>M195-Baseline!M195</f>
        <v>75.669628456223279</v>
      </c>
      <c r="N215" s="21">
        <f>N195-Baseline!N195</f>
        <v>75.15331627735263</v>
      </c>
      <c r="O215" s="21">
        <f>O195-Baseline!O195</f>
        <v>74.644648668631348</v>
      </c>
      <c r="P215" s="21">
        <f>P195-Baseline!P195</f>
        <v>74.143607737001773</v>
      </c>
      <c r="Q215" s="21">
        <f>Q195-Baseline!Q195</f>
        <v>73.650177214234702</v>
      </c>
      <c r="R215" s="21">
        <f>R195-Baseline!R195</f>
        <v>73.164342267890319</v>
      </c>
      <c r="S215" s="21">
        <f>S195-Baseline!S195</f>
        <v>72.669735149368933</v>
      </c>
      <c r="T215" s="21">
        <f>T195-Baseline!T195</f>
        <v>72.1829140916753</v>
      </c>
      <c r="U215" s="21">
        <f>U195-Baseline!U195</f>
        <v>71.703863660753683</v>
      </c>
      <c r="V215" s="21">
        <f>V195-Baseline!V195</f>
        <v>71.232570146820834</v>
      </c>
      <c r="W215" s="21">
        <f>W195-Baseline!W195</f>
        <v>70.769021482888022</v>
      </c>
      <c r="X215" s="21">
        <f>X195-Baseline!X195</f>
        <v>70.313207267050018</v>
      </c>
      <c r="Y215" s="21">
        <f>Y195-Baseline!Y195</f>
        <v>69.865118637399377</v>
      </c>
      <c r="Z215" s="21">
        <f>Z195-Baseline!Z195</f>
        <v>69.424748609765885</v>
      </c>
      <c r="AA215" s="21">
        <f>AA195-Baseline!AA195</f>
        <v>68.992091879119954</v>
      </c>
      <c r="AB215" s="21">
        <f>AB195-Baseline!AB195</f>
        <v>68.567144859330853</v>
      </c>
      <c r="AC215" s="21">
        <f>AC195-Baseline!AC195</f>
        <v>68.10608160243163</v>
      </c>
      <c r="AD215" s="21">
        <f>AD195-Baseline!AD195</f>
        <v>67.647765786914007</v>
      </c>
      <c r="AE215" s="21">
        <f>AE195-Baseline!AE195</f>
        <v>67.187992192855631</v>
      </c>
      <c r="AF215" s="21">
        <f>AF195-Baseline!AF195</f>
        <v>66.724071139814413</v>
      </c>
      <c r="AG215" s="21">
        <f>AG195-Baseline!AG195</f>
        <v>66.254838885026572</v>
      </c>
      <c r="AH215" s="21">
        <f>AH195-Baseline!AH195</f>
        <v>65.781020050788143</v>
      </c>
      <c r="AI215" s="21">
        <f>AI195-Baseline!AI195</f>
        <v>65.305893565235138</v>
      </c>
      <c r="AJ215" s="21">
        <f>AJ195-Baseline!AJ195</f>
        <v>65.143356373092459</v>
      </c>
      <c r="AK215" s="21">
        <f>AK195-Baseline!AK195</f>
        <v>64.97572613498474</v>
      </c>
      <c r="AL215" s="21">
        <f>AL195-Baseline!AL195</f>
        <v>64.803563512521023</v>
      </c>
      <c r="AM215" s="21">
        <f>AM195-Baseline!AM195</f>
        <v>64.627510937468188</v>
      </c>
      <c r="AN215" s="21">
        <f>AN195-Baseline!AN195</f>
        <v>64.448030747126765</v>
      </c>
      <c r="AO215" s="21">
        <f>AO195-Baseline!AO195</f>
        <v>64.265362357785477</v>
      </c>
      <c r="AP215" s="21">
        <f>AP195-Baseline!AP195</f>
        <v>64.079919533430711</v>
      </c>
      <c r="AQ215" s="21">
        <f>AQ195-Baseline!AQ195</f>
        <v>63.892126070528903</v>
      </c>
      <c r="AR215" s="21">
        <f>AR195-Baseline!AR195</f>
        <v>63.702363651793085</v>
      </c>
      <c r="AS215" s="21">
        <f>AS195-Baseline!AS195</f>
        <v>63.510981934940382</v>
      </c>
      <c r="AT215" s="21">
        <f>AT195-Baseline!AT195</f>
        <v>63.318327631382076</v>
      </c>
      <c r="AU215" s="21">
        <f>AU195-Baseline!AU195</f>
        <v>63.124755436555752</v>
      </c>
      <c r="AV215" s="21">
        <f>AV195-Baseline!AV195</f>
        <v>62.930605404079458</v>
      </c>
      <c r="AW215" s="21">
        <f>AW195-Baseline!AW195</f>
        <v>62.736204667698793</v>
      </c>
      <c r="AX215" s="21">
        <f>AX195-Baseline!AX195</f>
        <v>62.5418728487235</v>
      </c>
      <c r="AY215" s="21">
        <f>AY195-Baseline!AY195</f>
        <v>62.34792390640083</v>
      </c>
      <c r="AZ215" s="21">
        <f>AZ195-Baseline!AZ195</f>
        <v>62.154664612125323</v>
      </c>
      <c r="BA215" s="21">
        <f>BA195-Baseline!BA195</f>
        <v>61.962393327401159</v>
      </c>
      <c r="BB215" s="21">
        <f>BB195-Baseline!BB195</f>
        <v>61.763715962336022</v>
      </c>
    </row>
    <row r="216" spans="1:54" outlineLevel="2">
      <c r="A216" s="520"/>
      <c r="B216" s="150" t="s">
        <v>292</v>
      </c>
      <c r="C216" s="19"/>
      <c r="D216" s="135" t="s">
        <v>399</v>
      </c>
      <c r="E216" s="21">
        <f>E196-Baseline!E196</f>
        <v>3.8336980689506128</v>
      </c>
      <c r="F216" s="21">
        <f>F196-Baseline!F196</f>
        <v>3.8784494395095863</v>
      </c>
      <c r="G216" s="21">
        <f>G196-Baseline!G196</f>
        <v>3.9244787217876311</v>
      </c>
      <c r="H216" s="21">
        <f>H196-Baseline!H196</f>
        <v>3.9718205893010441</v>
      </c>
      <c r="I216" s="21">
        <f>I196-Baseline!I196</f>
        <v>4.0205107371049049</v>
      </c>
      <c r="J216" s="21">
        <f>J196-Baseline!J196</f>
        <v>4.0705860331044565</v>
      </c>
      <c r="K216" s="21">
        <f>K196-Baseline!K196</f>
        <v>4.1220845471991989</v>
      </c>
      <c r="L216" s="21">
        <f>L196-Baseline!L196</f>
        <v>4.1750454895132458</v>
      </c>
      <c r="M216" s="21">
        <f>M196-Baseline!M196</f>
        <v>4.2295093457075925</v>
      </c>
      <c r="N216" s="21">
        <f>N196-Baseline!N196</f>
        <v>4.2855179348772117</v>
      </c>
      <c r="O216" s="21">
        <f>O196-Baseline!O196</f>
        <v>4.3431143184352869</v>
      </c>
      <c r="P216" s="21">
        <f>P196-Baseline!P196</f>
        <v>4.4023429946887243</v>
      </c>
      <c r="Q216" s="21">
        <f>Q196-Baseline!Q196</f>
        <v>4.463249862705541</v>
      </c>
      <c r="R216" s="21">
        <f>R196-Baseline!R196</f>
        <v>4.5258822905319089</v>
      </c>
      <c r="S216" s="21">
        <f>S196-Baseline!S196</f>
        <v>4.5902891690937437</v>
      </c>
      <c r="T216" s="21">
        <f>T196-Baseline!T196</f>
        <v>4.6565209347722387</v>
      </c>
      <c r="U216" s="21">
        <f>U196-Baseline!U196</f>
        <v>4.724629650809459</v>
      </c>
      <c r="V216" s="21">
        <f>V196-Baseline!V196</f>
        <v>4.7946690717387845</v>
      </c>
      <c r="W216" s="21">
        <f>W196-Baseline!W196</f>
        <v>4.8666946247783658</v>
      </c>
      <c r="X216" s="21">
        <f>X196-Baseline!X196</f>
        <v>4.9407636004505173</v>
      </c>
      <c r="Y216" s="21">
        <f>Y196-Baseline!Y196</f>
        <v>5.0169350679814926</v>
      </c>
      <c r="Z216" s="21">
        <f>Z196-Baseline!Z196</f>
        <v>5.0952700318311175</v>
      </c>
      <c r="AA216" s="21">
        <f>AA196-Baseline!AA196</f>
        <v>5.1758314669444676</v>
      </c>
      <c r="AB216" s="21">
        <f>AB196-Baseline!AB196</f>
        <v>5.2586843708271971</v>
      </c>
      <c r="AC216" s="21">
        <f>AC196-Baseline!AC196</f>
        <v>5.3438958306105997</v>
      </c>
      <c r="AD216" s="21">
        <f>AD196-Baseline!AD196</f>
        <v>5.4315351487537056</v>
      </c>
      <c r="AE216" s="21">
        <f>AE196-Baseline!AE196</f>
        <v>5.5216738539289487</v>
      </c>
      <c r="AF216" s="21">
        <f>AF196-Baseline!AF196</f>
        <v>5.6143857723536108</v>
      </c>
      <c r="AG216" s="21">
        <f>AG196-Baseline!AG196</f>
        <v>5.7097471826888224</v>
      </c>
      <c r="AH216" s="21">
        <f>AH196-Baseline!AH196</f>
        <v>5.8078367834817204</v>
      </c>
      <c r="AI216" s="21">
        <f>AI196-Baseline!AI196</f>
        <v>5.9087359061605538</v>
      </c>
      <c r="AJ216" s="21">
        <f>AJ196-Baseline!AJ196</f>
        <v>6.0252319142423287</v>
      </c>
      <c r="AK216" s="21">
        <f>AK196-Baseline!AK196</f>
        <v>6.1451865492780833</v>
      </c>
      <c r="AL216" s="21">
        <f>AL196-Baseline!AL196</f>
        <v>6.2687103409626443</v>
      </c>
      <c r="AM216" s="21">
        <f>AM196-Baseline!AM196</f>
        <v>6.3959175745662931</v>
      </c>
      <c r="AN216" s="21">
        <f>AN196-Baseline!AN196</f>
        <v>6.5269264948929928</v>
      </c>
      <c r="AO216" s="21">
        <f>AO196-Baseline!AO196</f>
        <v>6.6618594008299326</v>
      </c>
      <c r="AP216" s="21">
        <f>AP196-Baseline!AP196</f>
        <v>6.8008428474886324</v>
      </c>
      <c r="AQ216" s="21">
        <f>AQ196-Baseline!AQ196</f>
        <v>6.9440077272425009</v>
      </c>
      <c r="AR216" s="21">
        <f>AR196-Baseline!AR196</f>
        <v>7.0914894810008882</v>
      </c>
      <c r="AS216" s="21">
        <f>AS196-Baseline!AS196</f>
        <v>7.2434282132654122</v>
      </c>
      <c r="AT216" s="21">
        <f>AT196-Baseline!AT196</f>
        <v>7.3999689303731566</v>
      </c>
      <c r="AU216" s="21">
        <f>AU196-Baseline!AU196</f>
        <v>7.5612616193066478</v>
      </c>
      <c r="AV216" s="21">
        <f>AV196-Baseline!AV196</f>
        <v>7.7274615080007312</v>
      </c>
      <c r="AW216" s="21">
        <f>AW196-Baseline!AW196</f>
        <v>7.8987292382478076</v>
      </c>
      <c r="AX216" s="21">
        <f>AX196-Baseline!AX196</f>
        <v>8.0752310169622437</v>
      </c>
      <c r="AY216" s="21">
        <f>AY196-Baseline!AY196</f>
        <v>8.2571388519641555</v>
      </c>
      <c r="AZ216" s="21">
        <f>AZ196-Baseline!AZ196</f>
        <v>8.4446307824928031</v>
      </c>
      <c r="BA216" s="21">
        <f>BA196-Baseline!BA196</f>
        <v>8.6378910129000186</v>
      </c>
      <c r="BB216" s="21">
        <f>BB196-Baseline!BB196</f>
        <v>8.8355741147884217</v>
      </c>
    </row>
    <row r="217" spans="1:54" outlineLevel="2">
      <c r="A217" s="520"/>
      <c r="B217" s="150" t="s">
        <v>295</v>
      </c>
      <c r="C217" s="19"/>
      <c r="D217" s="135"/>
      <c r="E217" s="21">
        <f>E197-Baseline!E197</f>
        <v>54.20190419459999</v>
      </c>
      <c r="F217" s="21">
        <f>F197-Baseline!F197</f>
        <v>53.582335167729468</v>
      </c>
      <c r="G217" s="21">
        <f>G197-Baseline!G197</f>
        <v>52.978722781675195</v>
      </c>
      <c r="H217" s="21">
        <f>H197-Baseline!H197</f>
        <v>52.390660131280029</v>
      </c>
      <c r="I217" s="21">
        <f>I197-Baseline!I197</f>
        <v>51.817752842177384</v>
      </c>
      <c r="J217" s="21">
        <f>J197-Baseline!J197</f>
        <v>51.259618606902656</v>
      </c>
      <c r="K217" s="21">
        <f>K197-Baseline!K197</f>
        <v>50.715886881199175</v>
      </c>
      <c r="L217" s="21">
        <f>L197-Baseline!L197</f>
        <v>50.186198533139816</v>
      </c>
      <c r="M217" s="21">
        <f>M197-Baseline!M197</f>
        <v>49.670205453425808</v>
      </c>
      <c r="N217" s="21">
        <f>N197-Baseline!N197</f>
        <v>49.167570282277836</v>
      </c>
      <c r="O217" s="21">
        <f>O197-Baseline!O197</f>
        <v>48.677966042494674</v>
      </c>
      <c r="P217" s="21">
        <f>P197-Baseline!P197</f>
        <v>48.201075882585499</v>
      </c>
      <c r="Q217" s="21">
        <f>Q197-Baseline!Q197</f>
        <v>47.736592746272507</v>
      </c>
      <c r="R217" s="21">
        <f>R197-Baseline!R197</f>
        <v>47.284219079713694</v>
      </c>
      <c r="S217" s="21">
        <f>S197-Baseline!S197</f>
        <v>46.843666572300698</v>
      </c>
      <c r="T217" s="21">
        <f>T197-Baseline!T197</f>
        <v>46.414655864169362</v>
      </c>
      <c r="U217" s="21">
        <f>U197-Baseline!U197</f>
        <v>45.996916305386861</v>
      </c>
      <c r="V217" s="21">
        <f>V197-Baseline!V197</f>
        <v>45.590185688865517</v>
      </c>
      <c r="W217" s="21">
        <f>W197-Baseline!W197</f>
        <v>45.194210002773595</v>
      </c>
      <c r="X217" s="21">
        <f>X197-Baseline!X197</f>
        <v>44.80874318794806</v>
      </c>
      <c r="Y217" s="21">
        <f>Y197-Baseline!Y197</f>
        <v>44.433546930200571</v>
      </c>
      <c r="Z217" s="21">
        <f>Z197-Baseline!Z197</f>
        <v>44.06839041335683</v>
      </c>
      <c r="AA217" s="21">
        <f>AA197-Baseline!AA197</f>
        <v>43.713050097963333</v>
      </c>
      <c r="AB217" s="21">
        <f>AB197-Baseline!AB197</f>
        <v>43.367309556225194</v>
      </c>
      <c r="AC217" s="21">
        <f>AC197-Baseline!AC197</f>
        <v>43.030959206776849</v>
      </c>
      <c r="AD217" s="21">
        <f>AD197-Baseline!AD197</f>
        <v>42.703796157764906</v>
      </c>
      <c r="AE217" s="21">
        <f>AE197-Baseline!AE197</f>
        <v>42.385624020713898</v>
      </c>
      <c r="AF217" s="21">
        <f>AF197-Baseline!AF197</f>
        <v>42.076252685527457</v>
      </c>
      <c r="AG217" s="21">
        <f>AG197-Baseline!AG197</f>
        <v>41.775498198515123</v>
      </c>
      <c r="AH217" s="21">
        <f>AH197-Baseline!AH197</f>
        <v>41.483182540633486</v>
      </c>
      <c r="AI217" s="21">
        <f>AI197-Baseline!AI197</f>
        <v>41.199133492873322</v>
      </c>
      <c r="AJ217" s="21">
        <f>AJ197-Baseline!AJ197</f>
        <v>41.121840687332885</v>
      </c>
      <c r="AK217" s="21">
        <f>AK197-Baseline!AK197</f>
        <v>41.050842755055257</v>
      </c>
      <c r="AL217" s="21">
        <f>AL197-Baseline!AL197</f>
        <v>40.986083455120898</v>
      </c>
      <c r="AM217" s="21">
        <f>AM197-Baseline!AM197</f>
        <v>40.927509775111517</v>
      </c>
      <c r="AN217" s="21">
        <f>AN197-Baseline!AN197</f>
        <v>40.875071903017542</v>
      </c>
      <c r="AO217" s="21">
        <f>AO197-Baseline!AO197</f>
        <v>40.828723127370296</v>
      </c>
      <c r="AP217" s="21">
        <f>AP197-Baseline!AP197</f>
        <v>40.788419865060419</v>
      </c>
      <c r="AQ217" s="21">
        <f>AQ197-Baseline!AQ197</f>
        <v>40.75412160207631</v>
      </c>
      <c r="AR217" s="21">
        <f>AR197-Baseline!AR197</f>
        <v>40.725790801596233</v>
      </c>
      <c r="AS217" s="21">
        <f>AS197-Baseline!AS197</f>
        <v>40.703392968275821</v>
      </c>
      <c r="AT217" s="21">
        <f>AT197-Baseline!AT197</f>
        <v>40.686896507678043</v>
      </c>
      <c r="AU217" s="21">
        <f>AU197-Baseline!AU197</f>
        <v>40.676272731080445</v>
      </c>
      <c r="AV217" s="21">
        <f>AV197-Baseline!AV197</f>
        <v>40.671495863012446</v>
      </c>
      <c r="AW217" s="21">
        <f>AW197-Baseline!AW197</f>
        <v>40.672542972310652</v>
      </c>
      <c r="AX217" s="21">
        <f>AX197-Baseline!AX197</f>
        <v>40.679393955218558</v>
      </c>
      <c r="AY217" s="21">
        <f>AY197-Baseline!AY197</f>
        <v>40.692031496845253</v>
      </c>
      <c r="AZ217" s="21">
        <f>AZ197-Baseline!AZ197</f>
        <v>40.710441078547348</v>
      </c>
      <c r="BA217" s="21">
        <f>BA197-Baseline!BA197</f>
        <v>40.734610912172286</v>
      </c>
      <c r="BB217" s="21">
        <f>BB197-Baseline!BB197</f>
        <v>40.758865538706196</v>
      </c>
    </row>
    <row r="218" spans="1:54" outlineLevel="2">
      <c r="A218" s="521"/>
      <c r="B218" s="150" t="s">
        <v>486</v>
      </c>
      <c r="C218" s="19"/>
      <c r="D218" s="135" t="s">
        <v>399</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519" t="s">
        <v>507</v>
      </c>
      <c r="B220" s="150" t="s">
        <v>508</v>
      </c>
      <c r="C220" s="19"/>
      <c r="D220" s="135" t="s">
        <v>399</v>
      </c>
      <c r="E220" s="21">
        <f>SUM(E210:E213,E216:E218)</f>
        <v>120.27576010288585</v>
      </c>
      <c r="F220" s="21">
        <f t="shared" ref="F220:BB220" si="31">SUM(F210:F213,F216:F218)</f>
        <v>119.25205714544569</v>
      </c>
      <c r="G220" s="21">
        <f t="shared" si="31"/>
        <v>118.05645727241009</v>
      </c>
      <c r="H220" s="21">
        <f t="shared" si="31"/>
        <v>116.8786572963695</v>
      </c>
      <c r="I220" s="21">
        <f t="shared" si="31"/>
        <v>115.89216849054868</v>
      </c>
      <c r="J220" s="21">
        <f t="shared" si="31"/>
        <v>114.91588444030742</v>
      </c>
      <c r="K220" s="21">
        <f t="shared" si="31"/>
        <v>113.78409472488738</v>
      </c>
      <c r="L220" s="21">
        <f t="shared" si="31"/>
        <v>112.83265700681767</v>
      </c>
      <c r="M220" s="21">
        <f t="shared" si="31"/>
        <v>111.89212592520957</v>
      </c>
      <c r="N220" s="21">
        <f t="shared" si="31"/>
        <v>110.80736484434685</v>
      </c>
      <c r="O220" s="21">
        <f t="shared" si="31"/>
        <v>109.89272698079675</v>
      </c>
      <c r="P220" s="21">
        <f t="shared" si="31"/>
        <v>108.98960627746487</v>
      </c>
      <c r="Q220" s="21">
        <f t="shared" si="31"/>
        <v>108.09821480044454</v>
      </c>
      <c r="R220" s="21">
        <f t="shared" si="31"/>
        <v>107.36114721622423</v>
      </c>
      <c r="S220" s="21">
        <f t="shared" si="31"/>
        <v>106.49076001561109</v>
      </c>
      <c r="T220" s="21">
        <f t="shared" si="31"/>
        <v>105.6327570411519</v>
      </c>
      <c r="U220" s="21">
        <f t="shared" si="31"/>
        <v>104.78731353095392</v>
      </c>
      <c r="V220" s="21">
        <f t="shared" si="31"/>
        <v>104.08521473979599</v>
      </c>
      <c r="W220" s="21">
        <f t="shared" si="31"/>
        <v>103.2626188316386</v>
      </c>
      <c r="X220" s="21">
        <f t="shared" si="31"/>
        <v>102.57828117845793</v>
      </c>
      <c r="Y220" s="21">
        <f t="shared" si="31"/>
        <v>101.77941485668966</v>
      </c>
      <c r="Z220" s="21">
        <f t="shared" si="31"/>
        <v>101.11395106228778</v>
      </c>
      <c r="AA220" s="21">
        <f t="shared" si="31"/>
        <v>100.45706326225397</v>
      </c>
      <c r="AB220" s="21">
        <f t="shared" si="31"/>
        <v>99.809063076391141</v>
      </c>
      <c r="AC220" s="21">
        <f t="shared" si="31"/>
        <v>99.144515424756463</v>
      </c>
      <c r="AD220" s="21">
        <f t="shared" si="31"/>
        <v>98.496364638766977</v>
      </c>
      <c r="AE220" s="21">
        <f t="shared" si="31"/>
        <v>97.869366173099735</v>
      </c>
      <c r="AF220" s="21">
        <f t="shared" si="31"/>
        <v>97.249274967071131</v>
      </c>
      <c r="AG220" s="21">
        <f t="shared" si="31"/>
        <v>96.637779601616074</v>
      </c>
      <c r="AH220" s="21">
        <f t="shared" si="31"/>
        <v>96.036787008431645</v>
      </c>
      <c r="AI220" s="21">
        <f t="shared" si="31"/>
        <v>95.448728678165793</v>
      </c>
      <c r="AJ220" s="21">
        <f t="shared" si="31"/>
        <v>95.31644468229743</v>
      </c>
      <c r="AK220" s="21">
        <f t="shared" si="31"/>
        <v>95.191243902422613</v>
      </c>
      <c r="AL220" s="21">
        <f t="shared" si="31"/>
        <v>95.074082010380351</v>
      </c>
      <c r="AM220" s="21">
        <f t="shared" si="31"/>
        <v>94.965513567971897</v>
      </c>
      <c r="AN220" s="21">
        <f t="shared" si="31"/>
        <v>94.865802275501267</v>
      </c>
      <c r="AO220" s="21">
        <f t="shared" si="31"/>
        <v>94.775091719723136</v>
      </c>
      <c r="AP220" s="21">
        <f t="shared" si="31"/>
        <v>94.693743474156179</v>
      </c>
      <c r="AQ220" s="21">
        <f t="shared" si="31"/>
        <v>94.62216679339663</v>
      </c>
      <c r="AR220" s="21">
        <f t="shared" si="31"/>
        <v>94.560681800515539</v>
      </c>
      <c r="AS220" s="21">
        <f t="shared" si="31"/>
        <v>94.509596969819654</v>
      </c>
      <c r="AT220" s="21">
        <f t="shared" si="31"/>
        <v>94.469243061479233</v>
      </c>
      <c r="AU220" s="21">
        <f t="shared" si="31"/>
        <v>94.439969693632179</v>
      </c>
      <c r="AV220" s="21">
        <f t="shared" si="31"/>
        <v>94.422119503625453</v>
      </c>
      <c r="AW220" s="21">
        <f t="shared" si="31"/>
        <v>94.416030651164931</v>
      </c>
      <c r="AX220" s="21">
        <f t="shared" si="31"/>
        <v>94.422048103640691</v>
      </c>
      <c r="AY220" s="21">
        <f t="shared" si="31"/>
        <v>94.440523294552236</v>
      </c>
      <c r="AZ220" s="21">
        <f t="shared" si="31"/>
        <v>94.471811268366508</v>
      </c>
      <c r="BA220" s="21">
        <f t="shared" si="31"/>
        <v>94.516269902480815</v>
      </c>
      <c r="BB220" s="21">
        <f t="shared" si="31"/>
        <v>94.561464158463821</v>
      </c>
    </row>
    <row r="221" spans="1:54" outlineLevel="2">
      <c r="A221" s="520"/>
      <c r="B221" s="150" t="s">
        <v>509</v>
      </c>
      <c r="C221" s="19"/>
      <c r="D221" s="135" t="s">
        <v>399</v>
      </c>
      <c r="E221" s="21">
        <f>SUM(E210:E212,E214,E216:E218)</f>
        <v>93.667467032026607</v>
      </c>
      <c r="F221" s="21">
        <f t="shared" ref="F221:BB221" si="32">SUM(F210:F212,F214,F216:F218)</f>
        <v>92.70221365655398</v>
      </c>
      <c r="G221" s="21">
        <f t="shared" si="32"/>
        <v>91.761575659691189</v>
      </c>
      <c r="H221" s="21">
        <f t="shared" si="32"/>
        <v>90.845056715204876</v>
      </c>
      <c r="I221" s="21">
        <f t="shared" si="32"/>
        <v>89.952177250222277</v>
      </c>
      <c r="J221" s="21">
        <f t="shared" si="32"/>
        <v>89.082474142785202</v>
      </c>
      <c r="K221" s="21">
        <f t="shared" si="32"/>
        <v>88.235500281098922</v>
      </c>
      <c r="L221" s="21">
        <f t="shared" si="32"/>
        <v>87.41082425939257</v>
      </c>
      <c r="M221" s="21">
        <f t="shared" si="32"/>
        <v>86.608029909485154</v>
      </c>
      <c r="N221" s="21">
        <f t="shared" si="32"/>
        <v>85.826716087395084</v>
      </c>
      <c r="O221" s="21">
        <f t="shared" si="32"/>
        <v>85.066496194851638</v>
      </c>
      <c r="P221" s="21">
        <f t="shared" si="32"/>
        <v>84.326997992504715</v>
      </c>
      <c r="Q221" s="21">
        <f t="shared" si="32"/>
        <v>83.607863287490432</v>
      </c>
      <c r="R221" s="21">
        <f t="shared" si="32"/>
        <v>82.908747533995353</v>
      </c>
      <c r="S221" s="21">
        <f t="shared" si="32"/>
        <v>82.223868180793815</v>
      </c>
      <c r="T221" s="21">
        <f t="shared" si="32"/>
        <v>81.558430622978307</v>
      </c>
      <c r="U221" s="21">
        <f t="shared" si="32"/>
        <v>80.91212809780896</v>
      </c>
      <c r="V221" s="21">
        <f t="shared" si="32"/>
        <v>80.28466661678263</v>
      </c>
      <c r="W221" s="21">
        <f t="shared" si="32"/>
        <v>79.675764523915973</v>
      </c>
      <c r="X221" s="21">
        <f t="shared" si="32"/>
        <v>79.085152510503775</v>
      </c>
      <c r="Y221" s="21">
        <f t="shared" si="32"/>
        <v>78.512573151733079</v>
      </c>
      <c r="Z221" s="21">
        <f t="shared" si="32"/>
        <v>77.957780941834386</v>
      </c>
      <c r="AA221" s="21">
        <f t="shared" si="32"/>
        <v>77.420541944180769</v>
      </c>
      <c r="AB221" s="21">
        <f t="shared" si="32"/>
        <v>76.900633716278719</v>
      </c>
      <c r="AC221" s="21">
        <f t="shared" si="32"/>
        <v>76.383236961444311</v>
      </c>
      <c r="AD221" s="21">
        <f t="shared" si="32"/>
        <v>75.881106185111761</v>
      </c>
      <c r="AE221" s="21">
        <f t="shared" si="32"/>
        <v>75.392649937575754</v>
      </c>
      <c r="AF221" s="21">
        <f t="shared" si="32"/>
        <v>74.916792106861806</v>
      </c>
      <c r="AG221" s="21">
        <f t="shared" si="32"/>
        <v>74.452975391490085</v>
      </c>
      <c r="AH221" s="21">
        <f t="shared" si="32"/>
        <v>74.001281794776361</v>
      </c>
      <c r="AI221" s="21">
        <f t="shared" si="32"/>
        <v>73.56265467186725</v>
      </c>
      <c r="AJ221" s="21">
        <f t="shared" si="32"/>
        <v>73.475234482970109</v>
      </c>
      <c r="AK221" s="21">
        <f t="shared" si="32"/>
        <v>73.397391869085382</v>
      </c>
      <c r="AL221" s="21">
        <f t="shared" si="32"/>
        <v>73.329340499082946</v>
      </c>
      <c r="AM221" s="21">
        <f t="shared" si="32"/>
        <v>73.271328853739035</v>
      </c>
      <c r="AN221" s="21">
        <f t="shared" si="32"/>
        <v>73.223553107853292</v>
      </c>
      <c r="AO221" s="21">
        <f t="shared" si="32"/>
        <v>73.186142838499364</v>
      </c>
      <c r="AP221" s="21">
        <f t="shared" si="32"/>
        <v>73.159293667340023</v>
      </c>
      <c r="AQ221" s="21">
        <f t="shared" si="32"/>
        <v>73.143212506447256</v>
      </c>
      <c r="AR221" s="21">
        <f t="shared" si="32"/>
        <v>73.138100273845481</v>
      </c>
      <c r="AS221" s="21">
        <f t="shared" si="32"/>
        <v>73.1441554397381</v>
      </c>
      <c r="AT221" s="21">
        <f t="shared" si="32"/>
        <v>73.161583797170636</v>
      </c>
      <c r="AU221" s="21">
        <f t="shared" si="32"/>
        <v>73.19060218743985</v>
      </c>
      <c r="AV221" s="21">
        <f t="shared" si="32"/>
        <v>73.231431211618656</v>
      </c>
      <c r="AW221" s="21">
        <f t="shared" si="32"/>
        <v>73.284295905038221</v>
      </c>
      <c r="AX221" s="21">
        <f t="shared" si="32"/>
        <v>73.349427660471918</v>
      </c>
      <c r="AY221" s="21">
        <f t="shared" si="32"/>
        <v>73.427065036896465</v>
      </c>
      <c r="AZ221" s="21">
        <f t="shared" si="32"/>
        <v>73.517453482100962</v>
      </c>
      <c r="BA221" s="21">
        <f t="shared" si="32"/>
        <v>73.620844979029187</v>
      </c>
      <c r="BB221" s="21">
        <f t="shared" si="32"/>
        <v>73.727293386979682</v>
      </c>
    </row>
    <row r="222" spans="1:54" outlineLevel="2">
      <c r="A222" s="521"/>
      <c r="B222" s="150" t="s">
        <v>510</v>
      </c>
      <c r="C222" s="19"/>
      <c r="D222" s="135" t="s">
        <v>399</v>
      </c>
      <c r="E222" s="21">
        <f>SUM(E210:E212,E215:E218)</f>
        <v>147.05276509040323</v>
      </c>
      <c r="F222" s="21">
        <f t="shared" ref="F222:BB222" si="33">SUM(F210:F212,F215:F218)</f>
        <v>145.70198934861492</v>
      </c>
      <c r="G222" s="21">
        <f t="shared" si="33"/>
        <v>144.38105483657597</v>
      </c>
      <c r="H222" s="21">
        <f t="shared" si="33"/>
        <v>143.0894458023478</v>
      </c>
      <c r="I222" s="21">
        <f t="shared" si="33"/>
        <v>141.82666414464637</v>
      </c>
      <c r="J222" s="21">
        <f t="shared" si="33"/>
        <v>140.59222915554489</v>
      </c>
      <c r="K222" s="21">
        <f t="shared" si="33"/>
        <v>139.38567700686195</v>
      </c>
      <c r="L222" s="21">
        <f t="shared" si="33"/>
        <v>138.206560574013</v>
      </c>
      <c r="M222" s="21">
        <f t="shared" si="33"/>
        <v>137.05444887500641</v>
      </c>
      <c r="N222" s="21">
        <f t="shared" si="33"/>
        <v>135.92892693378423</v>
      </c>
      <c r="O222" s="21">
        <f t="shared" si="33"/>
        <v>134.82959530727254</v>
      </c>
      <c r="P222" s="21">
        <f t="shared" si="33"/>
        <v>133.75606982213009</v>
      </c>
      <c r="Q222" s="21">
        <f t="shared" si="33"/>
        <v>132.70798143031357</v>
      </c>
      <c r="R222" s="21">
        <f t="shared" si="33"/>
        <v>131.68497571258888</v>
      </c>
      <c r="S222" s="21">
        <f t="shared" si="33"/>
        <v>130.67035827572846</v>
      </c>
      <c r="T222" s="21">
        <f t="shared" si="33"/>
        <v>129.68037334621647</v>
      </c>
      <c r="U222" s="21">
        <f t="shared" si="33"/>
        <v>128.71470387609321</v>
      </c>
      <c r="V222" s="21">
        <f t="shared" si="33"/>
        <v>127.77304671030926</v>
      </c>
      <c r="W222" s="21">
        <f t="shared" si="33"/>
        <v>126.85511217917465</v>
      </c>
      <c r="X222" s="21">
        <f t="shared" si="33"/>
        <v>125.96062402187044</v>
      </c>
      <c r="Y222" s="21">
        <f t="shared" si="33"/>
        <v>125.08931890999932</v>
      </c>
      <c r="Z222" s="21">
        <f t="shared" si="33"/>
        <v>124.24094667768023</v>
      </c>
      <c r="AA222" s="21">
        <f t="shared" si="33"/>
        <v>123.41526986750851</v>
      </c>
      <c r="AB222" s="21">
        <f t="shared" si="33"/>
        <v>122.61206362249929</v>
      </c>
      <c r="AC222" s="21">
        <f t="shared" si="33"/>
        <v>121.78729136327988</v>
      </c>
      <c r="AD222" s="21">
        <f t="shared" si="33"/>
        <v>120.97961671017117</v>
      </c>
      <c r="AE222" s="21">
        <f t="shared" si="33"/>
        <v>120.18464473353993</v>
      </c>
      <c r="AF222" s="21">
        <f t="shared" si="33"/>
        <v>119.39950620112953</v>
      </c>
      <c r="AG222" s="21">
        <f t="shared" si="33"/>
        <v>118.62286798226521</v>
      </c>
      <c r="AH222" s="21">
        <f t="shared" si="33"/>
        <v>117.85529516289452</v>
      </c>
      <c r="AI222" s="21">
        <f t="shared" si="33"/>
        <v>117.09991704973734</v>
      </c>
      <c r="AJ222" s="21">
        <f t="shared" si="33"/>
        <v>116.90413873283154</v>
      </c>
      <c r="AK222" s="21">
        <f t="shared" si="33"/>
        <v>116.71454262693356</v>
      </c>
      <c r="AL222" s="21">
        <f t="shared" si="33"/>
        <v>116.53171617534093</v>
      </c>
      <c r="AM222" s="21">
        <f t="shared" si="33"/>
        <v>116.35633614671569</v>
      </c>
      <c r="AN222" s="21">
        <f t="shared" si="33"/>
        <v>116.18890694067196</v>
      </c>
      <c r="AO222" s="21">
        <f t="shared" si="33"/>
        <v>116.02971774515288</v>
      </c>
      <c r="AP222" s="21">
        <f t="shared" si="33"/>
        <v>115.87924002448483</v>
      </c>
      <c r="AQ222" s="21">
        <f t="shared" si="33"/>
        <v>115.73796322171934</v>
      </c>
      <c r="AR222" s="21">
        <f t="shared" si="33"/>
        <v>115.6063427100212</v>
      </c>
      <c r="AS222" s="21">
        <f t="shared" si="33"/>
        <v>115.48481006473547</v>
      </c>
      <c r="AT222" s="21">
        <f t="shared" si="33"/>
        <v>115.37380221985084</v>
      </c>
      <c r="AU222" s="21">
        <f t="shared" si="33"/>
        <v>115.27377248028962</v>
      </c>
      <c r="AV222" s="21">
        <f t="shared" si="33"/>
        <v>115.18516814953642</v>
      </c>
      <c r="AW222" s="21">
        <f t="shared" si="33"/>
        <v>115.10843235208596</v>
      </c>
      <c r="AX222" s="21">
        <f t="shared" si="33"/>
        <v>115.04400956158484</v>
      </c>
      <c r="AY222" s="21">
        <f t="shared" si="33"/>
        <v>114.9923476431749</v>
      </c>
      <c r="AZ222" s="21">
        <f t="shared" si="33"/>
        <v>114.95389655890823</v>
      </c>
      <c r="BA222" s="21">
        <f t="shared" si="33"/>
        <v>114.92910719939812</v>
      </c>
      <c r="BB222" s="21">
        <f t="shared" si="33"/>
        <v>114.90310403068133</v>
      </c>
    </row>
    <row r="223" spans="1:54" outlineLevel="2">
      <c r="B223" s="19"/>
      <c r="C223" s="19"/>
      <c r="D223" s="19"/>
      <c r="E223" s="15"/>
    </row>
    <row r="224" spans="1:54" outlineLevel="2">
      <c r="A224" s="519" t="s">
        <v>511</v>
      </c>
      <c r="B224" s="150" t="s">
        <v>508</v>
      </c>
      <c r="C224" s="19"/>
      <c r="D224" s="135" t="s">
        <v>399</v>
      </c>
      <c r="E224" s="21">
        <f>E204-Baseline!E204</f>
        <v>120.27576010288585</v>
      </c>
      <c r="F224" s="21">
        <f>F204-Baseline!F204</f>
        <v>239.52781724833153</v>
      </c>
      <c r="G224" s="21">
        <f>G204-Baseline!G204</f>
        <v>357.58427452074159</v>
      </c>
      <c r="H224" s="21">
        <f>H204-Baseline!H204</f>
        <v>474.4629318171111</v>
      </c>
      <c r="I224" s="21">
        <f>I204-Baseline!I204</f>
        <v>590.35510030765977</v>
      </c>
      <c r="J224" s="21">
        <f>J204-Baseline!J204</f>
        <v>705.27098474796719</v>
      </c>
      <c r="K224" s="21">
        <f>K204-Baseline!K204</f>
        <v>819.05507947285457</v>
      </c>
      <c r="L224" s="21">
        <f>L204-Baseline!L204</f>
        <v>931.88773647967218</v>
      </c>
      <c r="M224" s="21">
        <f>M204-Baseline!M204</f>
        <v>1043.7798624048817</v>
      </c>
      <c r="N224" s="21">
        <f>N204-Baseline!N204</f>
        <v>1154.5872272492286</v>
      </c>
      <c r="O224" s="21">
        <f>O204-Baseline!O204</f>
        <v>1264.4799542300254</v>
      </c>
      <c r="P224" s="21">
        <f>P204-Baseline!P204</f>
        <v>1373.4695605074903</v>
      </c>
      <c r="Q224" s="21">
        <f>Q204-Baseline!Q204</f>
        <v>1481.5677753079349</v>
      </c>
      <c r="R224" s="21">
        <f>R204-Baseline!R204</f>
        <v>1588.9289225241591</v>
      </c>
      <c r="S224" s="21">
        <f>S204-Baseline!S204</f>
        <v>1695.4196825397703</v>
      </c>
      <c r="T224" s="21">
        <f>T204-Baseline!T204</f>
        <v>1801.0524395809223</v>
      </c>
      <c r="U224" s="21">
        <f>U204-Baseline!U204</f>
        <v>1905.8397531118762</v>
      </c>
      <c r="V224" s="21">
        <f>V204-Baseline!V204</f>
        <v>2009.9249678516721</v>
      </c>
      <c r="W224" s="21">
        <f>W204-Baseline!W204</f>
        <v>2113.1875866833107</v>
      </c>
      <c r="X224" s="21">
        <f>X204-Baseline!X204</f>
        <v>2215.7658678617686</v>
      </c>
      <c r="Y224" s="21">
        <f>Y204-Baseline!Y204</f>
        <v>2317.5452827184581</v>
      </c>
      <c r="Z224" s="21">
        <f>Z204-Baseline!Z204</f>
        <v>2418.659233780746</v>
      </c>
      <c r="AA224" s="21">
        <f>AA204-Baseline!AA204</f>
        <v>2519.116297043</v>
      </c>
      <c r="AB224" s="21">
        <f>AB204-Baseline!AB204</f>
        <v>2618.9253601193914</v>
      </c>
      <c r="AC224" s="21">
        <f>AC204-Baseline!AC204</f>
        <v>2718.0698755441476</v>
      </c>
      <c r="AD224" s="21">
        <f>AD204-Baseline!AD204</f>
        <v>2816.5662401829145</v>
      </c>
      <c r="AE224" s="21">
        <f>AE204-Baseline!AE204</f>
        <v>2914.4356063560144</v>
      </c>
      <c r="AF224" s="21">
        <f>AF204-Baseline!AF204</f>
        <v>3011.6848813230854</v>
      </c>
      <c r="AG224" s="21">
        <f>AG204-Baseline!AG204</f>
        <v>3108.3226609247013</v>
      </c>
      <c r="AH224" s="21">
        <f>AH204-Baseline!AH204</f>
        <v>3204.3594479331327</v>
      </c>
      <c r="AI224" s="21">
        <f>AI204-Baseline!AI204</f>
        <v>3299.8081766112987</v>
      </c>
      <c r="AJ224" s="21">
        <f>AJ204-Baseline!AJ204</f>
        <v>3395.1246212935962</v>
      </c>
      <c r="AK224" s="21">
        <f>AK204-Baseline!AK204</f>
        <v>3490.3158651960189</v>
      </c>
      <c r="AL224" s="21">
        <f>AL204-Baseline!AL204</f>
        <v>3585.389947206399</v>
      </c>
      <c r="AM224" s="21">
        <f>AM204-Baseline!AM204</f>
        <v>3680.3554607743708</v>
      </c>
      <c r="AN224" s="21">
        <f>AN204-Baseline!AN204</f>
        <v>3775.2212630498721</v>
      </c>
      <c r="AO224" s="21">
        <f>AO204-Baseline!AO204</f>
        <v>3869.9963547695952</v>
      </c>
      <c r="AP224" s="21">
        <f>AP204-Baseline!AP204</f>
        <v>3964.6900982437514</v>
      </c>
      <c r="AQ224" s="21">
        <f>AQ204-Baseline!AQ204</f>
        <v>4059.3122650371479</v>
      </c>
      <c r="AR224" s="21">
        <f>AR204-Baseline!AR204</f>
        <v>4153.8729468376632</v>
      </c>
      <c r="AS224" s="21">
        <f>AS204-Baseline!AS204</f>
        <v>4248.3825438074828</v>
      </c>
      <c r="AT224" s="21">
        <f>AT204-Baseline!AT204</f>
        <v>4342.8517868689623</v>
      </c>
      <c r="AU224" s="21">
        <f>AU204-Baseline!AU204</f>
        <v>4437.2917565625949</v>
      </c>
      <c r="AV224" s="21">
        <f>AV204-Baseline!AV204</f>
        <v>4531.7138760662201</v>
      </c>
      <c r="AW224" s="21">
        <f>AW204-Baseline!AW204</f>
        <v>4626.129906717385</v>
      </c>
      <c r="AX224" s="21">
        <f>AX204-Baseline!AX204</f>
        <v>4720.5519548210259</v>
      </c>
      <c r="AY224" s="21">
        <f>AY204-Baseline!AY204</f>
        <v>4814.9924781155778</v>
      </c>
      <c r="AZ224" s="21">
        <f>AZ204-Baseline!AZ204</f>
        <v>4909.4642893839446</v>
      </c>
      <c r="BA224" s="21">
        <f>BA204-Baseline!BA204</f>
        <v>5003.980559286425</v>
      </c>
      <c r="BB224" s="21">
        <f>BB204-Baseline!BB204</f>
        <v>5098.5420234448884</v>
      </c>
    </row>
    <row r="225" spans="1:54" outlineLevel="2">
      <c r="A225" s="520"/>
      <c r="B225" s="150" t="s">
        <v>509</v>
      </c>
      <c r="C225" s="19"/>
      <c r="D225" s="135" t="s">
        <v>399</v>
      </c>
      <c r="E225" s="21">
        <f>E205-Baseline!E205</f>
        <v>93.667467032026607</v>
      </c>
      <c r="F225" s="21">
        <f>F205-Baseline!F205</f>
        <v>186.36968068858059</v>
      </c>
      <c r="G225" s="21">
        <f>G205-Baseline!G205</f>
        <v>278.13125634827179</v>
      </c>
      <c r="H225" s="21">
        <f>H205-Baseline!H205</f>
        <v>368.97631306347665</v>
      </c>
      <c r="I225" s="21">
        <f>I205-Baseline!I205</f>
        <v>458.92849031369894</v>
      </c>
      <c r="J225" s="21">
        <f>J205-Baseline!J205</f>
        <v>548.01096445648409</v>
      </c>
      <c r="K225" s="21">
        <f>K205-Baseline!K205</f>
        <v>636.24646473758298</v>
      </c>
      <c r="L225" s="21">
        <f>L205-Baseline!L205</f>
        <v>723.65728899697558</v>
      </c>
      <c r="M225" s="21">
        <f>M205-Baseline!M205</f>
        <v>810.26531890646072</v>
      </c>
      <c r="N225" s="21">
        <f>N205-Baseline!N205</f>
        <v>896.0920349938558</v>
      </c>
      <c r="O225" s="21">
        <f>O205-Baseline!O205</f>
        <v>981.15853118870746</v>
      </c>
      <c r="P225" s="21">
        <f>P205-Baseline!P205</f>
        <v>1065.4855291812121</v>
      </c>
      <c r="Q225" s="21">
        <f>Q205-Baseline!Q205</f>
        <v>1149.0933924687024</v>
      </c>
      <c r="R225" s="21">
        <f>R205-Baseline!R205</f>
        <v>1232.0021400026978</v>
      </c>
      <c r="S225" s="21">
        <f>S205-Baseline!S205</f>
        <v>1314.2260081834916</v>
      </c>
      <c r="T225" s="21">
        <f>T205-Baseline!T205</f>
        <v>1395.7844388064698</v>
      </c>
      <c r="U225" s="21">
        <f>U205-Baseline!U205</f>
        <v>1476.6965669042788</v>
      </c>
      <c r="V225" s="21">
        <f>V205-Baseline!V205</f>
        <v>1556.9812335210615</v>
      </c>
      <c r="W225" s="21">
        <f>W205-Baseline!W205</f>
        <v>1636.6569980449776</v>
      </c>
      <c r="X225" s="21">
        <f>X205-Baseline!X205</f>
        <v>1715.7421505554814</v>
      </c>
      <c r="Y225" s="21">
        <f>Y205-Baseline!Y205</f>
        <v>1794.2547237072145</v>
      </c>
      <c r="Z225" s="21">
        <f>Z205-Baseline!Z205</f>
        <v>1872.2125046490489</v>
      </c>
      <c r="AA225" s="21">
        <f>AA205-Baseline!AA205</f>
        <v>1949.6330465932297</v>
      </c>
      <c r="AB225" s="21">
        <f>AB205-Baseline!AB205</f>
        <v>2026.5336803095083</v>
      </c>
      <c r="AC225" s="21">
        <f>AC205-Baseline!AC205</f>
        <v>2102.9169172709526</v>
      </c>
      <c r="AD225" s="21">
        <f>AD205-Baseline!AD205</f>
        <v>2178.7980234560641</v>
      </c>
      <c r="AE225" s="21">
        <f>AE205-Baseline!AE205</f>
        <v>2254.1906733936398</v>
      </c>
      <c r="AF225" s="21">
        <f>AF205-Baseline!AF205</f>
        <v>2329.1074655005018</v>
      </c>
      <c r="AG225" s="21">
        <f>AG205-Baseline!AG205</f>
        <v>2403.5604408919917</v>
      </c>
      <c r="AH225" s="21">
        <f>AH205-Baseline!AH205</f>
        <v>2477.561722686768</v>
      </c>
      <c r="AI225" s="21">
        <f>AI205-Baseline!AI205</f>
        <v>2551.1243773586352</v>
      </c>
      <c r="AJ225" s="21">
        <f>AJ205-Baseline!AJ205</f>
        <v>2624.5996118416051</v>
      </c>
      <c r="AK225" s="21">
        <f>AK205-Baseline!AK205</f>
        <v>2697.9970037106905</v>
      </c>
      <c r="AL225" s="21">
        <f>AL205-Baseline!AL205</f>
        <v>2771.3263442097732</v>
      </c>
      <c r="AM225" s="21">
        <f>AM205-Baseline!AM205</f>
        <v>2844.597673063512</v>
      </c>
      <c r="AN225" s="21">
        <f>AN205-Baseline!AN205</f>
        <v>2917.8212261713652</v>
      </c>
      <c r="AO225" s="21">
        <f>AO205-Baseline!AO205</f>
        <v>2991.0073690098648</v>
      </c>
      <c r="AP225" s="21">
        <f>AP205-Baseline!AP205</f>
        <v>3064.1666626772048</v>
      </c>
      <c r="AQ225" s="21">
        <f>AQ205-Baseline!AQ205</f>
        <v>3137.3098751836519</v>
      </c>
      <c r="AR225" s="21">
        <f>AR205-Baseline!AR205</f>
        <v>3210.4479754574973</v>
      </c>
      <c r="AS225" s="21">
        <f>AS205-Baseline!AS205</f>
        <v>3283.5921308972352</v>
      </c>
      <c r="AT225" s="21">
        <f>AT205-Baseline!AT205</f>
        <v>3356.753714694406</v>
      </c>
      <c r="AU225" s="21">
        <f>AU205-Baseline!AU205</f>
        <v>3429.9443168818457</v>
      </c>
      <c r="AV225" s="21">
        <f>AV205-Baseline!AV205</f>
        <v>3503.1757480934643</v>
      </c>
      <c r="AW225" s="21">
        <f>AW205-Baseline!AW205</f>
        <v>3576.4600439985024</v>
      </c>
      <c r="AX225" s="21">
        <f>AX205-Baseline!AX205</f>
        <v>3649.8094716589744</v>
      </c>
      <c r="AY225" s="21">
        <f>AY205-Baseline!AY205</f>
        <v>3723.2365366958711</v>
      </c>
      <c r="AZ225" s="21">
        <f>AZ205-Baseline!AZ205</f>
        <v>3796.7539901779719</v>
      </c>
      <c r="BA225" s="21">
        <f>BA205-Baseline!BA205</f>
        <v>3870.3748351570011</v>
      </c>
      <c r="BB225" s="21">
        <f>BB205-Baseline!BB205</f>
        <v>3944.1021285439811</v>
      </c>
    </row>
    <row r="226" spans="1:54" outlineLevel="2">
      <c r="A226" s="521"/>
      <c r="B226" s="150" t="s">
        <v>510</v>
      </c>
      <c r="C226" s="19"/>
      <c r="D226" s="135" t="s">
        <v>399</v>
      </c>
      <c r="E226" s="21">
        <f>E206-Baseline!E206</f>
        <v>147.05276509040323</v>
      </c>
      <c r="F226" s="21">
        <f>F206-Baseline!F206</f>
        <v>292.75475443901814</v>
      </c>
      <c r="G226" s="21">
        <f>G206-Baseline!G206</f>
        <v>437.13580927559411</v>
      </c>
      <c r="H226" s="21">
        <f>H206-Baseline!H206</f>
        <v>580.22525507794194</v>
      </c>
      <c r="I226" s="21">
        <f>I206-Baseline!I206</f>
        <v>722.05191922258837</v>
      </c>
      <c r="J226" s="21">
        <f>J206-Baseline!J206</f>
        <v>862.6441483781332</v>
      </c>
      <c r="K226" s="21">
        <f>K206-Baseline!K206</f>
        <v>1002.0298253849951</v>
      </c>
      <c r="L226" s="21">
        <f>L206-Baseline!L206</f>
        <v>1140.2363859590082</v>
      </c>
      <c r="M226" s="21">
        <f>M206-Baseline!M206</f>
        <v>1277.2908348340147</v>
      </c>
      <c r="N226" s="21">
        <f>N206-Baseline!N206</f>
        <v>1413.2197617677989</v>
      </c>
      <c r="O226" s="21">
        <f>O206-Baseline!O206</f>
        <v>1548.0493570750714</v>
      </c>
      <c r="P226" s="21">
        <f>P206-Baseline!P206</f>
        <v>1681.8054268972014</v>
      </c>
      <c r="Q226" s="21">
        <f>Q206-Baseline!Q206</f>
        <v>1814.513408327515</v>
      </c>
      <c r="R226" s="21">
        <f>R206-Baseline!R206</f>
        <v>1946.198384040104</v>
      </c>
      <c r="S226" s="21">
        <f>S206-Baseline!S206</f>
        <v>2076.8687423158326</v>
      </c>
      <c r="T226" s="21">
        <f>T206-Baseline!T206</f>
        <v>2206.5491156620492</v>
      </c>
      <c r="U226" s="21">
        <f>U206-Baseline!U206</f>
        <v>2335.2638195381423</v>
      </c>
      <c r="V226" s="21">
        <f>V206-Baseline!V206</f>
        <v>2463.0368662484516</v>
      </c>
      <c r="W226" s="21">
        <f>W206-Baseline!W206</f>
        <v>2589.8919784276263</v>
      </c>
      <c r="X226" s="21">
        <f>X206-Baseline!X206</f>
        <v>2715.8526024494968</v>
      </c>
      <c r="Y226" s="21">
        <f>Y206-Baseline!Y206</f>
        <v>2840.9419213594961</v>
      </c>
      <c r="Z226" s="21">
        <f>Z206-Baseline!Z206</f>
        <v>2965.1828680371764</v>
      </c>
      <c r="AA226" s="21">
        <f>AA206-Baseline!AA206</f>
        <v>3088.5981379046848</v>
      </c>
      <c r="AB226" s="21">
        <f>AB206-Baseline!AB206</f>
        <v>3211.2102015271839</v>
      </c>
      <c r="AC226" s="21">
        <f>AC206-Baseline!AC206</f>
        <v>3332.9974928904639</v>
      </c>
      <c r="AD226" s="21">
        <f>AD206-Baseline!AD206</f>
        <v>3453.9771096006352</v>
      </c>
      <c r="AE226" s="21">
        <f>AE206-Baseline!AE206</f>
        <v>3574.1617543341754</v>
      </c>
      <c r="AF226" s="21">
        <f>AF206-Baseline!AF206</f>
        <v>3693.5612605353049</v>
      </c>
      <c r="AG226" s="21">
        <f>AG206-Baseline!AG206</f>
        <v>3812.1841285175701</v>
      </c>
      <c r="AH226" s="21">
        <f>AH206-Baseline!AH206</f>
        <v>3930.0394236804646</v>
      </c>
      <c r="AI226" s="21">
        <f>AI206-Baseline!AI206</f>
        <v>4047.1393407302021</v>
      </c>
      <c r="AJ226" s="21">
        <f>AJ206-Baseline!AJ206</f>
        <v>4164.0434794630337</v>
      </c>
      <c r="AK226" s="21">
        <f>AK206-Baseline!AK206</f>
        <v>4280.7580220899672</v>
      </c>
      <c r="AL226" s="21">
        <f>AL206-Baseline!AL206</f>
        <v>4397.2897382653082</v>
      </c>
      <c r="AM226" s="21">
        <f>AM206-Baseline!AM206</f>
        <v>4513.6460744120241</v>
      </c>
      <c r="AN226" s="21">
        <f>AN206-Baseline!AN206</f>
        <v>4629.8349813526956</v>
      </c>
      <c r="AO226" s="21">
        <f>AO206-Baseline!AO206</f>
        <v>4745.8646990978486</v>
      </c>
      <c r="AP226" s="21">
        <f>AP206-Baseline!AP206</f>
        <v>4861.7439391223334</v>
      </c>
      <c r="AQ226" s="21">
        <f>AQ206-Baseline!AQ206</f>
        <v>4977.4819023440523</v>
      </c>
      <c r="AR226" s="21">
        <f>AR206-Baseline!AR206</f>
        <v>5093.0882450540739</v>
      </c>
      <c r="AS226" s="21">
        <f>AS206-Baseline!AS206</f>
        <v>5208.573055118809</v>
      </c>
      <c r="AT226" s="21">
        <f>AT206-Baseline!AT206</f>
        <v>5323.9468573386594</v>
      </c>
      <c r="AU226" s="21">
        <f>AU206-Baseline!AU206</f>
        <v>5439.2206298189494</v>
      </c>
      <c r="AV226" s="21">
        <f>AV206-Baseline!AV206</f>
        <v>5554.4057979684858</v>
      </c>
      <c r="AW226" s="21">
        <f>AW206-Baseline!AW206</f>
        <v>5669.5142303205721</v>
      </c>
      <c r="AX226" s="21">
        <f>AX206-Baseline!AX206</f>
        <v>5784.5582398821571</v>
      </c>
      <c r="AY226" s="21">
        <f>AY206-Baseline!AY206</f>
        <v>5899.550587525332</v>
      </c>
      <c r="AZ226" s="21">
        <f>AZ206-Baseline!AZ206</f>
        <v>6014.5044840842402</v>
      </c>
      <c r="BA226" s="21">
        <f>BA206-Baseline!BA206</f>
        <v>6129.4335912836386</v>
      </c>
      <c r="BB226" s="21">
        <f>BB206-Baseline!BB206</f>
        <v>6244.3366953143195</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515</v>
      </c>
      <c r="C229" s="57"/>
      <c r="D229" s="56" t="s">
        <v>399</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A66:A71"/>
    <mergeCell ref="A75:A77"/>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 ref="AI51:AM51"/>
    <mergeCell ref="AN51:AR51"/>
    <mergeCell ref="AS51:AW51"/>
    <mergeCell ref="AX51:BB51"/>
    <mergeCell ref="A54:A64"/>
    <mergeCell ref="J51:N51"/>
    <mergeCell ref="O51:S51"/>
    <mergeCell ref="T51:X51"/>
    <mergeCell ref="Y51:AC51"/>
    <mergeCell ref="AD51:AH51"/>
    <mergeCell ref="E51:I51"/>
    <mergeCell ref="A220:A222"/>
    <mergeCell ref="A224:A226"/>
    <mergeCell ref="A190:A198"/>
    <mergeCell ref="A200:A202"/>
    <mergeCell ref="A143:A154"/>
    <mergeCell ref="A158:A169"/>
    <mergeCell ref="A172:A174"/>
    <mergeCell ref="A176:A178"/>
    <mergeCell ref="A186:A187"/>
    <mergeCell ref="A204:A206"/>
    <mergeCell ref="A210:A218"/>
    <mergeCell ref="D37:G37"/>
    <mergeCell ref="D38:G38"/>
    <mergeCell ref="D39:G39"/>
    <mergeCell ref="D40:G40"/>
    <mergeCell ref="D32:G32"/>
    <mergeCell ref="D33:G33"/>
    <mergeCell ref="D34:G34"/>
    <mergeCell ref="D35:G35"/>
    <mergeCell ref="D36:G36"/>
  </mergeCells>
  <dataValidations count="1">
    <dataValidation type="list" allowBlank="1" showInputMessage="1" showErrorMessage="1" sqref="B7" xr:uid="{6570CE97-09CB-477D-B04C-F17394CE97D4}">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2665BAA7-F4A4-49A0-BEA0-B50C01CAA653}">
          <x14:formula1>
            <xm:f>'Fixed Data'!$E$55:$E$58</xm:f>
          </x14:formula1>
          <xm:sqref>B158:B169 B143:B154</xm:sqref>
        </x14:dataValidation>
        <x14:dataValidation type="list" allowBlank="1" showInputMessage="1" showErrorMessage="1" xr:uid="{43F81542-2E66-44CF-ABDE-8E52959021E9}">
          <x14:formula1>
            <xm:f>'Fixed Data'!$C$64:$C$65</xm:f>
          </x14:formula1>
          <xm:sqref>B66:B70</xm:sqref>
        </x14:dataValidation>
        <x14:dataValidation type="list" allowBlank="1" showInputMessage="1" showErrorMessage="1" xr:uid="{DE8E6ED3-C986-4B0C-8BF0-BB42C9FB5FE7}">
          <x14:formula1>
            <xm:f>'Fixed Data'!$C$55:$C$61</xm:f>
          </x14:formula1>
          <xm:sqref>C54:C63</xm:sqref>
        </x14:dataValidation>
        <x14:dataValidation type="list" allowBlank="1" showInputMessage="1" showErrorMessage="1" xr:uid="{B10AECE2-215A-4BA7-85F6-5EFB7034CF63}">
          <x14:formula1>
            <xm:f>'Fixed Data'!$A$55:$A$78</xm:f>
          </x14:formula1>
          <xm:sqref>B54:B63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3" tint="0.59999389629810485"/>
  </sheetPr>
  <dimension ref="A1:N31"/>
  <sheetViews>
    <sheetView zoomScale="85" zoomScaleNormal="85" workbookViewId="0">
      <selection activeCell="C10" sqref="C10:N10"/>
    </sheetView>
  </sheetViews>
  <sheetFormatPr defaultColWidth="9" defaultRowHeight="13.5"/>
  <cols>
    <col min="1" max="1" width="35.765625" style="41" bestFit="1" customWidth="1"/>
    <col min="2" max="2" width="49.61328125" style="41" customWidth="1"/>
    <col min="3" max="3" width="6.4609375" style="41" customWidth="1"/>
    <col min="4" max="4" width="12.4609375" style="41" customWidth="1"/>
    <col min="5" max="5" width="10" style="41" customWidth="1"/>
    <col min="6" max="13" width="14.4609375" style="41" customWidth="1"/>
    <col min="14" max="14" width="9.61328125" style="41" customWidth="1"/>
    <col min="15" max="16384" width="9" style="41"/>
  </cols>
  <sheetData>
    <row r="1" spans="1:14" s="392" customFormat="1" ht="56.9" customHeight="1"/>
    <row r="2" spans="1:14">
      <c r="A2" s="40"/>
    </row>
    <row r="3" spans="1:14">
      <c r="A3" s="40"/>
    </row>
    <row r="4" spans="1:14">
      <c r="A4" s="42" t="s">
        <v>77</v>
      </c>
      <c r="B4" s="42" t="s">
        <v>78</v>
      </c>
      <c r="C4" s="393" t="s">
        <v>79</v>
      </c>
      <c r="D4" s="393"/>
      <c r="E4" s="393"/>
      <c r="F4" s="393"/>
      <c r="G4" s="393"/>
      <c r="H4" s="393"/>
      <c r="I4" s="393"/>
      <c r="J4" s="393"/>
      <c r="K4" s="393"/>
      <c r="L4" s="393"/>
      <c r="M4" s="393"/>
      <c r="N4" s="393"/>
    </row>
    <row r="5" spans="1:14" ht="72.400000000000006" customHeight="1">
      <c r="A5" s="94" t="s">
        <v>80</v>
      </c>
      <c r="B5" s="43" t="s">
        <v>81</v>
      </c>
      <c r="C5" s="395" t="s">
        <v>82</v>
      </c>
      <c r="D5" s="398"/>
      <c r="E5" s="398"/>
      <c r="F5" s="398"/>
      <c r="G5" s="398"/>
      <c r="H5" s="398"/>
      <c r="I5" s="398"/>
      <c r="J5" s="398"/>
      <c r="K5" s="398"/>
      <c r="L5" s="398"/>
      <c r="M5" s="398"/>
      <c r="N5" s="399"/>
    </row>
    <row r="6" spans="1:14" ht="83.65" customHeight="1">
      <c r="A6" s="95" t="s">
        <v>83</v>
      </c>
      <c r="B6" s="43" t="s">
        <v>84</v>
      </c>
      <c r="C6" s="394" t="s">
        <v>85</v>
      </c>
      <c r="D6" s="390"/>
      <c r="E6" s="390"/>
      <c r="F6" s="390"/>
      <c r="G6" s="390"/>
      <c r="H6" s="390"/>
      <c r="I6" s="390"/>
      <c r="J6" s="390"/>
      <c r="K6" s="390"/>
      <c r="L6" s="390"/>
      <c r="M6" s="390"/>
      <c r="N6" s="390"/>
    </row>
    <row r="7" spans="1:14" ht="70.900000000000006" customHeight="1">
      <c r="A7" s="96" t="s">
        <v>13</v>
      </c>
      <c r="B7" s="43" t="s">
        <v>86</v>
      </c>
      <c r="C7" s="390" t="s">
        <v>87</v>
      </c>
      <c r="D7" s="390"/>
      <c r="E7" s="390"/>
      <c r="F7" s="390"/>
      <c r="G7" s="390"/>
      <c r="H7" s="390"/>
      <c r="I7" s="390"/>
      <c r="J7" s="390"/>
      <c r="K7" s="390"/>
      <c r="L7" s="390"/>
      <c r="M7" s="390"/>
      <c r="N7" s="390"/>
    </row>
    <row r="8" spans="1:14" ht="158.65" customHeight="1">
      <c r="A8" s="95" t="s">
        <v>88</v>
      </c>
      <c r="B8" s="43" t="s">
        <v>89</v>
      </c>
      <c r="C8" s="390" t="s">
        <v>90</v>
      </c>
      <c r="D8" s="390"/>
      <c r="E8" s="390"/>
      <c r="F8" s="390"/>
      <c r="G8" s="390"/>
      <c r="H8" s="390"/>
      <c r="I8" s="390"/>
      <c r="J8" s="390"/>
      <c r="K8" s="390"/>
      <c r="L8" s="390"/>
      <c r="M8" s="390"/>
      <c r="N8" s="390"/>
    </row>
    <row r="9" spans="1:14" ht="105" customHeight="1">
      <c r="A9" s="97" t="s">
        <v>91</v>
      </c>
      <c r="B9" s="43" t="s">
        <v>92</v>
      </c>
      <c r="C9" s="390" t="s">
        <v>93</v>
      </c>
      <c r="D9" s="390"/>
      <c r="E9" s="390"/>
      <c r="F9" s="390"/>
      <c r="G9" s="390"/>
      <c r="H9" s="390"/>
      <c r="I9" s="390"/>
      <c r="J9" s="390"/>
      <c r="K9" s="390"/>
      <c r="L9" s="390"/>
      <c r="M9" s="390"/>
      <c r="N9" s="390"/>
    </row>
    <row r="10" spans="1:14" ht="105" customHeight="1">
      <c r="A10" s="157" t="s">
        <v>94</v>
      </c>
      <c r="B10" s="43" t="s">
        <v>95</v>
      </c>
      <c r="C10" s="395"/>
      <c r="D10" s="396"/>
      <c r="E10" s="396"/>
      <c r="F10" s="396"/>
      <c r="G10" s="396"/>
      <c r="H10" s="396"/>
      <c r="I10" s="396"/>
      <c r="J10" s="396"/>
      <c r="K10" s="396"/>
      <c r="L10" s="396"/>
      <c r="M10" s="396"/>
      <c r="N10" s="397"/>
    </row>
    <row r="11" spans="1:14" ht="384" customHeight="1">
      <c r="A11" s="98" t="s">
        <v>96</v>
      </c>
      <c r="B11" s="43" t="s">
        <v>97</v>
      </c>
      <c r="C11" s="390" t="s">
        <v>98</v>
      </c>
      <c r="D11" s="391"/>
      <c r="E11" s="391"/>
      <c r="F11" s="391"/>
      <c r="G11" s="391"/>
      <c r="H11" s="391"/>
      <c r="I11" s="391"/>
      <c r="J11" s="391"/>
      <c r="K11" s="391"/>
      <c r="L11" s="391"/>
      <c r="M11" s="391"/>
      <c r="N11" s="391"/>
    </row>
    <row r="12" spans="1:14" ht="122.25" customHeight="1">
      <c r="A12" s="229" t="s">
        <v>99</v>
      </c>
      <c r="B12" s="156" t="s">
        <v>100</v>
      </c>
      <c r="C12" s="388" t="s">
        <v>101</v>
      </c>
      <c r="D12" s="389"/>
      <c r="E12" s="389"/>
      <c r="F12" s="389"/>
      <c r="G12" s="389"/>
      <c r="H12" s="389"/>
      <c r="I12" s="389"/>
      <c r="J12" s="389"/>
      <c r="K12" s="389"/>
      <c r="L12" s="389"/>
      <c r="M12" s="389"/>
      <c r="N12" s="389"/>
    </row>
    <row r="14" spans="1:14">
      <c r="A14" s="99" t="s">
        <v>102</v>
      </c>
      <c r="B14" s="5" t="s">
        <v>103</v>
      </c>
    </row>
    <row r="15" spans="1:14">
      <c r="A15" s="102" t="s">
        <v>104</v>
      </c>
      <c r="B15" s="39"/>
    </row>
    <row r="16" spans="1:14">
      <c r="A16" s="100" t="s">
        <v>105</v>
      </c>
      <c r="B16" s="22"/>
    </row>
    <row r="17" spans="1:2">
      <c r="A17" s="103" t="s">
        <v>106</v>
      </c>
      <c r="B17" s="103"/>
    </row>
    <row r="18" spans="1:2">
      <c r="A18" s="101" t="s">
        <v>107</v>
      </c>
      <c r="B18" s="11"/>
    </row>
    <row r="19" spans="1:2">
      <c r="A19" s="104" t="s">
        <v>108</v>
      </c>
      <c r="B19" s="104"/>
    </row>
    <row r="31" spans="1:2" ht="12.75" customHeight="1"/>
  </sheetData>
  <mergeCells count="10">
    <mergeCell ref="C12:N12"/>
    <mergeCell ref="C11:N11"/>
    <mergeCell ref="A1:XFD1"/>
    <mergeCell ref="C4:N4"/>
    <mergeCell ref="C6:N6"/>
    <mergeCell ref="C7:N7"/>
    <mergeCell ref="C9:N9"/>
    <mergeCell ref="C10:N10"/>
    <mergeCell ref="C8:N8"/>
    <mergeCell ref="C5:N5"/>
  </mergeCell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EBCE9B-324F-4B62-8E1C-6BBF2C876572}">
  <sheetPr>
    <tabColor theme="9" tint="0.59999389629810485"/>
  </sheetPr>
  <dimension ref="A1:S32"/>
  <sheetViews>
    <sheetView workbookViewId="0">
      <selection activeCell="D38" sqref="D38"/>
    </sheetView>
  </sheetViews>
  <sheetFormatPr defaultRowHeight="13.5"/>
  <cols>
    <col min="1" max="1" width="22" customWidth="1"/>
  </cols>
  <sheetData>
    <row r="1" spans="1:19">
      <c r="A1" s="4" t="s">
        <v>516</v>
      </c>
    </row>
    <row r="2" spans="1:19">
      <c r="A2" s="514" t="s">
        <v>517</v>
      </c>
      <c r="B2" s="514"/>
      <c r="C2" s="514"/>
      <c r="D2" s="514"/>
      <c r="E2" s="514"/>
      <c r="F2" s="514"/>
      <c r="G2" s="514"/>
      <c r="H2" s="514"/>
      <c r="I2" s="514"/>
      <c r="J2" s="514"/>
      <c r="K2" s="514"/>
      <c r="L2" s="514"/>
      <c r="M2" s="514"/>
      <c r="N2" s="514"/>
      <c r="O2" s="514"/>
      <c r="P2" s="514"/>
      <c r="Q2" s="514"/>
      <c r="R2" s="514"/>
      <c r="S2" s="514"/>
    </row>
    <row r="3" spans="1:19">
      <c r="A3" s="514"/>
      <c r="B3" s="514"/>
      <c r="C3" s="514"/>
      <c r="D3" s="514"/>
      <c r="E3" s="514"/>
      <c r="F3" s="514"/>
      <c r="G3" s="514"/>
      <c r="H3" s="514"/>
      <c r="I3" s="514"/>
      <c r="J3" s="514"/>
      <c r="K3" s="514"/>
      <c r="L3" s="514"/>
      <c r="M3" s="514"/>
      <c r="N3" s="514"/>
      <c r="O3" s="514"/>
      <c r="P3" s="514"/>
      <c r="Q3" s="514"/>
      <c r="R3" s="514"/>
      <c r="S3" s="514"/>
    </row>
    <row r="4" spans="1:19">
      <c r="A4" s="514"/>
      <c r="B4" s="514"/>
      <c r="C4" s="514"/>
      <c r="D4" s="514"/>
      <c r="E4" s="514"/>
      <c r="F4" s="514"/>
      <c r="G4" s="514"/>
      <c r="H4" s="514"/>
      <c r="I4" s="514"/>
      <c r="J4" s="514"/>
      <c r="K4" s="514"/>
      <c r="L4" s="514"/>
      <c r="M4" s="514"/>
      <c r="N4" s="514"/>
      <c r="O4" s="514"/>
      <c r="P4" s="514"/>
      <c r="Q4" s="514"/>
      <c r="R4" s="514"/>
      <c r="S4" s="514"/>
    </row>
    <row r="19" spans="1:19">
      <c r="A19" s="4" t="s">
        <v>519</v>
      </c>
    </row>
    <row r="20" spans="1:19">
      <c r="A20" s="514" t="s">
        <v>520</v>
      </c>
      <c r="B20" s="514"/>
      <c r="C20" s="514"/>
      <c r="D20" s="514"/>
      <c r="E20" s="514"/>
      <c r="F20" s="514"/>
      <c r="G20" s="514"/>
      <c r="H20" s="514"/>
      <c r="I20" s="514"/>
      <c r="J20" s="514"/>
      <c r="K20" s="514"/>
      <c r="L20" s="514"/>
      <c r="M20" s="514"/>
      <c r="N20" s="514"/>
      <c r="O20" s="514"/>
      <c r="P20" s="514"/>
      <c r="Q20" s="514"/>
      <c r="R20" s="514"/>
      <c r="S20" s="514"/>
    </row>
    <row r="21" spans="1:19" ht="25.5" customHeight="1">
      <c r="A21" s="514"/>
      <c r="B21" s="514"/>
      <c r="C21" s="514"/>
      <c r="D21" s="514"/>
      <c r="E21" s="514"/>
      <c r="F21" s="514"/>
      <c r="G21" s="514"/>
      <c r="H21" s="514"/>
      <c r="I21" s="514"/>
      <c r="J21" s="514"/>
      <c r="K21" s="514"/>
      <c r="L21" s="514"/>
      <c r="M21" s="514"/>
      <c r="N21" s="514"/>
      <c r="O21" s="514"/>
      <c r="P21" s="514"/>
      <c r="Q21" s="514"/>
      <c r="R21" s="514"/>
      <c r="S21" s="514"/>
    </row>
    <row r="23" spans="1:19">
      <c r="A23" s="158" t="s">
        <v>502</v>
      </c>
      <c r="B23" s="448"/>
      <c r="C23" s="448"/>
      <c r="D23" s="448"/>
      <c r="E23" s="448"/>
      <c r="F23" s="448"/>
      <c r="G23" s="448"/>
      <c r="H23" s="448"/>
      <c r="I23" s="448"/>
      <c r="J23" s="448"/>
      <c r="K23" s="448"/>
      <c r="L23" s="448"/>
      <c r="M23" s="448"/>
      <c r="N23" s="448"/>
      <c r="O23" s="448"/>
      <c r="P23" s="448"/>
      <c r="Q23" s="448"/>
      <c r="R23" s="448"/>
      <c r="S23" s="448"/>
    </row>
    <row r="24" spans="1:19">
      <c r="A24" s="158" t="s">
        <v>503</v>
      </c>
      <c r="B24" s="448"/>
      <c r="C24" s="448"/>
      <c r="D24" s="448"/>
      <c r="E24" s="448"/>
      <c r="F24" s="448"/>
      <c r="G24" s="448"/>
      <c r="H24" s="448"/>
      <c r="I24" s="448"/>
      <c r="J24" s="448"/>
      <c r="K24" s="448"/>
      <c r="L24" s="448"/>
      <c r="M24" s="448"/>
      <c r="N24" s="448"/>
      <c r="O24" s="448"/>
      <c r="P24" s="448"/>
      <c r="Q24" s="448"/>
      <c r="R24" s="448"/>
      <c r="S24" s="448"/>
    </row>
    <row r="25" spans="1:19">
      <c r="A25" s="159" t="s">
        <v>405</v>
      </c>
      <c r="B25" s="448"/>
      <c r="C25" s="448"/>
      <c r="D25" s="448"/>
      <c r="E25" s="448"/>
      <c r="F25" s="448"/>
      <c r="G25" s="448"/>
      <c r="H25" s="448"/>
      <c r="I25" s="448"/>
      <c r="J25" s="448"/>
      <c r="K25" s="448"/>
      <c r="L25" s="448"/>
      <c r="M25" s="448"/>
      <c r="N25" s="448"/>
      <c r="O25" s="448"/>
      <c r="P25" s="448"/>
      <c r="Q25" s="448"/>
      <c r="R25" s="448"/>
      <c r="S25" s="448"/>
    </row>
    <row r="26" spans="1:19">
      <c r="A26" s="159" t="s">
        <v>481</v>
      </c>
      <c r="B26" s="448"/>
      <c r="C26" s="448"/>
      <c r="D26" s="448"/>
      <c r="E26" s="448"/>
      <c r="F26" s="448"/>
      <c r="G26" s="448"/>
      <c r="H26" s="448"/>
      <c r="I26" s="448"/>
      <c r="J26" s="448"/>
      <c r="K26" s="448"/>
      <c r="L26" s="448"/>
      <c r="M26" s="448"/>
      <c r="N26" s="448"/>
      <c r="O26" s="448"/>
      <c r="P26" s="448"/>
      <c r="Q26" s="448"/>
      <c r="R26" s="448"/>
      <c r="S26" s="448"/>
    </row>
    <row r="27" spans="1:19">
      <c r="A27" s="159" t="s">
        <v>482</v>
      </c>
      <c r="B27" s="448"/>
      <c r="C27" s="448"/>
      <c r="D27" s="448"/>
      <c r="E27" s="448"/>
      <c r="F27" s="448"/>
      <c r="G27" s="448"/>
      <c r="H27" s="448"/>
      <c r="I27" s="448"/>
      <c r="J27" s="448"/>
      <c r="K27" s="448"/>
      <c r="L27" s="448"/>
      <c r="M27" s="448"/>
      <c r="N27" s="448"/>
      <c r="O27" s="448"/>
      <c r="P27" s="448"/>
      <c r="Q27" s="448"/>
      <c r="R27" s="448"/>
      <c r="S27" s="448"/>
    </row>
    <row r="31" spans="1:19">
      <c r="A31" s="4" t="s">
        <v>524</v>
      </c>
    </row>
    <row r="32" spans="1:19">
      <c r="A32" t="s">
        <v>525</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4" tint="-0.249977111117893"/>
  </sheetPr>
  <dimension ref="B1:AG74"/>
  <sheetViews>
    <sheetView topLeftCell="A8" zoomScale="80" zoomScaleNormal="80" workbookViewId="0">
      <selection activeCell="L25" sqref="L25"/>
    </sheetView>
  </sheetViews>
  <sheetFormatPr defaultColWidth="8.84375" defaultRowHeight="13.5"/>
  <cols>
    <col min="1" max="1" width="8.84375" style="41" customWidth="1"/>
    <col min="2" max="2" width="3.4609375" style="41" customWidth="1"/>
    <col min="3" max="3" width="10.23046875" style="41" bestFit="1" customWidth="1"/>
    <col min="4" max="4" width="43.4609375" style="41" customWidth="1"/>
    <col min="5" max="5" width="10.61328125" style="41" customWidth="1"/>
    <col min="6" max="6" width="12.3828125" style="41" customWidth="1"/>
    <col min="7" max="7" width="12.61328125" style="41" customWidth="1"/>
    <col min="8" max="8" width="11.3828125" style="41" customWidth="1"/>
    <col min="9" max="11" width="8.84375" style="41" customWidth="1"/>
    <col min="12" max="14" width="8.84375" style="67" customWidth="1"/>
    <col min="15" max="15" width="3.4609375" style="67" customWidth="1"/>
    <col min="22" max="22" width="3.4609375" style="67" customWidth="1"/>
    <col min="29" max="29" width="5.84375" customWidth="1"/>
    <col min="30" max="31" width="45.4609375" style="67" customWidth="1"/>
    <col min="32" max="32" width="59.15234375" style="41" customWidth="1"/>
    <col min="33" max="16384" width="8.84375" style="41"/>
  </cols>
  <sheetData>
    <row r="1" spans="2:33" ht="56.9" customHeight="1" thickBot="1">
      <c r="L1" s="41"/>
      <c r="M1" s="41"/>
      <c r="N1" s="41"/>
      <c r="O1" s="41"/>
      <c r="P1" s="79"/>
      <c r="Q1" s="79"/>
      <c r="R1" s="79"/>
      <c r="S1" s="79"/>
      <c r="T1" s="79"/>
      <c r="U1" s="79"/>
      <c r="V1" s="41"/>
      <c r="W1" s="79"/>
      <c r="X1" s="79"/>
      <c r="Y1" s="79"/>
      <c r="Z1" s="79"/>
      <c r="AA1" s="79"/>
      <c r="AB1" s="79"/>
      <c r="AC1" s="79"/>
      <c r="AD1" s="41"/>
      <c r="AE1" s="41"/>
    </row>
    <row r="2" spans="2:33" ht="10.15" customHeight="1">
      <c r="B2" s="61"/>
      <c r="C2" s="62"/>
      <c r="D2" s="62"/>
      <c r="E2" s="62"/>
      <c r="F2" s="62"/>
      <c r="G2" s="62"/>
      <c r="H2" s="62"/>
      <c r="I2" s="62"/>
      <c r="J2" s="62"/>
      <c r="K2" s="62"/>
      <c r="L2" s="62"/>
      <c r="M2" s="62"/>
      <c r="N2" s="62"/>
      <c r="O2" s="62"/>
      <c r="P2" s="41"/>
      <c r="Q2" s="41"/>
      <c r="R2" s="41"/>
      <c r="S2" s="41"/>
      <c r="T2" s="41"/>
      <c r="U2" s="41"/>
      <c r="V2" s="62"/>
      <c r="W2" s="41"/>
      <c r="X2" s="41"/>
      <c r="Y2" s="41"/>
      <c r="Z2" s="41"/>
      <c r="AA2" s="41"/>
      <c r="AB2" s="41"/>
      <c r="AC2" s="41"/>
      <c r="AD2" s="62"/>
      <c r="AE2" s="62"/>
      <c r="AF2" s="62"/>
      <c r="AG2" s="63"/>
    </row>
    <row r="3" spans="2:33">
      <c r="B3" s="64"/>
      <c r="C3" s="65" t="s">
        <v>109</v>
      </c>
      <c r="L3" s="41"/>
      <c r="M3" s="41"/>
      <c r="N3" s="41"/>
      <c r="O3" s="41"/>
      <c r="P3" s="41"/>
      <c r="Q3" s="41"/>
      <c r="R3" s="41"/>
      <c r="S3" s="41"/>
      <c r="T3" s="41"/>
      <c r="U3" s="41"/>
      <c r="V3" s="41"/>
      <c r="W3" s="41"/>
      <c r="X3" s="41"/>
      <c r="Y3" s="41"/>
      <c r="Z3" s="41"/>
      <c r="AA3" s="41"/>
      <c r="AB3" s="41"/>
      <c r="AC3" s="41"/>
      <c r="AD3" s="41"/>
      <c r="AE3" s="41"/>
      <c r="AG3" s="66"/>
    </row>
    <row r="4" spans="2:33">
      <c r="B4" s="64"/>
      <c r="C4" s="65"/>
      <c r="I4" s="400" t="s">
        <v>110</v>
      </c>
      <c r="J4" s="392"/>
      <c r="K4" s="392"/>
      <c r="L4" s="392"/>
      <c r="M4" s="392"/>
      <c r="N4" s="392"/>
      <c r="O4" s="41"/>
      <c r="P4" s="400" t="s">
        <v>111</v>
      </c>
      <c r="Q4" s="392"/>
      <c r="R4" s="392"/>
      <c r="S4" s="392"/>
      <c r="T4" s="392"/>
      <c r="U4" s="392"/>
      <c r="V4" s="41"/>
      <c r="W4" s="400" t="s">
        <v>112</v>
      </c>
      <c r="X4" s="392"/>
      <c r="Y4" s="392"/>
      <c r="Z4" s="392"/>
      <c r="AA4" s="392"/>
      <c r="AB4" s="392"/>
      <c r="AC4" s="41"/>
      <c r="AD4" s="41"/>
      <c r="AE4" s="41"/>
      <c r="AG4" s="66"/>
    </row>
    <row r="5" spans="2:33">
      <c r="B5" s="64"/>
      <c r="C5" s="65" t="s">
        <v>113</v>
      </c>
      <c r="P5" s="41"/>
      <c r="Q5" s="41"/>
      <c r="R5" s="41"/>
      <c r="S5" s="41"/>
      <c r="T5" s="41"/>
      <c r="U5" s="41"/>
      <c r="W5" s="41"/>
      <c r="X5" s="41"/>
      <c r="Y5" s="41"/>
      <c r="Z5" s="41"/>
      <c r="AA5" s="41"/>
      <c r="AB5" s="41"/>
      <c r="AC5" s="41"/>
      <c r="AG5" s="66"/>
    </row>
    <row r="6" spans="2:33">
      <c r="B6" s="64"/>
      <c r="H6" s="68"/>
      <c r="I6" s="404" t="s">
        <v>114</v>
      </c>
      <c r="J6" s="405"/>
      <c r="K6" s="405"/>
      <c r="L6" s="405"/>
      <c r="M6" s="405"/>
      <c r="N6" s="406"/>
      <c r="O6" s="76"/>
      <c r="P6" s="404" t="s">
        <v>114</v>
      </c>
      <c r="Q6" s="405"/>
      <c r="R6" s="405"/>
      <c r="S6" s="405"/>
      <c r="T6" s="405"/>
      <c r="U6" s="406"/>
      <c r="V6" s="76"/>
      <c r="W6" s="404" t="s">
        <v>114</v>
      </c>
      <c r="X6" s="405"/>
      <c r="Y6" s="405"/>
      <c r="Z6" s="405"/>
      <c r="AA6" s="405"/>
      <c r="AB6" s="406"/>
      <c r="AC6" s="41"/>
      <c r="AD6" s="41"/>
      <c r="AG6" s="66"/>
    </row>
    <row r="7" spans="2:33" ht="33.75" customHeight="1">
      <c r="B7" s="64"/>
      <c r="C7" s="69" t="s">
        <v>115</v>
      </c>
      <c r="D7" s="69" t="s">
        <v>116</v>
      </c>
      <c r="E7" s="70" t="s">
        <v>117</v>
      </c>
      <c r="F7" s="401" t="s">
        <v>118</v>
      </c>
      <c r="G7" s="403"/>
      <c r="H7" s="71" t="s">
        <v>119</v>
      </c>
      <c r="I7" s="69">
        <v>2035</v>
      </c>
      <c r="J7" s="69">
        <v>2040</v>
      </c>
      <c r="K7" s="69">
        <v>2045</v>
      </c>
      <c r="L7" s="69">
        <v>2050</v>
      </c>
      <c r="M7" s="69">
        <v>2060</v>
      </c>
      <c r="N7" s="69">
        <v>2070</v>
      </c>
      <c r="O7" s="76"/>
      <c r="P7" s="69">
        <v>2035</v>
      </c>
      <c r="Q7" s="69">
        <v>2040</v>
      </c>
      <c r="R7" s="69">
        <v>2045</v>
      </c>
      <c r="S7" s="69">
        <v>2050</v>
      </c>
      <c r="T7" s="69">
        <v>2060</v>
      </c>
      <c r="U7" s="69">
        <v>2070</v>
      </c>
      <c r="V7" s="76"/>
      <c r="W7" s="69">
        <v>2035</v>
      </c>
      <c r="X7" s="69">
        <v>2040</v>
      </c>
      <c r="Y7" s="69">
        <v>2045</v>
      </c>
      <c r="Z7" s="69">
        <v>2050</v>
      </c>
      <c r="AA7" s="69">
        <v>2060</v>
      </c>
      <c r="AB7" s="69">
        <v>2070</v>
      </c>
      <c r="AC7" s="41"/>
      <c r="AD7" s="70" t="s">
        <v>120</v>
      </c>
      <c r="AE7" s="70" t="s">
        <v>121</v>
      </c>
      <c r="AF7" s="70" t="s">
        <v>122</v>
      </c>
      <c r="AG7" s="66"/>
    </row>
    <row r="8" spans="2:33" ht="23">
      <c r="B8" s="64"/>
      <c r="C8" s="69"/>
      <c r="D8" s="69"/>
      <c r="E8" s="70"/>
      <c r="F8" s="70" t="s">
        <v>123</v>
      </c>
      <c r="G8" s="70" t="s">
        <v>124</v>
      </c>
      <c r="H8" s="71"/>
      <c r="I8" s="69"/>
      <c r="J8" s="69"/>
      <c r="K8" s="69"/>
      <c r="L8" s="69"/>
      <c r="M8" s="69"/>
      <c r="N8" s="69"/>
      <c r="O8" s="76"/>
      <c r="V8" s="76"/>
      <c r="AC8" s="41"/>
      <c r="AD8" s="70"/>
      <c r="AE8" s="70"/>
      <c r="AF8" s="70"/>
      <c r="AG8" s="66"/>
    </row>
    <row r="9" spans="2:33">
      <c r="B9" s="64"/>
      <c r="C9" s="72" t="s">
        <v>125</v>
      </c>
      <c r="D9" s="37" t="str" cm="1">
        <f t="array" aca="1" ref="D9" ca="1">INDIRECT("'" &amp; $C9 &amp;"'!" &amp; "B4")</f>
        <v>Non Manadatory Repex Baseline</v>
      </c>
      <c r="E9" s="37" t="str" cm="1">
        <f t="array" aca="1" ref="E9" ca="1">INDIRECT("'" &amp; $C9 &amp;"'!" &amp; "B7")</f>
        <v>N</v>
      </c>
      <c r="F9" s="37">
        <f ca="1">SUM(INDIRECT("'" &amp; $C9 &amp;"'!" &amp; "B26:F26"))</f>
        <v>0</v>
      </c>
      <c r="G9" s="37">
        <f ca="1">SUM(INDIRECT("'" &amp; $C9 &amp;"'!" &amp; "B27:F27"))</f>
        <v>-45.796443437334005</v>
      </c>
      <c r="H9" s="37" t="str" cm="1">
        <f t="array" aca="1" ref="H9" ca="1">INDIRECT("'" &amp; $C9 &amp;"'!" &amp; "B8")</f>
        <v>CV6.01-6.06, CV6.08</v>
      </c>
      <c r="I9" s="37" cm="1">
        <f t="array" aca="1" ref="I9" ca="1">INDIRECT("'" &amp; $C9 &amp;"'!" &amp; "B13")</f>
        <v>-1043.7798624048817</v>
      </c>
      <c r="J9" s="37" cm="1">
        <f t="array" aca="1" ref="J9" ca="1">INDIRECT("'" &amp; $C9 &amp;"'!" &amp; "B14")</f>
        <v>-1588.9289225241591</v>
      </c>
      <c r="K9" s="37" cm="1">
        <f t="array" aca="1" ref="K9" ca="1">INDIRECT("'" &amp; $C9 &amp;"'!" &amp; "B15")</f>
        <v>-2113.1875866833107</v>
      </c>
      <c r="L9" s="37" cm="1">
        <f t="array" aca="1" ref="L9" ca="1">INDIRECT("'" &amp; $C9 &amp;"'!" &amp; "B16")</f>
        <v>-2618.9253601193914</v>
      </c>
      <c r="M9" s="277" cm="1">
        <f t="array" aca="1" ref="M9" ca="1">INDIRECT("'" &amp; $C9 &amp;"'!" &amp; "B17")</f>
        <v>-3585.389947206399</v>
      </c>
      <c r="N9" s="277" cm="1">
        <f t="array" aca="1" ref="N9" ca="1">INDIRECT("'" &amp; $C9 &amp;"'!" &amp; "B18")</f>
        <v>-4531.7138760662201</v>
      </c>
      <c r="O9" s="76"/>
      <c r="P9" s="37" cm="1">
        <f t="array" aca="1" ref="P9" ca="1">INDIRECT("'" &amp; $C9 &amp;"'!" &amp; "D13")</f>
        <v>-810.26531890646072</v>
      </c>
      <c r="Q9" s="37" cm="1">
        <f t="array" aca="1" ref="Q9" ca="1">INDIRECT("'" &amp; $C9 &amp;"'!" &amp; "D14")</f>
        <v>-1232.0021400026978</v>
      </c>
      <c r="R9" s="37" cm="1">
        <f t="array" aca="1" ref="R9" ca="1">INDIRECT("'" &amp; $C9 &amp;"'!" &amp; "D15")</f>
        <v>-1636.6569980449776</v>
      </c>
      <c r="S9" s="37" cm="1">
        <f t="array" aca="1" ref="S9" ca="1">INDIRECT("'" &amp; $C9 &amp;"'!" &amp; "D16")</f>
        <v>-2026.5336803095083</v>
      </c>
      <c r="T9" s="277" cm="1">
        <f t="array" aca="1" ref="T9" ca="1">INDIRECT("'" &amp; $C9 &amp;"'!" &amp; "D17")</f>
        <v>-2771.3263442097732</v>
      </c>
      <c r="U9" s="277" cm="1">
        <f t="array" aca="1" ref="U9" ca="1">INDIRECT("'" &amp; $C9 &amp;"'!" &amp; "D18")</f>
        <v>-3503.1757480934643</v>
      </c>
      <c r="V9" s="76"/>
      <c r="W9" s="37" cm="1">
        <f t="array" aca="1" ref="W9" ca="1">INDIRECT("'" &amp; $C9 &amp;"'!" &amp; "F13")</f>
        <v>-1277.2908348340147</v>
      </c>
      <c r="X9" s="37" cm="1">
        <f t="array" aca="1" ref="X9" ca="1">INDIRECT("'" &amp; $C9 &amp;"'!" &amp; "F14")</f>
        <v>-1946.198384040104</v>
      </c>
      <c r="Y9" s="37" cm="1">
        <f t="array" aca="1" ref="Y9" ca="1">INDIRECT("'" &amp; $C9 &amp;"'!" &amp; "F15")</f>
        <v>-2589.8919784276263</v>
      </c>
      <c r="Z9" s="37" cm="1">
        <f t="array" aca="1" ref="Z9" ca="1">INDIRECT("'" &amp; $C9 &amp;"'!" &amp; "F16")</f>
        <v>-3211.2102015271839</v>
      </c>
      <c r="AA9" s="277" cm="1">
        <f t="array" aca="1" ref="AA9" ca="1">INDIRECT("'" &amp; $C9 &amp;"'!" &amp; "F17")</f>
        <v>-4397.2897382653082</v>
      </c>
      <c r="AB9" s="277" cm="1">
        <f t="array" aca="1" ref="AB9" ca="1">INDIRECT("'" &amp; $C9 &amp;"'!" &amp; "F18")</f>
        <v>-5554.4057979684858</v>
      </c>
      <c r="AC9" s="41"/>
      <c r="AD9" s="84" t="s">
        <v>126</v>
      </c>
      <c r="AE9" s="84" t="s">
        <v>127</v>
      </c>
      <c r="AF9" s="84" t="s">
        <v>128</v>
      </c>
      <c r="AG9" s="66"/>
    </row>
    <row r="10" spans="2:33">
      <c r="B10" s="64"/>
      <c r="C10" s="72" t="s">
        <v>129</v>
      </c>
      <c r="D10" s="37" t="str" cm="1">
        <f t="array" aca="1" ref="D10" ca="1">INDIRECT("'" &amp; $C10 &amp;"'!" &amp; "B4")</f>
        <v>Non Manadatory Repex Preferred Programme</v>
      </c>
      <c r="E10" s="37" t="str" cm="1">
        <f t="array" aca="1" ref="E10" ca="1">IF(ISTEXT($D10),INDIRECT("'" &amp; $C10 &amp;"'!" &amp; "B7"),"")</f>
        <v>Y</v>
      </c>
      <c r="F10" s="37">
        <f t="shared" ref="F10:F19" ca="1" si="0">IF(ISTEXT($D10),SUM(INDIRECT("'" &amp; $C10 &amp;"'!" &amp; "B26:f26")),"")</f>
        <v>-198.92389968686652</v>
      </c>
      <c r="G10" s="37">
        <f t="shared" ref="G10:G19" ca="1" si="1">IF(ISTEXT($D10),SUM(INDIRECT("'" &amp; $C10 &amp;"'!" &amp; "B27:f27")),"")</f>
        <v>-44.111192722896476</v>
      </c>
      <c r="H10" s="37" t="str" cm="1">
        <f t="array" aca="1" ref="H10" ca="1">IF(ISTEXT($D10),INDIRECT("'" &amp; $C10 &amp;"'!" &amp; "B8"),"")</f>
        <v>CV6.01-6.06, CV6.08</v>
      </c>
      <c r="I10" s="37" cm="1">
        <f t="array" aca="1" ref="I10" ca="1">IF(ISTEXT($D10),INDIRECT("'" &amp; $C10 &amp;"'!" &amp; "B13"),"")</f>
        <v>-1047.4112434414956</v>
      </c>
      <c r="J10" s="37" cm="1">
        <f t="array" aca="1" ref="J10" ca="1">IF(ISTEXT($D10),INDIRECT("'" &amp; $C10 &amp;"'!" &amp; "B14"),"")</f>
        <v>-1556.93527208976</v>
      </c>
      <c r="K10" s="37" cm="1">
        <f t="array" aca="1" ref="K10" ca="1">IF(ISTEXT($D10),INDIRECT("'" &amp; $C10 &amp;"'!" &amp; "B15"),"")</f>
        <v>-2021.8088192104635</v>
      </c>
      <c r="L10" s="37" cm="1">
        <f t="array" aca="1" ref="L10" ca="1">IF(ISTEXT($D10),INDIRECT("'" &amp; $C10 &amp;"'!" &amp; "B16"),"")</f>
        <v>-2453.2110226768627</v>
      </c>
      <c r="M10" s="277" cm="1">
        <f t="array" aca="1" ref="M10" ca="1">IF(ISTEXT($D10),INDIRECT("'" &amp; $C10 &amp;"'!" &amp; "B17"),"")</f>
        <v>-3261.5153081781536</v>
      </c>
      <c r="N10" s="277" cm="1">
        <f t="array" aca="1" ref="N10" ca="1">IF(ISTEXT($D10),INDIRECT("'" &amp; $C10 &amp;"'!" &amp; "B18"),"")</f>
        <v>-4050.1740747996178</v>
      </c>
      <c r="O10" s="76"/>
      <c r="P10" s="37" cm="1">
        <f t="array" aca="1" ref="P10" ca="1">IF(ISTEXT($D10),INDIRECT("'" &amp; $C10 &amp;"'!" &amp; "D13"),"")</f>
        <v>-852.45902365250834</v>
      </c>
      <c r="Q10" s="37" cm="1">
        <f t="array" aca="1" ref="Q10" ca="1">IF(ISTEXT($D10),INDIRECT("'" &amp; $C10 &amp;"'!" &amp; "D14"),"")</f>
        <v>-1269.7221740342573</v>
      </c>
      <c r="R10" s="37" cm="1">
        <f t="array" aca="1" ref="R10" ca="1">IF(ISTEXT($D10),INDIRECT("'" &amp; $C10 &amp;"'!" &amp; "D15"),"")</f>
        <v>-1645.4304362148648</v>
      </c>
      <c r="S10" s="37" cm="1">
        <f t="array" aca="1" ref="S10" ca="1">IF(ISTEXT($D10),INDIRECT("'" &amp; $C10 &amp;"'!" &amp; "D16"),"")</f>
        <v>-1990.737106274607</v>
      </c>
      <c r="T10" s="277" cm="1">
        <f t="array" aca="1" ref="T10" ca="1">IF(ISTEXT($D10),INDIRECT("'" &amp; $C10 &amp;"'!" &amp; "D17"),"")</f>
        <v>-2635.1681762519074</v>
      </c>
      <c r="U10" s="277" cm="1">
        <f t="array" aca="1" ref="U10" ca="1">IF(ISTEXT($D10),INDIRECT("'" &amp; $C10 &amp;"'!" &amp; "D18"),"")</f>
        <v>-3266.5717404553016</v>
      </c>
      <c r="V10" s="76"/>
      <c r="W10" s="37" cm="1">
        <f t="array" aca="1" ref="W10" ca="1">IF(ISTEXT($D10),INDIRECT("'" &amp; $C10 &amp;"'!" &amp; "F13"),"")</f>
        <v>-1291.397414177995</v>
      </c>
      <c r="X10" s="37" cm="1">
        <f t="array" aca="1" ref="X10" ca="1">IF(ISTEXT($D10),INDIRECT("'" &amp; $C10 &amp;"'!" &amp; "F14"),"")</f>
        <v>-1933.2043773055909</v>
      </c>
      <c r="Y10" s="37" cm="1">
        <f t="array" aca="1" ref="Y10" ca="1">IF(ISTEXT($D10),INDIRECT("'" &amp; $C10 &amp;"'!" &amp; "F15"),"")</f>
        <v>-2525.9601840064161</v>
      </c>
      <c r="Z10" s="37" cm="1">
        <f t="array" aca="1" ref="Z10" ca="1">IF(ISTEXT($D10),INDIRECT("'" &amp; $C10 &amp;"'!" &amp; "F16"),"")</f>
        <v>-3081.301229824815</v>
      </c>
      <c r="AA10" s="277" cm="1">
        <f t="array" aca="1" ref="AA10" ca="1">IF(ISTEXT($D10),INDIRECT("'" &amp; $C10 &amp;"'!" &amp; "F17"),"")</f>
        <v>-4125.8356118493148</v>
      </c>
      <c r="AB10" s="277" cm="1">
        <f t="array" aca="1" ref="AB10" ca="1">IF(ISTEXT($D10),INDIRECT("'" &amp; $C10 &amp;"'!" &amp; "F18"),"")</f>
        <v>-5142.273148891034</v>
      </c>
      <c r="AC10" s="41"/>
      <c r="AD10" s="84" t="s">
        <v>130</v>
      </c>
      <c r="AE10" s="84" t="s">
        <v>131</v>
      </c>
      <c r="AF10" s="84" t="s">
        <v>132</v>
      </c>
      <c r="AG10" s="66"/>
    </row>
    <row r="11" spans="2:33">
      <c r="B11" s="64"/>
      <c r="C11" s="72" t="s">
        <v>133</v>
      </c>
      <c r="D11" s="37" t="str" cm="1">
        <f t="array" aca="1" ref="D11" ca="1">INDIRECT("'" &amp; $C11 &amp;"'!" &amp; "B4")</f>
        <v>Non Manadatory Repex Do 10% More T2B; T3; &gt;2ST &amp; &gt;30m</v>
      </c>
      <c r="E11" s="37" t="str" cm="1">
        <f t="array" aca="1" ref="E11" ca="1">IF(ISTEXT($D11),INDIRECT("'" &amp; $C11 &amp;"'!" &amp; "B7"),"")</f>
        <v>N</v>
      </c>
      <c r="F11" s="37">
        <f t="shared" ca="1" si="0"/>
        <v>-216.33953680395621</v>
      </c>
      <c r="G11" s="37">
        <f t="shared" ca="1" si="1"/>
        <v>-43.94266764393992</v>
      </c>
      <c r="H11" s="37" t="str" cm="1">
        <f t="array" aca="1" ref="H11" ca="1">IF(ISTEXT($D11),INDIRECT("'" &amp; $C11 &amp;"'!" &amp; "B8"),"")</f>
        <v>CV6.01-6.06, CV6.08</v>
      </c>
      <c r="I11" s="37" cm="1">
        <f t="array" aca="1" ref="I11" ca="1">IF(ISTEXT($D11),INDIRECT("'" &amp; $C11 &amp;"'!" &amp; "B13"),"")</f>
        <v>-1046.2070093134446</v>
      </c>
      <c r="J11" s="37" cm="1">
        <f t="array" aca="1" ref="J11" ca="1">IF(ISTEXT($D11),INDIRECT("'" &amp; $C11 &amp;"'!" &amp; "B14"),"")</f>
        <v>-1551.2970060519765</v>
      </c>
      <c r="K11" s="37" cm="1">
        <f t="array" aca="1" ref="K11" ca="1">IF(ISTEXT($D11),INDIRECT("'" &amp; $C11 &amp;"'!" &amp; "B15"),"")</f>
        <v>-2009.6874954580192</v>
      </c>
      <c r="L11" s="37" cm="1">
        <f t="array" aca="1" ref="L11" ca="1">IF(ISTEXT($D11),INDIRECT("'" &amp; $C11 &amp;"'!" &amp; "B16"),"")</f>
        <v>-2433.3236258639663</v>
      </c>
      <c r="M11" s="277" cm="1">
        <f t="array" aca="1" ref="M11" ca="1">IF(ISTEXT($D11),INDIRECT("'" &amp; $C11 &amp;"'!" &amp; "B17"),"")</f>
        <v>-3225.3162912243638</v>
      </c>
      <c r="N11" s="277" cm="1">
        <f t="array" aca="1" ref="N11" ca="1">IF(ISTEXT($D11),INDIRECT("'" &amp; $C11 &amp;"'!" &amp; "B18"),"")</f>
        <v>-3997.6772625775916</v>
      </c>
      <c r="O11" s="76"/>
      <c r="P11" s="37" cm="1">
        <f t="array" aca="1" ref="P11" ca="1">IF(ISTEXT($D11),INDIRECT("'" &amp; $C11 &amp;"'!" &amp; "D13"),"")</f>
        <v>-855.11102178052158</v>
      </c>
      <c r="Q11" s="37" cm="1">
        <f t="array" aca="1" ref="Q11" ca="1">IF(ISTEXT($D11),INDIRECT("'" &amp; $C11 &amp;"'!" &amp; "D14"),"")</f>
        <v>-1271.0552764268853</v>
      </c>
      <c r="R11" s="37" cm="1">
        <f t="array" aca="1" ref="R11" ca="1">IF(ISTEXT($D11),INDIRECT("'" &amp; $C11 &amp;"'!" &amp; "D15"),"")</f>
        <v>-1643.3243330112539</v>
      </c>
      <c r="S11" s="37" cm="1">
        <f t="array" aca="1" ref="S11" ca="1">IF(ISTEXT($D11),INDIRECT("'" &amp; $C11 &amp;"'!" &amp; "D16"),"")</f>
        <v>-1983.8414857797156</v>
      </c>
      <c r="T11" s="277" cm="1">
        <f t="array" aca="1" ref="T11" ca="1">IF(ISTEXT($D11),INDIRECT("'" &amp; $C11 &amp;"'!" &amp; "D17"),"")</f>
        <v>-2617.7408063447715</v>
      </c>
      <c r="U11" s="277" cm="1">
        <f t="array" aca="1" ref="U11" ca="1">IF(ISTEXT($D11),INDIRECT("'" &amp; $C11 &amp;"'!" &amp; "D18"),"")</f>
        <v>-3238.5685075413448</v>
      </c>
      <c r="V11" s="76"/>
      <c r="W11" s="37" cm="1">
        <f t="array" aca="1" ref="W11" ca="1">IF(ISTEXT($D11),INDIRECT("'" &amp; $C11 &amp;"'!" &amp; "F13"),"")</f>
        <v>-1291.240699754748</v>
      </c>
      <c r="X11" s="37" cm="1">
        <f t="array" aca="1" ref="X11" ca="1">IF(ISTEXT($D11),INDIRECT("'" &amp; $C11 &amp;"'!" &amp; "F14"),"")</f>
        <v>-1929.4660755873879</v>
      </c>
      <c r="Y11" s="37" cm="1">
        <f t="array" aca="1" ref="Y11" ca="1">IF(ISTEXT($D11),INDIRECT("'" &amp; $C11 &amp;"'!" &amp; "F15"),"")</f>
        <v>-2516.5835574704538</v>
      </c>
      <c r="Z11" s="37" cm="1">
        <f t="array" aca="1" ref="Z11" ca="1">IF(ISTEXT($D11),INDIRECT("'" &amp; $C11 &amp;"'!" &amp; "F16"),"")</f>
        <v>-3064.9943695402194</v>
      </c>
      <c r="AA11" s="277" cm="1">
        <f t="array" aca="1" ref="AA11" ca="1">IF(ISTEXT($D11),INDIRECT("'" &amp; $C11 &amp;"'!" &amp; "F17"),"")</f>
        <v>-4094.8786460879264</v>
      </c>
      <c r="AB11" s="277" cm="1">
        <f t="array" aca="1" ref="AB11" ca="1">IF(ISTEXT($D11),INDIRECT("'" &amp; $C11 &amp;"'!" &amp; "F18"),"")</f>
        <v>-5096.7170518143212</v>
      </c>
      <c r="AC11" s="41"/>
      <c r="AD11" s="84" t="s">
        <v>134</v>
      </c>
      <c r="AE11" s="84" t="s">
        <v>135</v>
      </c>
      <c r="AF11" s="84" t="s">
        <v>136</v>
      </c>
      <c r="AG11" s="66"/>
    </row>
    <row r="12" spans="2:33">
      <c r="B12" s="64"/>
      <c r="C12" s="72" t="s">
        <v>137</v>
      </c>
      <c r="D12" s="37" t="str" cm="1">
        <f t="array" aca="1" ref="D12" ca="1">INDIRECT("'" &amp; $C12 &amp;"'!" &amp; "B4")</f>
        <v>Non Manadatory Repex Do 10% Less T2B; T3; &gt;2ST &amp; &gt;30m</v>
      </c>
      <c r="E12" s="37" t="str" cm="1">
        <f t="array" aca="1" ref="E12" ca="1">IF(ISTEXT($D12),INDIRECT("'" &amp; $C12 &amp;"'!" &amp; "B7"),"")</f>
        <v>N</v>
      </c>
      <c r="F12" s="37">
        <f t="shared" ca="1" si="0"/>
        <v>-204.65206648240959</v>
      </c>
      <c r="G12" s="37">
        <f t="shared" ca="1" si="1"/>
        <v>-44.279717786827419</v>
      </c>
      <c r="H12" s="37" t="str" cm="1">
        <f t="array" aca="1" ref="H12" ca="1">IF(ISTEXT($D12),INDIRECT("'" &amp; $C12 &amp;"'!" &amp; "B8"),"")</f>
        <v>CV6.01-6.06, CV6.08</v>
      </c>
      <c r="I12" s="37" cm="1">
        <f t="array" aca="1" ref="I12" ca="1">IF(ISTEXT($D12),INDIRECT("'" &amp; $C12 &amp;"'!" &amp; "B13"),"")</f>
        <v>-1061.3012262595892</v>
      </c>
      <c r="J12" s="37" cm="1">
        <f t="array" aca="1" ref="J12" ca="1">IF(ISTEXT($D12),INDIRECT("'" &amp; $C12 &amp;"'!" &amp; "B14"),"")</f>
        <v>-1580.9831548475706</v>
      </c>
      <c r="K12" s="37" cm="1">
        <f t="array" aca="1" ref="K12" ca="1">IF(ISTEXT($D12),INDIRECT("'" &amp; $C12 &amp;"'!" &amp; "B15"),"")</f>
        <v>-2055.0668351943982</v>
      </c>
      <c r="L12" s="37" cm="1">
        <f t="array" aca="1" ref="L12" ca="1">IF(ISTEXT($D12),INDIRECT("'" &amp; $C12 &amp;"'!" &amp; "B16"),"")</f>
        <v>-2495.0080222515339</v>
      </c>
      <c r="M12" s="277" cm="1">
        <f t="array" aca="1" ref="M12" ca="1">IF(ISTEXT($D12),INDIRECT("'" &amp; $C12 &amp;"'!" &amp; "B17"),"")</f>
        <v>-3319.5254974046102</v>
      </c>
      <c r="N12" s="277" cm="1">
        <f t="array" aca="1" ref="N12" ca="1">IF(ISTEXT($D12),INDIRECT("'" &amp; $C12 &amp;"'!" &amp; "B18"),"")</f>
        <v>-4124.3753880758222</v>
      </c>
      <c r="O12" s="76"/>
      <c r="P12" s="37" cm="1">
        <f t="array" aca="1" ref="P12" ca="1">IF(ISTEXT($D12),INDIRECT("'" &amp; $C12 &amp;"'!" &amp; "D13"),"")</f>
        <v>-862.49277409551769</v>
      </c>
      <c r="Q12" s="37" cm="1">
        <f t="array" aca="1" ref="Q12" ca="1">IF(ISTEXT($D12),INDIRECT("'" &amp; $C12 &amp;"'!" &amp; "D14"),"")</f>
        <v>-1286.7986883872113</v>
      </c>
      <c r="R12" s="37" cm="1">
        <f t="array" aca="1" ref="R12" ca="1">IF(ISTEXT($D12),INDIRECT("'" &amp; $C12 &amp;"'!" &amp; "D15"),"")</f>
        <v>-1668.6732316891716</v>
      </c>
      <c r="S12" s="37" cm="1">
        <f t="array" aca="1" ref="S12" ca="1">IF(ISTEXT($D12),INDIRECT("'" &amp; $C12 &amp;"'!" &amp; "D16"),"")</f>
        <v>-2019.5423295778262</v>
      </c>
      <c r="T12" s="277" cm="1">
        <f t="array" aca="1" ref="T12" ca="1">IF(ISTEXT($D12),INDIRECT("'" &amp; $C12 &amp;"'!" &amp; "D17"),"")</f>
        <v>-2674.4067184763444</v>
      </c>
      <c r="U12" s="277" cm="1">
        <f t="array" aca="1" ref="U12" ca="1">IF(ISTEXT($D12),INDIRECT("'" &amp; $C12 &amp;"'!" &amp; "D18"),"")</f>
        <v>-3316.2794744809635</v>
      </c>
      <c r="V12" s="76"/>
      <c r="W12" s="37" cm="1">
        <f t="array" aca="1" ref="W12" ca="1">IF(ISTEXT($D12),INDIRECT("'" &amp; $C12 &amp;"'!" &amp; "F13"),"")</f>
        <v>-1304.2398771260118</v>
      </c>
      <c r="X12" s="37" cm="1">
        <f t="array" aca="1" ref="X12" ca="1">IF(ISTEXT($D12),INDIRECT("'" &amp; $C12 &amp;"'!" &amp; "F14"),"")</f>
        <v>-1955.352295684753</v>
      </c>
      <c r="Y12" s="37" cm="1">
        <f t="array" aca="1" ref="Y12" ca="1">IF(ISTEXT($D12),INDIRECT("'" &amp; $C12 &amp;"'!" &amp; "F15"),"")</f>
        <v>-2556.4735026632006</v>
      </c>
      <c r="Z12" s="37" cm="1">
        <f t="array" aca="1" ref="Z12" ca="1">IF(ISTEXT($D12),INDIRECT("'" &amp; $C12 &amp;"'!" &amp; "F16"),"")</f>
        <v>-3119.5176928575202</v>
      </c>
      <c r="AA12" s="277" cm="1">
        <f t="array" aca="1" ref="AA12" ca="1">IF(ISTEXT($D12),INDIRECT("'" &amp; $C12 &amp;"'!" &amp; "F17"),"")</f>
        <v>-4178.6037498909009</v>
      </c>
      <c r="AB12" s="277" cm="1">
        <f t="array" aca="1" ref="AB12" ca="1">IF(ISTEXT($D12),INDIRECT("'" &amp; $C12 &amp;"'!" &amp; "F18"),"")</f>
        <v>-5209.5337470187333</v>
      </c>
      <c r="AC12" s="41"/>
      <c r="AD12" s="84" t="s">
        <v>138</v>
      </c>
      <c r="AE12" s="84" t="s">
        <v>139</v>
      </c>
      <c r="AF12" s="84" t="s">
        <v>140</v>
      </c>
      <c r="AG12" s="66"/>
    </row>
    <row r="13" spans="2:33">
      <c r="B13" s="64"/>
      <c r="C13" s="72" t="s">
        <v>141</v>
      </c>
      <c r="D13" s="37" t="str" cm="1">
        <f t="array" aca="1" ref="D13" ca="1">INDIRECT("'" &amp; $C13 &amp;"'!" &amp; "B4")</f>
        <v>Non Manadatory Repex Extra T3; Less &gt;2ST</v>
      </c>
      <c r="E13" s="37" t="str" cm="1">
        <f t="array" aca="1" ref="E13" ca="1">IF(ISTEXT($D13),INDIRECT("'" &amp; $C13 &amp;"'!" &amp; "B7"),"")</f>
        <v>N</v>
      </c>
      <c r="F13" s="37">
        <f t="shared" ca="1" si="0"/>
        <v>-214.25817841893132</v>
      </c>
      <c r="G13" s="37">
        <f t="shared" ca="1" si="1"/>
        <v>-44.104566533016822</v>
      </c>
      <c r="H13" s="37" t="str" cm="1">
        <f t="array" aca="1" ref="H13" ca="1">IF(ISTEXT($D13),INDIRECT("'" &amp; $C13 &amp;"'!" &amp; "B8"),"")</f>
        <v>CV6.01-6.06, CV6.08</v>
      </c>
      <c r="I13" s="37" cm="1">
        <f t="array" aca="1" ref="I13" ca="1">IF(ISTEXT($D13),INDIRECT("'" &amp; $C13 &amp;"'!" &amp; "B13"),"")</f>
        <v>-1054.8463223860995</v>
      </c>
      <c r="J13" s="37" cm="1">
        <f t="array" aca="1" ref="J13" ca="1">IF(ISTEXT($D13),INDIRECT("'" &amp; $C13 &amp;"'!" &amp; "B14"),"")</f>
        <v>-1561.8740843910741</v>
      </c>
      <c r="K13" s="37" cm="1">
        <f t="array" aca="1" ref="K13" ca="1">IF(ISTEXT($D13),INDIRECT("'" &amp; $C13 &amp;"'!" &amp; "B15"),"")</f>
        <v>-2022.1268120219499</v>
      </c>
      <c r="L13" s="37" cm="1">
        <f t="array" aca="1" ref="L13" ca="1">IF(ISTEXT($D13),INDIRECT("'" &amp; $C13 &amp;"'!" &amp; "B16"),"")</f>
        <v>-2447.748208600884</v>
      </c>
      <c r="M13" s="277" cm="1">
        <f t="array" aca="1" ref="M13" ca="1">IF(ISTEXT($D13),INDIRECT("'" &amp; $C13 &amp;"'!" &amp; "B17"),"")</f>
        <v>-3243.7332911304843</v>
      </c>
      <c r="N13" s="277" cm="1">
        <f t="array" aca="1" ref="N13" ca="1">IF(ISTEXT($D13),INDIRECT("'" &amp; $C13 &amp;"'!" &amp; "B18"),"")</f>
        <v>-4020.0563392606309</v>
      </c>
      <c r="O13" s="76"/>
      <c r="P13" s="37" cm="1">
        <f t="array" aca="1" ref="P13" ca="1">IF(ISTEXT($D13),INDIRECT("'" &amp; $C13 &amp;"'!" &amp; "D13"),"")</f>
        <v>-858.40978486428833</v>
      </c>
      <c r="Q13" s="37" cm="1">
        <f t="array" aca="1" ref="Q13" ca="1">IF(ISTEXT($D13),INDIRECT("'" &amp; $C13 &amp;"'!" &amp; "D14"),"")</f>
        <v>-1274.7256336466241</v>
      </c>
      <c r="R13" s="37" cm="1">
        <f t="array" aca="1" ref="R13" ca="1">IF(ISTEXT($D13),INDIRECT("'" &amp; $C13 &amp;"'!" &amp; "D15"),"")</f>
        <v>-1647.4669619022072</v>
      </c>
      <c r="S13" s="37" cm="1">
        <f t="array" aca="1" ref="S13" ca="1">IF(ISTEXT($D13),INDIRECT("'" &amp; $C13 &amp;"'!" &amp; "D16"),"")</f>
        <v>-1988.6072493955435</v>
      </c>
      <c r="T13" s="277" cm="1">
        <f t="array" aca="1" ref="T13" ca="1">IF(ISTEXT($D13),INDIRECT("'" &amp; $C13 &amp;"'!" &amp; "D17"),"")</f>
        <v>-2623.8419764198006</v>
      </c>
      <c r="U13" s="277" cm="1">
        <f t="array" aca="1" ref="U13" ca="1">IF(ISTEXT($D13),INDIRECT("'" &amp; $C13 &amp;"'!" &amp; "D18"),"")</f>
        <v>-3245.9816101565157</v>
      </c>
      <c r="V13" s="76"/>
      <c r="W13" s="37" cm="1">
        <f t="array" aca="1" ref="W13" ca="1">IF(ISTEXT($D13),INDIRECT("'" &amp; $C13 &amp;"'!" &amp; "F13"),"")</f>
        <v>-1297.2352640916658</v>
      </c>
      <c r="X13" s="37" cm="1">
        <f t="array" aca="1" ref="X13" ca="1">IF(ISTEXT($D13),INDIRECT("'" &amp; $C13 &amp;"'!" &amp; "F14"),"")</f>
        <v>-1937.9989160435696</v>
      </c>
      <c r="Y13" s="37" cm="1">
        <f t="array" aca="1" ref="Y13" ca="1">IF(ISTEXT($D13),INDIRECT("'" &amp; $C13 &amp;"'!" &amp; "F15"),"")</f>
        <v>-2527.6899861478469</v>
      </c>
      <c r="Z13" s="37" cm="1">
        <f t="array" aca="1" ref="Z13" ca="1">IF(ISTEXT($D13),INDIRECT("'" &amp; $C13 &amp;"'!" &amp; "F16"),"")</f>
        <v>-3078.764917994984</v>
      </c>
      <c r="AA13" s="277" cm="1">
        <f t="array" aca="1" ref="AA13" ca="1">IF(ISTEXT($D13),INDIRECT("'" &amp; $C13 &amp;"'!" &amp; "F17"),"")</f>
        <v>-4113.8974485063254</v>
      </c>
      <c r="AB13" s="277" cm="1">
        <f t="array" aca="1" ref="AB13" ca="1">IF(ISTEXT($D13),INDIRECT("'" &amp; $C13 &amp;"'!" &amp; "F18"),"")</f>
        <v>-5120.8512155768667</v>
      </c>
      <c r="AC13" s="41"/>
      <c r="AD13" s="84" t="s">
        <v>142</v>
      </c>
      <c r="AE13" s="84" t="s">
        <v>143</v>
      </c>
      <c r="AF13" s="84" t="s">
        <v>144</v>
      </c>
      <c r="AG13" s="66"/>
    </row>
    <row r="14" spans="2:33">
      <c r="B14" s="64"/>
      <c r="C14" s="72" t="s">
        <v>145</v>
      </c>
      <c r="D14" s="37" t="str" cm="1">
        <f t="array" aca="1" ref="D14" ca="1">INDIRECT("'" &amp; $C14 &amp;"'!" &amp; "B4")</f>
        <v>Non Manadatory Repex Defer T2B; T3; &gt;2ST &amp; &gt;30m/PE</v>
      </c>
      <c r="E14" s="37" t="str" cm="1">
        <f t="array" aca="1" ref="E14" ca="1">IF(ISTEXT($D14),INDIRECT("'" &amp; $C14 &amp;"'!" &amp; "B7"),"")</f>
        <v>N</v>
      </c>
      <c r="F14" s="37">
        <f t="shared" ca="1" si="0"/>
        <v>-16.47213301776598</v>
      </c>
      <c r="G14" s="37">
        <f t="shared" ca="1" si="1"/>
        <v>-45.796443437334005</v>
      </c>
      <c r="H14" s="37" t="str" cm="1">
        <f t="array" aca="1" ref="H14" ca="1">IF(ISTEXT($D14),INDIRECT("'" &amp; $C14 &amp;"'!" &amp; "B8"),"")</f>
        <v>CV6.01-6.06, CV6.08</v>
      </c>
      <c r="I14" s="37" cm="1">
        <f t="array" aca="1" ref="I14" ca="1">IF(ISTEXT($D14),INDIRECT("'" &amp; $C14 &amp;"'!" &amp; "B13"),"")</f>
        <v>-1062.5271217284708</v>
      </c>
      <c r="J14" s="37" cm="1">
        <f t="array" aca="1" ref="J14" ca="1">IF(ISTEXT($D14),INDIRECT("'" &amp; $C14 &amp;"'!" &amp; "B14"),"")</f>
        <v>-1619.252373963687</v>
      </c>
      <c r="K14" s="37" cm="1">
        <f t="array" aca="1" ref="K14" ca="1">IF(ISTEXT($D14),INDIRECT("'" &amp; $C14 &amp;"'!" &amp; "B15"),"")</f>
        <v>-2108.3497974004113</v>
      </c>
      <c r="L14" s="37" cm="1">
        <f t="array" aca="1" ref="L14" ca="1">IF(ISTEXT($D14),INDIRECT("'" &amp; $C14 &amp;"'!" &amp; "B16"),"")</f>
        <v>-2547.6544541768108</v>
      </c>
      <c r="M14" s="277" cm="1">
        <f t="array" aca="1" ref="M14" ca="1">IF(ISTEXT($D14),INDIRECT("'" &amp; $C14 &amp;"'!" &amp; "B17"),"")</f>
        <v>-3358.1670270601476</v>
      </c>
      <c r="N14" s="277" cm="1">
        <f t="array" aca="1" ref="N14" ca="1">IF(ISTEXT($D14),INDIRECT("'" &amp; $C14 &amp;"'!" &amp; "B18"),"")</f>
        <v>-4149.3398850016438</v>
      </c>
      <c r="O14" s="76"/>
      <c r="P14" s="37" cm="1">
        <f t="array" aca="1" ref="P14" ca="1">IF(ISTEXT($D14),INDIRECT("'" &amp; $C14 &amp;"'!" &amp; "D13"),"")</f>
        <v>-836.28445071330759</v>
      </c>
      <c r="Q14" s="37" cm="1">
        <f t="array" aca="1" ref="Q14" ca="1">IF(ISTEXT($D14),INDIRECT("'" &amp; $C14 &amp;"'!" &amp; "D14"),"")</f>
        <v>-1298.0596100740727</v>
      </c>
      <c r="R14" s="37" cm="1">
        <f t="array" aca="1" ref="R14" ca="1">IF(ISTEXT($D14),INDIRECT("'" &amp; $C14 &amp;"'!" &amp; "D15"),"")</f>
        <v>-1696.509950649131</v>
      </c>
      <c r="S14" s="37" cm="1">
        <f t="array" aca="1" ref="S14" ca="1">IF(ISTEXT($D14),INDIRECT("'" &amp; $C14 &amp;"'!" &amp; "D16"),"")</f>
        <v>-2048.2425837592332</v>
      </c>
      <c r="T14" s="277" cm="1">
        <f t="array" aca="1" ref="T14" ca="1">IF(ISTEXT($D14),INDIRECT("'" &amp; $C14 &amp;"'!" &amp; "D17"),"")</f>
        <v>-2691.92702089866</v>
      </c>
      <c r="U14" s="277" cm="1">
        <f t="array" aca="1" ref="U14" ca="1">IF(ISTEXT($D14),INDIRECT("'" &amp; $C14 &amp;"'!" &amp; "D18"),"")</f>
        <v>-3322.7803422727884</v>
      </c>
      <c r="V14" s="76"/>
      <c r="W14" s="37" cm="1">
        <f t="array" aca="1" ref="W14" ca="1">IF(ISTEXT($D14),INDIRECT("'" &amp; $C14 &amp;"'!" &amp; "F13"),"")</f>
        <v>-1297.3696462842017</v>
      </c>
      <c r="X14" s="37" cm="1">
        <f t="array" aca="1" ref="X14" ca="1">IF(ISTEXT($D14),INDIRECT("'" &amp; $C14 &amp;"'!" &amp; "F14"),"")</f>
        <v>-1983.0702994103888</v>
      </c>
      <c r="Y14" s="37" cm="1">
        <f t="array" aca="1" ref="Y14" ca="1">IF(ISTEXT($D14),INDIRECT("'" &amp; $C14 &amp;"'!" &amp; "F15"),"")</f>
        <v>-2597.0132675129021</v>
      </c>
      <c r="Z14" s="37" cm="1">
        <f t="array" aca="1" ref="Z14" ca="1">IF(ISTEXT($D14),INDIRECT("'" &amp; $C14 &amp;"'!" &amp; "F16"),"")</f>
        <v>-3157.2653363212698</v>
      </c>
      <c r="AA14" s="277" cm="1">
        <f t="array" aca="1" ref="AA14" ca="1">IF(ISTEXT($D14),INDIRECT("'" &amp; $C14 &amp;"'!" &amp; "F17"),"")</f>
        <v>-4198.1344091825367</v>
      </c>
      <c r="AB14" s="277" cm="1">
        <f t="array" aca="1" ref="AB14" ca="1">IF(ISTEXT($D14),INDIRECT("'" &amp; $C14 &amp;"'!" &amp; "F18"),"")</f>
        <v>-5211.1641272570732</v>
      </c>
      <c r="AC14" s="41"/>
      <c r="AD14" s="84" t="s">
        <v>146</v>
      </c>
      <c r="AE14" s="84" t="s">
        <v>147</v>
      </c>
      <c r="AF14" s="84" t="s">
        <v>148</v>
      </c>
      <c r="AG14" s="66"/>
    </row>
    <row r="15" spans="2:33">
      <c r="B15" s="64"/>
      <c r="C15" s="72" t="s">
        <v>149</v>
      </c>
      <c r="D15" s="37" cm="1">
        <f t="array" aca="1" ref="D15" ca="1">INDIRECT("'" &amp; $C15 &amp;"'!" &amp; "B4")</f>
        <v>0</v>
      </c>
      <c r="E15" s="37" t="str" cm="1">
        <f t="array" aca="1" ref="E15" ca="1">IF(ISTEXT($D15),INDIRECT("'" &amp; $C15 &amp;"'!" &amp; "B7"),"")</f>
        <v/>
      </c>
      <c r="F15" s="37" t="str">
        <f t="shared" ca="1" si="0"/>
        <v/>
      </c>
      <c r="G15" s="37" t="str">
        <f t="shared" ca="1" si="1"/>
        <v/>
      </c>
      <c r="H15" s="37" t="str" cm="1">
        <f t="array" aca="1" ref="H15" ca="1">IF(ISTEXT($D15),INDIRECT("'" &amp; $C15 &amp;"'!" &amp; "B8"),"")</f>
        <v/>
      </c>
      <c r="I15" s="37" t="str" cm="1">
        <f t="array" aca="1" ref="I15" ca="1">IF(ISTEXT($D15),INDIRECT("'" &amp; $C15 &amp;"'!" &amp; "B13"),"")</f>
        <v/>
      </c>
      <c r="J15" s="37" t="str" cm="1">
        <f t="array" aca="1" ref="J15" ca="1">IF(ISTEXT($D15),INDIRECT("'" &amp; $C15 &amp;"'!" &amp; "B14"),"")</f>
        <v/>
      </c>
      <c r="K15" s="37" t="str" cm="1">
        <f t="array" aca="1" ref="K15" ca="1">IF(ISTEXT($D15),INDIRECT("'" &amp; $C15 &amp;"'!" &amp; "B15"),"")</f>
        <v/>
      </c>
      <c r="L15" s="37" t="str" cm="1">
        <f t="array" aca="1" ref="L15" ca="1">IF(ISTEXT($D15),INDIRECT("'" &amp; $C15 &amp;"'!" &amp; "B16"),"")</f>
        <v/>
      </c>
      <c r="M15" s="277" t="str" cm="1">
        <f t="array" aca="1" ref="M15" ca="1">IF(ISTEXT($D15),INDIRECT("'" &amp; $C15 &amp;"'!" &amp; "B17"),"")</f>
        <v/>
      </c>
      <c r="N15" s="277" t="str" cm="1">
        <f t="array" aca="1" ref="N15" ca="1">IF(ISTEXT($D15),INDIRECT("'" &amp; $C15 &amp;"'!" &amp; "B18"),"")</f>
        <v/>
      </c>
      <c r="O15" s="76"/>
      <c r="P15" s="37" t="str" cm="1">
        <f t="array" aca="1" ref="P15" ca="1">IF(ISTEXT($D15),INDIRECT("'" &amp; $C15 &amp;"'!" &amp; "D13"),"")</f>
        <v/>
      </c>
      <c r="Q15" s="37" t="str" cm="1">
        <f t="array" aca="1" ref="Q15" ca="1">IF(ISTEXT($D15),INDIRECT("'" &amp; $C15 &amp;"'!" &amp; "D14"),"")</f>
        <v/>
      </c>
      <c r="R15" s="37" t="str" cm="1">
        <f t="array" aca="1" ref="R15" ca="1">IF(ISTEXT($D15),INDIRECT("'" &amp; $C15 &amp;"'!" &amp; "D15"),"")</f>
        <v/>
      </c>
      <c r="S15" s="37" t="str" cm="1">
        <f t="array" aca="1" ref="S15" ca="1">IF(ISTEXT($D15),INDIRECT("'" &amp; $C15 &amp;"'!" &amp; "D16"),"")</f>
        <v/>
      </c>
      <c r="T15" s="277" t="str" cm="1">
        <f t="array" aca="1" ref="T15" ca="1">IF(ISTEXT($D15),INDIRECT("'" &amp; $C15 &amp;"'!" &amp; "D17"),"")</f>
        <v/>
      </c>
      <c r="U15" s="277" t="str" cm="1">
        <f t="array" aca="1" ref="U15" ca="1">IF(ISTEXT($D15),INDIRECT("'" &amp; $C15 &amp;"'!" &amp; "D18"),"")</f>
        <v/>
      </c>
      <c r="V15" s="76"/>
      <c r="W15" s="37" t="str" cm="1">
        <f t="array" aca="1" ref="W15" ca="1">IF(ISTEXT($D15),INDIRECT("'" &amp; $C15 &amp;"'!" &amp; "F13"),"")</f>
        <v/>
      </c>
      <c r="X15" s="37" t="str" cm="1">
        <f t="array" aca="1" ref="X15" ca="1">IF(ISTEXT($D15),INDIRECT("'" &amp; $C15 &amp;"'!" &amp; "F14"),"")</f>
        <v/>
      </c>
      <c r="Y15" s="37" t="str" cm="1">
        <f t="array" aca="1" ref="Y15" ca="1">IF(ISTEXT($D15),INDIRECT("'" &amp; $C15 &amp;"'!" &amp; "F15"),"")</f>
        <v/>
      </c>
      <c r="Z15" s="37" t="str" cm="1">
        <f t="array" aca="1" ref="Z15" ca="1">IF(ISTEXT($D15),INDIRECT("'" &amp; $C15 &amp;"'!" &amp; "F16"),"")</f>
        <v/>
      </c>
      <c r="AA15" s="277" t="str" cm="1">
        <f t="array" aca="1" ref="AA15" ca="1">IF(ISTEXT($D15),INDIRECT("'" &amp; $C15 &amp;"'!" &amp; "F17"),"")</f>
        <v/>
      </c>
      <c r="AB15" s="277" t="str" cm="1">
        <f t="array" aca="1" ref="AB15" ca="1">IF(ISTEXT($D15),INDIRECT("'" &amp; $C15 &amp;"'!" &amp; "F18"),"")</f>
        <v/>
      </c>
      <c r="AC15" s="41"/>
      <c r="AD15" s="84"/>
      <c r="AE15" s="84"/>
      <c r="AF15" s="84"/>
      <c r="AG15" s="66"/>
    </row>
    <row r="16" spans="2:33">
      <c r="B16" s="64"/>
      <c r="C16" s="72" t="s">
        <v>150</v>
      </c>
      <c r="D16" s="37" cm="1">
        <f t="array" aca="1" ref="D16" ca="1">INDIRECT("'" &amp; $C16 &amp;"'!" &amp; "B4")</f>
        <v>0</v>
      </c>
      <c r="E16" s="37" t="str" cm="1">
        <f t="array" aca="1" ref="E16" ca="1">IF(ISTEXT($D16),INDIRECT("'" &amp; $C16 &amp;"'!" &amp; "B7"),"")</f>
        <v/>
      </c>
      <c r="F16" s="37" t="str">
        <f t="shared" ca="1" si="0"/>
        <v/>
      </c>
      <c r="G16" s="37" t="str">
        <f t="shared" ca="1" si="1"/>
        <v/>
      </c>
      <c r="H16" s="37" t="str" cm="1">
        <f t="array" aca="1" ref="H16" ca="1">IF(ISTEXT($D16),INDIRECT("'" &amp; $C16 &amp;"'!" &amp; "B8"),"")</f>
        <v/>
      </c>
      <c r="I16" s="37" t="str" cm="1">
        <f t="array" aca="1" ref="I16" ca="1">IF(ISTEXT($D16),INDIRECT("'" &amp; $C16 &amp;"'!" &amp; "B13"),"")</f>
        <v/>
      </c>
      <c r="J16" s="37" t="str" cm="1">
        <f t="array" aca="1" ref="J16" ca="1">IF(ISTEXT($D16),INDIRECT("'" &amp; $C16 &amp;"'!" &amp; "B14"),"")</f>
        <v/>
      </c>
      <c r="K16" s="37" t="str" cm="1">
        <f t="array" aca="1" ref="K16" ca="1">IF(ISTEXT($D16),INDIRECT("'" &amp; $C16 &amp;"'!" &amp; "B15"),"")</f>
        <v/>
      </c>
      <c r="L16" s="37" t="str" cm="1">
        <f t="array" aca="1" ref="L16" ca="1">IF(ISTEXT($D16),INDIRECT("'" &amp; $C16 &amp;"'!" &amp; "B16"),"")</f>
        <v/>
      </c>
      <c r="M16" s="277" t="str" cm="1">
        <f t="array" aca="1" ref="M16" ca="1">IF(ISTEXT($D16),INDIRECT("'" &amp; $C16 &amp;"'!" &amp; "B17"),"")</f>
        <v/>
      </c>
      <c r="N16" s="277" t="str" cm="1">
        <f t="array" aca="1" ref="N16" ca="1">IF(ISTEXT($D16),INDIRECT("'" &amp; $C16 &amp;"'!" &amp; "B18"),"")</f>
        <v/>
      </c>
      <c r="O16" s="76"/>
      <c r="P16" s="37" t="str" cm="1">
        <f t="array" aca="1" ref="P16" ca="1">IF(ISTEXT($D16),INDIRECT("'" &amp; $C16 &amp;"'!" &amp; "D13"),"")</f>
        <v/>
      </c>
      <c r="Q16" s="37" t="str" cm="1">
        <f t="array" aca="1" ref="Q16" ca="1">IF(ISTEXT($D16),INDIRECT("'" &amp; $C16 &amp;"'!" &amp; "D14"),"")</f>
        <v/>
      </c>
      <c r="R16" s="37" t="str" cm="1">
        <f t="array" aca="1" ref="R16" ca="1">IF(ISTEXT($D16),INDIRECT("'" &amp; $C16 &amp;"'!" &amp; "D15"),"")</f>
        <v/>
      </c>
      <c r="S16" s="37" t="str" cm="1">
        <f t="array" aca="1" ref="S16" ca="1">IF(ISTEXT($D16),INDIRECT("'" &amp; $C16 &amp;"'!" &amp; "D16"),"")</f>
        <v/>
      </c>
      <c r="T16" s="277" t="str" cm="1">
        <f t="array" aca="1" ref="T16" ca="1">IF(ISTEXT($D16),INDIRECT("'" &amp; $C16 &amp;"'!" &amp; "D17"),"")</f>
        <v/>
      </c>
      <c r="U16" s="277" t="str" cm="1">
        <f t="array" aca="1" ref="U16" ca="1">IF(ISTEXT($D16),INDIRECT("'" &amp; $C16 &amp;"'!" &amp; "D18"),"")</f>
        <v/>
      </c>
      <c r="V16" s="76"/>
      <c r="W16" s="37" t="str" cm="1">
        <f t="array" aca="1" ref="W16" ca="1">IF(ISTEXT($D16),INDIRECT("'" &amp; $C16 &amp;"'!" &amp; "F13"),"")</f>
        <v/>
      </c>
      <c r="X16" s="37" t="str" cm="1">
        <f t="array" aca="1" ref="X16" ca="1">IF(ISTEXT($D16),INDIRECT("'" &amp; $C16 &amp;"'!" &amp; "F14"),"")</f>
        <v/>
      </c>
      <c r="Y16" s="37" t="str" cm="1">
        <f t="array" aca="1" ref="Y16" ca="1">IF(ISTEXT($D16),INDIRECT("'" &amp; $C16 &amp;"'!" &amp; "F15"),"")</f>
        <v/>
      </c>
      <c r="Z16" s="37" t="str" cm="1">
        <f t="array" aca="1" ref="Z16" ca="1">IF(ISTEXT($D16),INDIRECT("'" &amp; $C16 &amp;"'!" &amp; "F16"),"")</f>
        <v/>
      </c>
      <c r="AA16" s="277" t="str" cm="1">
        <f t="array" aca="1" ref="AA16" ca="1">IF(ISTEXT($D16),INDIRECT("'" &amp; $C16 &amp;"'!" &amp; "F17"),"")</f>
        <v/>
      </c>
      <c r="AB16" s="277" t="str" cm="1">
        <f t="array" aca="1" ref="AB16" ca="1">IF(ISTEXT($D16),INDIRECT("'" &amp; $C16 &amp;"'!" &amp; "F18"),"")</f>
        <v/>
      </c>
      <c r="AC16" s="41"/>
      <c r="AD16" s="84"/>
      <c r="AE16" s="84"/>
      <c r="AF16" s="84"/>
      <c r="AG16" s="66"/>
    </row>
    <row r="17" spans="2:33">
      <c r="B17" s="64"/>
      <c r="C17" s="72" t="s">
        <v>151</v>
      </c>
      <c r="D17" s="37" cm="1">
        <f t="array" aca="1" ref="D17" ca="1">INDIRECT("'" &amp; $C17 &amp;"'!" &amp; "B4")</f>
        <v>0</v>
      </c>
      <c r="E17" s="37" t="str" cm="1">
        <f t="array" aca="1" ref="E17" ca="1">IF(ISTEXT($D17),INDIRECT("'" &amp; $C17 &amp;"'!" &amp; "B7"),"")</f>
        <v/>
      </c>
      <c r="F17" s="37" t="str">
        <f t="shared" ca="1" si="0"/>
        <v/>
      </c>
      <c r="G17" s="37" t="str">
        <f t="shared" ca="1" si="1"/>
        <v/>
      </c>
      <c r="H17" s="37" t="str" cm="1">
        <f t="array" aca="1" ref="H17" ca="1">IF(ISTEXT($D17),INDIRECT("'" &amp; $C17 &amp;"'!" &amp; "B8"),"")</f>
        <v/>
      </c>
      <c r="I17" s="37" t="str" cm="1">
        <f t="array" aca="1" ref="I17" ca="1">IF(ISTEXT($D17),INDIRECT("'" &amp; $C17 &amp;"'!" &amp; "B13"),"")</f>
        <v/>
      </c>
      <c r="J17" s="37" t="str" cm="1">
        <f t="array" aca="1" ref="J17" ca="1">IF(ISTEXT($D17),INDIRECT("'" &amp; $C17 &amp;"'!" &amp; "B14"),"")</f>
        <v/>
      </c>
      <c r="K17" s="37" t="str" cm="1">
        <f t="array" aca="1" ref="K17" ca="1">IF(ISTEXT($D17),INDIRECT("'" &amp; $C17 &amp;"'!" &amp; "B15"),"")</f>
        <v/>
      </c>
      <c r="L17" s="37" t="str" cm="1">
        <f t="array" aca="1" ref="L17" ca="1">IF(ISTEXT($D17),INDIRECT("'" &amp; $C17 &amp;"'!" &amp; "B16"),"")</f>
        <v/>
      </c>
      <c r="M17" s="277" t="str" cm="1">
        <f t="array" aca="1" ref="M17" ca="1">IF(ISTEXT($D17),INDIRECT("'" &amp; $C17 &amp;"'!" &amp; "B17"),"")</f>
        <v/>
      </c>
      <c r="N17" s="277" t="str" cm="1">
        <f t="array" aca="1" ref="N17" ca="1">IF(ISTEXT($D17),INDIRECT("'" &amp; $C17 &amp;"'!" &amp; "B18"),"")</f>
        <v/>
      </c>
      <c r="O17" s="76"/>
      <c r="P17" s="37" t="str" cm="1">
        <f t="array" aca="1" ref="P17" ca="1">IF(ISTEXT($D17),INDIRECT("'" &amp; $C17 &amp;"'!" &amp; "D13"),"")</f>
        <v/>
      </c>
      <c r="Q17" s="37" t="str" cm="1">
        <f t="array" aca="1" ref="Q17" ca="1">IF(ISTEXT($D17),INDIRECT("'" &amp; $C17 &amp;"'!" &amp; "D14"),"")</f>
        <v/>
      </c>
      <c r="R17" s="37" t="str" cm="1">
        <f t="array" aca="1" ref="R17" ca="1">IF(ISTEXT($D17),INDIRECT("'" &amp; $C17 &amp;"'!" &amp; "D15"),"")</f>
        <v/>
      </c>
      <c r="S17" s="37" t="str" cm="1">
        <f t="array" aca="1" ref="S17" ca="1">IF(ISTEXT($D17),INDIRECT("'" &amp; $C17 &amp;"'!" &amp; "D16"),"")</f>
        <v/>
      </c>
      <c r="T17" s="277" t="str" cm="1">
        <f t="array" aca="1" ref="T17" ca="1">IF(ISTEXT($D17),INDIRECT("'" &amp; $C17 &amp;"'!" &amp; "D17"),"")</f>
        <v/>
      </c>
      <c r="U17" s="277" t="str" cm="1">
        <f t="array" aca="1" ref="U17" ca="1">IF(ISTEXT($D17),INDIRECT("'" &amp; $C17 &amp;"'!" &amp; "D18"),"")</f>
        <v/>
      </c>
      <c r="V17" s="76"/>
      <c r="W17" s="37" t="str" cm="1">
        <f t="array" aca="1" ref="W17" ca="1">IF(ISTEXT($D17),INDIRECT("'" &amp; $C17 &amp;"'!" &amp; "F13"),"")</f>
        <v/>
      </c>
      <c r="X17" s="37" t="str" cm="1">
        <f t="array" aca="1" ref="X17" ca="1">IF(ISTEXT($D17),INDIRECT("'" &amp; $C17 &amp;"'!" &amp; "F14"),"")</f>
        <v/>
      </c>
      <c r="Y17" s="37" t="str" cm="1">
        <f t="array" aca="1" ref="Y17" ca="1">IF(ISTEXT($D17),INDIRECT("'" &amp; $C17 &amp;"'!" &amp; "F15"),"")</f>
        <v/>
      </c>
      <c r="Z17" s="37" t="str" cm="1">
        <f t="array" aca="1" ref="Z17" ca="1">IF(ISTEXT($D17),INDIRECT("'" &amp; $C17 &amp;"'!" &amp; "F16"),"")</f>
        <v/>
      </c>
      <c r="AA17" s="277" t="str" cm="1">
        <f t="array" aca="1" ref="AA17" ca="1">IF(ISTEXT($D17),INDIRECT("'" &amp; $C17 &amp;"'!" &amp; "F17"),"")</f>
        <v/>
      </c>
      <c r="AB17" s="277" t="str" cm="1">
        <f t="array" aca="1" ref="AB17" ca="1">IF(ISTEXT($D17),INDIRECT("'" &amp; $C17 &amp;"'!" &amp; "F18"),"")</f>
        <v/>
      </c>
      <c r="AC17" s="41"/>
      <c r="AD17" s="84"/>
      <c r="AE17" s="84"/>
      <c r="AF17" s="84"/>
      <c r="AG17" s="66"/>
    </row>
    <row r="18" spans="2:33">
      <c r="B18" s="64"/>
      <c r="C18" s="72" t="s">
        <v>152</v>
      </c>
      <c r="D18" s="37" cm="1">
        <f t="array" aca="1" ref="D18" ca="1">INDIRECT("'" &amp; $C18 &amp;"'!" &amp; "B4")</f>
        <v>0</v>
      </c>
      <c r="E18" s="37" t="str" cm="1">
        <f t="array" aca="1" ref="E18" ca="1">IF(ISTEXT($D18),INDIRECT("'" &amp; $C18 &amp;"'!" &amp; "B7"),"")</f>
        <v/>
      </c>
      <c r="F18" s="37" t="str">
        <f t="shared" ca="1" si="0"/>
        <v/>
      </c>
      <c r="G18" s="37" t="str">
        <f t="shared" ca="1" si="1"/>
        <v/>
      </c>
      <c r="H18" s="37" t="str" cm="1">
        <f t="array" aca="1" ref="H18" ca="1">IF(ISTEXT($D18),INDIRECT("'" &amp; $C18 &amp;"'!" &amp; "B8"),"")</f>
        <v/>
      </c>
      <c r="I18" s="37" t="str" cm="1">
        <f t="array" aca="1" ref="I18" ca="1">IF(ISTEXT($D18),INDIRECT("'" &amp; $C18 &amp;"'!" &amp; "B13"),"")</f>
        <v/>
      </c>
      <c r="J18" s="37" t="str" cm="1">
        <f t="array" aca="1" ref="J18" ca="1">IF(ISTEXT($D18),INDIRECT("'" &amp; $C18 &amp;"'!" &amp; "B14"),"")</f>
        <v/>
      </c>
      <c r="K18" s="37" t="str" cm="1">
        <f t="array" aca="1" ref="K18" ca="1">IF(ISTEXT($D18),INDIRECT("'" &amp; $C18 &amp;"'!" &amp; "B15"),"")</f>
        <v/>
      </c>
      <c r="L18" s="37" t="str" cm="1">
        <f t="array" aca="1" ref="L18" ca="1">IF(ISTEXT($D18),INDIRECT("'" &amp; $C18 &amp;"'!" &amp; "B16"),"")</f>
        <v/>
      </c>
      <c r="M18" s="277" t="str" cm="1">
        <f t="array" aca="1" ref="M18" ca="1">IF(ISTEXT($D18),INDIRECT("'" &amp; $C18 &amp;"'!" &amp; "B17"),"")</f>
        <v/>
      </c>
      <c r="N18" s="277" t="str" cm="1">
        <f t="array" aca="1" ref="N18" ca="1">IF(ISTEXT($D18),INDIRECT("'" &amp; $C18 &amp;"'!" &amp; "B18"),"")</f>
        <v/>
      </c>
      <c r="O18" s="76"/>
      <c r="P18" s="37" t="str" cm="1">
        <f t="array" aca="1" ref="P18" ca="1">IF(ISTEXT($D18),INDIRECT("'" &amp; $C18 &amp;"'!" &amp; "D13"),"")</f>
        <v/>
      </c>
      <c r="Q18" s="37" t="str" cm="1">
        <f t="array" aca="1" ref="Q18" ca="1">IF(ISTEXT($D18),INDIRECT("'" &amp; $C18 &amp;"'!" &amp; "D14"),"")</f>
        <v/>
      </c>
      <c r="R18" s="37" t="str" cm="1">
        <f t="array" aca="1" ref="R18" ca="1">IF(ISTEXT($D18),INDIRECT("'" &amp; $C18 &amp;"'!" &amp; "D15"),"")</f>
        <v/>
      </c>
      <c r="S18" s="37" t="str" cm="1">
        <f t="array" aca="1" ref="S18" ca="1">IF(ISTEXT($D18),INDIRECT("'" &amp; $C18 &amp;"'!" &amp; "D16"),"")</f>
        <v/>
      </c>
      <c r="T18" s="277" t="str" cm="1">
        <f t="array" aca="1" ref="T18" ca="1">IF(ISTEXT($D18),INDIRECT("'" &amp; $C18 &amp;"'!" &amp; "D17"),"")</f>
        <v/>
      </c>
      <c r="U18" s="277" t="str" cm="1">
        <f t="array" aca="1" ref="U18" ca="1">IF(ISTEXT($D18),INDIRECT("'" &amp; $C18 &amp;"'!" &amp; "D18"),"")</f>
        <v/>
      </c>
      <c r="V18" s="76"/>
      <c r="W18" s="37" t="str" cm="1">
        <f t="array" aca="1" ref="W18" ca="1">IF(ISTEXT($D18),INDIRECT("'" &amp; $C18 &amp;"'!" &amp; "F13"),"")</f>
        <v/>
      </c>
      <c r="X18" s="37" t="str" cm="1">
        <f t="array" aca="1" ref="X18" ca="1">IF(ISTEXT($D18),INDIRECT("'" &amp; $C18 &amp;"'!" &amp; "F14"),"")</f>
        <v/>
      </c>
      <c r="Y18" s="37" t="str" cm="1">
        <f t="array" aca="1" ref="Y18" ca="1">IF(ISTEXT($D18),INDIRECT("'" &amp; $C18 &amp;"'!" &amp; "F15"),"")</f>
        <v/>
      </c>
      <c r="Z18" s="37" t="str" cm="1">
        <f t="array" aca="1" ref="Z18" ca="1">IF(ISTEXT($D18),INDIRECT("'" &amp; $C18 &amp;"'!" &amp; "F16"),"")</f>
        <v/>
      </c>
      <c r="AA18" s="277" t="str" cm="1">
        <f t="array" aca="1" ref="AA18" ca="1">IF(ISTEXT($D18),INDIRECT("'" &amp; $C18 &amp;"'!" &amp; "F17"),"")</f>
        <v/>
      </c>
      <c r="AB18" s="277" t="str" cm="1">
        <f t="array" aca="1" ref="AB18" ca="1">IF(ISTEXT($D18),INDIRECT("'" &amp; $C18 &amp;"'!" &amp; "F18"),"")</f>
        <v/>
      </c>
      <c r="AC18" s="41"/>
      <c r="AD18" s="84"/>
      <c r="AE18" s="84"/>
      <c r="AF18" s="84"/>
      <c r="AG18" s="66"/>
    </row>
    <row r="19" spans="2:33">
      <c r="B19" s="64"/>
      <c r="C19" s="72" t="s">
        <v>153</v>
      </c>
      <c r="D19" s="37" cm="1">
        <f t="array" aca="1" ref="D19" ca="1">INDIRECT("'" &amp; $C19 &amp;"'!" &amp; "B4")</f>
        <v>0</v>
      </c>
      <c r="E19" s="37" t="str" cm="1">
        <f t="array" aca="1" ref="E19" ca="1">IF(ISTEXT($D19),INDIRECT("'" &amp; $C19 &amp;"'!" &amp; "B7"),"")</f>
        <v/>
      </c>
      <c r="F19" s="37" t="str">
        <f t="shared" ca="1" si="0"/>
        <v/>
      </c>
      <c r="G19" s="37" t="str">
        <f t="shared" ca="1" si="1"/>
        <v/>
      </c>
      <c r="H19" s="37" t="str" cm="1">
        <f t="array" aca="1" ref="H19" ca="1">IF(ISTEXT($D19),INDIRECT("'" &amp; $C19 &amp;"'!" &amp; "B8"),"")</f>
        <v/>
      </c>
      <c r="I19" s="37" t="str" cm="1">
        <f t="array" aca="1" ref="I19" ca="1">IF(ISTEXT($D19),INDIRECT("'" &amp; $C19 &amp;"'!" &amp; "B13"),"")</f>
        <v/>
      </c>
      <c r="J19" s="37" t="str" cm="1">
        <f t="array" aca="1" ref="J19" ca="1">IF(ISTEXT($D19),INDIRECT("'" &amp; $C19 &amp;"'!" &amp; "B14"),"")</f>
        <v/>
      </c>
      <c r="K19" s="37" t="str" cm="1">
        <f t="array" aca="1" ref="K19" ca="1">IF(ISTEXT($D19),INDIRECT("'" &amp; $C19 &amp;"'!" &amp; "B15"),"")</f>
        <v/>
      </c>
      <c r="L19" s="37" t="str" cm="1">
        <f t="array" aca="1" ref="L19" ca="1">IF(ISTEXT($D19),INDIRECT("'" &amp; $C19 &amp;"'!" &amp; "B16"),"")</f>
        <v/>
      </c>
      <c r="M19" s="277" t="str" cm="1">
        <f t="array" aca="1" ref="M19" ca="1">IF(ISTEXT($D19),INDIRECT("'" &amp; $C19 &amp;"'!" &amp; "B17"),"")</f>
        <v/>
      </c>
      <c r="N19" s="277" t="str" cm="1">
        <f t="array" aca="1" ref="N19" ca="1">IF(ISTEXT($D19),INDIRECT("'" &amp; $C19 &amp;"'!" &amp; "B18"),"")</f>
        <v/>
      </c>
      <c r="O19" s="76"/>
      <c r="P19" s="37" t="str" cm="1">
        <f t="array" aca="1" ref="P19" ca="1">IF(ISTEXT($D19),INDIRECT("'" &amp; $C19 &amp;"'!" &amp; "D13"),"")</f>
        <v/>
      </c>
      <c r="Q19" s="37" t="str" cm="1">
        <f t="array" aca="1" ref="Q19" ca="1">IF(ISTEXT($D19),INDIRECT("'" &amp; $C19 &amp;"'!" &amp; "D14"),"")</f>
        <v/>
      </c>
      <c r="R19" s="37" t="str" cm="1">
        <f t="array" aca="1" ref="R19" ca="1">IF(ISTEXT($D19),INDIRECT("'" &amp; $C19 &amp;"'!" &amp; "D15"),"")</f>
        <v/>
      </c>
      <c r="S19" s="37" t="str" cm="1">
        <f t="array" aca="1" ref="S19" ca="1">IF(ISTEXT($D19),INDIRECT("'" &amp; $C19 &amp;"'!" &amp; "D16"),"")</f>
        <v/>
      </c>
      <c r="T19" s="277" t="str" cm="1">
        <f t="array" aca="1" ref="T19" ca="1">IF(ISTEXT($D19),INDIRECT("'" &amp; $C19 &amp;"'!" &amp; "D17"),"")</f>
        <v/>
      </c>
      <c r="U19" s="277" t="str" cm="1">
        <f t="array" aca="1" ref="U19" ca="1">IF(ISTEXT($D19),INDIRECT("'" &amp; $C19 &amp;"'!" &amp; "D18"),"")</f>
        <v/>
      </c>
      <c r="V19" s="76"/>
      <c r="W19" s="37" t="str" cm="1">
        <f t="array" aca="1" ref="W19" ca="1">IF(ISTEXT($D19),INDIRECT("'" &amp; $C19 &amp;"'!" &amp; "F13"),"")</f>
        <v/>
      </c>
      <c r="X19" s="37" t="str" cm="1">
        <f t="array" aca="1" ref="X19" ca="1">IF(ISTEXT($D19),INDIRECT("'" &amp; $C19 &amp;"'!" &amp; "F14"),"")</f>
        <v/>
      </c>
      <c r="Y19" s="37" t="str" cm="1">
        <f t="array" aca="1" ref="Y19" ca="1">IF(ISTEXT($D19),INDIRECT("'" &amp; $C19 &amp;"'!" &amp; "F15"),"")</f>
        <v/>
      </c>
      <c r="Z19" s="37" t="str" cm="1">
        <f t="array" aca="1" ref="Z19" ca="1">IF(ISTEXT($D19),INDIRECT("'" &amp; $C19 &amp;"'!" &amp; "F16"),"")</f>
        <v/>
      </c>
      <c r="AA19" s="277" t="str" cm="1">
        <f t="array" aca="1" ref="AA19" ca="1">IF(ISTEXT($D19),INDIRECT("'" &amp; $C19 &amp;"'!" &amp; "F17"),"")</f>
        <v/>
      </c>
      <c r="AB19" s="277" t="str" cm="1">
        <f t="array" aca="1" ref="AB19" ca="1">IF(ISTEXT($D19),INDIRECT("'" &amp; $C19 &amp;"'!" &amp; "F18"),"")</f>
        <v/>
      </c>
      <c r="AC19" s="41"/>
      <c r="AD19" s="84"/>
      <c r="AE19" s="84"/>
      <c r="AF19" s="84"/>
      <c r="AG19" s="66"/>
    </row>
    <row r="20" spans="2:33">
      <c r="B20" s="64"/>
      <c r="C20" s="73"/>
      <c r="D20" s="73"/>
      <c r="E20" s="73"/>
      <c r="F20" s="73"/>
      <c r="G20" s="73"/>
      <c r="H20" s="73"/>
      <c r="I20" s="73"/>
      <c r="J20" s="73"/>
      <c r="K20" s="73"/>
      <c r="L20" s="74"/>
      <c r="M20" s="74"/>
      <c r="N20" s="74"/>
      <c r="O20" s="76"/>
      <c r="P20" s="73"/>
      <c r="Q20" s="73"/>
      <c r="R20" s="73"/>
      <c r="S20" s="74"/>
      <c r="T20" s="74"/>
      <c r="U20" s="74"/>
      <c r="V20" s="76"/>
      <c r="W20" s="73"/>
      <c r="X20" s="73"/>
      <c r="Y20" s="73"/>
      <c r="Z20" s="74"/>
      <c r="AA20" s="74"/>
      <c r="AB20" s="74"/>
      <c r="AC20" s="41"/>
      <c r="AD20" s="74"/>
      <c r="AG20" s="66"/>
    </row>
    <row r="21" spans="2:33">
      <c r="B21" s="64"/>
      <c r="C21" s="75" t="s">
        <v>154</v>
      </c>
      <c r="D21" s="68"/>
      <c r="E21" s="68"/>
      <c r="F21" s="68"/>
      <c r="G21" s="68"/>
      <c r="H21" s="68"/>
      <c r="I21" s="68"/>
      <c r="J21" s="68"/>
      <c r="K21" s="68"/>
      <c r="L21" s="76"/>
      <c r="M21" s="76"/>
      <c r="N21" s="76"/>
      <c r="O21" s="76"/>
      <c r="P21" s="68"/>
      <c r="Q21" s="68"/>
      <c r="R21" s="68"/>
      <c r="S21" s="76"/>
      <c r="T21" s="76"/>
      <c r="U21" s="76"/>
      <c r="V21" s="76"/>
      <c r="W21" s="68"/>
      <c r="X21" s="68"/>
      <c r="Y21" s="68"/>
      <c r="Z21" s="76"/>
      <c r="AA21" s="76"/>
      <c r="AB21" s="76"/>
      <c r="AC21" s="41"/>
      <c r="AD21" s="76"/>
      <c r="AE21" s="76"/>
      <c r="AF21" s="76"/>
      <c r="AG21" s="66"/>
    </row>
    <row r="22" spans="2:33">
      <c r="B22" s="64"/>
      <c r="H22" s="68"/>
      <c r="I22" s="404" t="s">
        <v>155</v>
      </c>
      <c r="J22" s="405"/>
      <c r="K22" s="405"/>
      <c r="L22" s="405"/>
      <c r="M22" s="405"/>
      <c r="N22" s="406"/>
      <c r="O22" s="76"/>
      <c r="P22" s="404" t="s">
        <v>155</v>
      </c>
      <c r="Q22" s="405"/>
      <c r="R22" s="405"/>
      <c r="S22" s="405"/>
      <c r="T22" s="405"/>
      <c r="U22" s="406"/>
      <c r="V22" s="76"/>
      <c r="W22" s="404" t="s">
        <v>155</v>
      </c>
      <c r="X22" s="405"/>
      <c r="Y22" s="405"/>
      <c r="Z22" s="405"/>
      <c r="AA22" s="405"/>
      <c r="AB22" s="406"/>
      <c r="AC22" s="41"/>
      <c r="AD22" s="76"/>
      <c r="AE22" s="76"/>
      <c r="AF22" s="76"/>
      <c r="AG22" s="66"/>
    </row>
    <row r="23" spans="2:33" ht="33.75" customHeight="1">
      <c r="B23" s="64"/>
      <c r="C23" s="69" t="s">
        <v>115</v>
      </c>
      <c r="D23" s="69" t="s">
        <v>116</v>
      </c>
      <c r="E23" s="70" t="s">
        <v>117</v>
      </c>
      <c r="F23" s="401" t="s">
        <v>118</v>
      </c>
      <c r="G23" s="402"/>
      <c r="H23" s="71" t="s">
        <v>119</v>
      </c>
      <c r="I23" s="69">
        <v>2035</v>
      </c>
      <c r="J23" s="69">
        <v>2040</v>
      </c>
      <c r="K23" s="69">
        <v>2045</v>
      </c>
      <c r="L23" s="69">
        <v>2050</v>
      </c>
      <c r="M23" s="69">
        <v>2060</v>
      </c>
      <c r="N23" s="69">
        <v>2070</v>
      </c>
      <c r="O23" s="76"/>
      <c r="P23" s="69">
        <v>2035</v>
      </c>
      <c r="Q23" s="69">
        <v>2040</v>
      </c>
      <c r="R23" s="69">
        <v>2045</v>
      </c>
      <c r="S23" s="69">
        <v>2050</v>
      </c>
      <c r="T23" s="69">
        <v>2060</v>
      </c>
      <c r="U23" s="69">
        <v>2070</v>
      </c>
      <c r="V23" s="76"/>
      <c r="W23" s="69">
        <v>2035</v>
      </c>
      <c r="X23" s="69">
        <v>2040</v>
      </c>
      <c r="Y23" s="69">
        <v>2045</v>
      </c>
      <c r="Z23" s="69">
        <v>2050</v>
      </c>
      <c r="AA23" s="69">
        <v>2060</v>
      </c>
      <c r="AB23" s="69">
        <v>2070</v>
      </c>
      <c r="AC23" s="41"/>
      <c r="AD23" s="76"/>
      <c r="AE23" s="76"/>
      <c r="AF23" s="76"/>
      <c r="AG23" s="66"/>
    </row>
    <row r="24" spans="2:33" ht="23">
      <c r="B24" s="64"/>
      <c r="C24" s="69"/>
      <c r="D24" s="69"/>
      <c r="E24" s="70"/>
      <c r="F24" s="70" t="s">
        <v>123</v>
      </c>
      <c r="G24" s="70" t="s">
        <v>124</v>
      </c>
      <c r="H24" s="71"/>
      <c r="I24" s="69"/>
      <c r="J24" s="69"/>
      <c r="K24" s="69"/>
      <c r="L24" s="69"/>
      <c r="M24" s="77"/>
      <c r="N24" s="77"/>
      <c r="O24" s="76"/>
      <c r="P24" s="69"/>
      <c r="Q24" s="69"/>
      <c r="R24" s="69"/>
      <c r="S24" s="69"/>
      <c r="T24" s="77"/>
      <c r="U24" s="77"/>
      <c r="V24" s="76"/>
      <c r="W24" s="69"/>
      <c r="X24" s="69"/>
      <c r="Y24" s="69"/>
      <c r="Z24" s="69"/>
      <c r="AA24" s="77"/>
      <c r="AB24" s="77"/>
      <c r="AC24" s="41"/>
      <c r="AD24" s="76"/>
      <c r="AE24" s="76"/>
      <c r="AF24" s="76"/>
      <c r="AG24" s="66"/>
    </row>
    <row r="25" spans="2:33">
      <c r="B25" s="64"/>
      <c r="C25" s="72" t="s">
        <v>129</v>
      </c>
      <c r="D25" s="87" t="str">
        <f ca="1">D10</f>
        <v>Non Manadatory Repex Preferred Programme</v>
      </c>
      <c r="E25" s="37" t="str">
        <f ca="1">E10</f>
        <v>Y</v>
      </c>
      <c r="F25" s="59">
        <f ca="1">IF(ISNUMBER(F10-F$9),F10-F$9,"")</f>
        <v>-198.92389968686652</v>
      </c>
      <c r="G25" s="59">
        <f ca="1">IF(ISNUMBER(G10-G$9),G10-G$9,"")</f>
        <v>1.6852507144375295</v>
      </c>
      <c r="H25" s="87" t="str">
        <f ca="1">H10</f>
        <v>CV6.01-6.06, CV6.08</v>
      </c>
      <c r="I25" s="59">
        <f t="shared" ref="I25:N34" ca="1" si="2">IF(ISNUMBER(I10-I$9),I10-I$9,"")</f>
        <v>-3.6313810366139023</v>
      </c>
      <c r="J25" s="59">
        <f t="shared" ca="1" si="2"/>
        <v>31.993650434399115</v>
      </c>
      <c r="K25" s="59">
        <f t="shared" ca="1" si="2"/>
        <v>91.37876747284713</v>
      </c>
      <c r="L25" s="59">
        <f t="shared" ca="1" si="2"/>
        <v>165.71433744252863</v>
      </c>
      <c r="M25" s="59">
        <f t="shared" ca="1" si="2"/>
        <v>323.87463902824538</v>
      </c>
      <c r="N25" s="59">
        <f t="shared" ca="1" si="2"/>
        <v>481.53980126660235</v>
      </c>
      <c r="O25" s="76"/>
      <c r="P25" s="59">
        <f t="shared" ref="P25:U34" ca="1" si="3">IF(ISNUMBER(P10-P$9),P10-P$9,"")</f>
        <v>-42.193704746047615</v>
      </c>
      <c r="Q25" s="59">
        <f t="shared" ca="1" si="3"/>
        <v>-37.720034031559408</v>
      </c>
      <c r="R25" s="59">
        <f t="shared" ca="1" si="3"/>
        <v>-8.7734381698871857</v>
      </c>
      <c r="S25" s="59">
        <f t="shared" ca="1" si="3"/>
        <v>35.796574034901369</v>
      </c>
      <c r="T25" s="59">
        <f t="shared" ca="1" si="3"/>
        <v>136.15816795786577</v>
      </c>
      <c r="U25" s="59">
        <f t="shared" ca="1" si="3"/>
        <v>236.60400763816278</v>
      </c>
      <c r="V25" s="76"/>
      <c r="W25" s="59">
        <f t="shared" ref="W25:AB34" ca="1" si="4">IF(ISNUMBER(W10-W$9),W10-W$9,"")</f>
        <v>-14.106579343980229</v>
      </c>
      <c r="X25" s="59">
        <f t="shared" ca="1" si="4"/>
        <v>12.99400673451305</v>
      </c>
      <c r="Y25" s="59">
        <f t="shared" ca="1" si="4"/>
        <v>63.93179442121027</v>
      </c>
      <c r="Z25" s="59">
        <f t="shared" ca="1" si="4"/>
        <v>129.90897170236894</v>
      </c>
      <c r="AA25" s="59">
        <f t="shared" ca="1" si="4"/>
        <v>271.45412641599341</v>
      </c>
      <c r="AB25" s="59">
        <f t="shared" ca="1" si="4"/>
        <v>412.13264907745179</v>
      </c>
      <c r="AC25" s="41"/>
      <c r="AD25" s="76"/>
      <c r="AE25" s="76"/>
      <c r="AF25" s="76"/>
      <c r="AG25" s="66"/>
    </row>
    <row r="26" spans="2:33">
      <c r="B26" s="64"/>
      <c r="C26" s="72" t="s">
        <v>133</v>
      </c>
      <c r="D26" s="87" t="str">
        <f t="shared" ref="D26:E34" ca="1" si="5">D11</f>
        <v>Non Manadatory Repex Do 10% More T2B; T3; &gt;2ST &amp; &gt;30m</v>
      </c>
      <c r="E26" s="37" t="str">
        <f t="shared" ca="1" si="5"/>
        <v>N</v>
      </c>
      <c r="F26" s="59">
        <f t="shared" ref="F26:G34" ca="1" si="6">IF(ISNUMBER(F11-F$9),F11-F$9,"")</f>
        <v>-216.33953680395621</v>
      </c>
      <c r="G26" s="59">
        <f t="shared" ca="1" si="6"/>
        <v>1.8537757933940853</v>
      </c>
      <c r="H26" s="87" t="str">
        <f t="shared" ref="H26:H34" ca="1" si="7">H11</f>
        <v>CV6.01-6.06, CV6.08</v>
      </c>
      <c r="I26" s="59">
        <f t="shared" ca="1" si="2"/>
        <v>-2.4271469085629178</v>
      </c>
      <c r="J26" s="59">
        <f t="shared" ca="1" si="2"/>
        <v>37.631916472182638</v>
      </c>
      <c r="K26" s="59">
        <f t="shared" ca="1" si="2"/>
        <v>103.5000912252915</v>
      </c>
      <c r="L26" s="59">
        <f t="shared" ca="1" si="2"/>
        <v>185.60173425542507</v>
      </c>
      <c r="M26" s="59">
        <f t="shared" ca="1" si="2"/>
        <v>360.07365598203523</v>
      </c>
      <c r="N26" s="59">
        <f t="shared" ca="1" si="2"/>
        <v>534.03661348862852</v>
      </c>
      <c r="O26" s="76"/>
      <c r="P26" s="59">
        <f t="shared" ca="1" si="3"/>
        <v>-44.845702874060862</v>
      </c>
      <c r="Q26" s="59">
        <f t="shared" ca="1" si="3"/>
        <v>-39.053136424187414</v>
      </c>
      <c r="R26" s="59">
        <f t="shared" ca="1" si="3"/>
        <v>-6.6673349662762575</v>
      </c>
      <c r="S26" s="59">
        <f t="shared" ca="1" si="3"/>
        <v>42.692194529792687</v>
      </c>
      <c r="T26" s="59">
        <f t="shared" ca="1" si="3"/>
        <v>153.5855378650017</v>
      </c>
      <c r="U26" s="59">
        <f t="shared" ca="1" si="3"/>
        <v>264.60724055211949</v>
      </c>
      <c r="V26" s="76"/>
      <c r="W26" s="59">
        <f t="shared" ca="1" si="4"/>
        <v>-13.949864920733262</v>
      </c>
      <c r="X26" s="59">
        <f t="shared" ca="1" si="4"/>
        <v>16.732308452716097</v>
      </c>
      <c r="Y26" s="59">
        <f t="shared" ca="1" si="4"/>
        <v>73.30842095717253</v>
      </c>
      <c r="Z26" s="59">
        <f t="shared" ca="1" si="4"/>
        <v>146.21583198696453</v>
      </c>
      <c r="AA26" s="59">
        <f t="shared" ca="1" si="4"/>
        <v>302.41109217738176</v>
      </c>
      <c r="AB26" s="59">
        <f t="shared" ca="1" si="4"/>
        <v>457.68874615416462</v>
      </c>
      <c r="AC26" s="41"/>
      <c r="AD26" s="76"/>
      <c r="AE26" s="76"/>
      <c r="AF26" s="76"/>
      <c r="AG26" s="66"/>
    </row>
    <row r="27" spans="2:33">
      <c r="B27" s="64"/>
      <c r="C27" s="72" t="s">
        <v>137</v>
      </c>
      <c r="D27" s="87" t="str">
        <f t="shared" ca="1" si="5"/>
        <v>Non Manadatory Repex Do 10% Less T2B; T3; &gt;2ST &amp; &gt;30m</v>
      </c>
      <c r="E27" s="37" t="str">
        <f t="shared" ca="1" si="5"/>
        <v>N</v>
      </c>
      <c r="F27" s="59">
        <f t="shared" ca="1" si="6"/>
        <v>-204.65206648240959</v>
      </c>
      <c r="G27" s="59">
        <f t="shared" ca="1" si="6"/>
        <v>1.5167256505065865</v>
      </c>
      <c r="H27" s="87" t="str">
        <f t="shared" ca="1" si="7"/>
        <v>CV6.01-6.06, CV6.08</v>
      </c>
      <c r="I27" s="59">
        <f t="shared" ca="1" si="2"/>
        <v>-17.521363854707488</v>
      </c>
      <c r="J27" s="59">
        <f t="shared" ca="1" si="2"/>
        <v>7.9457676765885026</v>
      </c>
      <c r="K27" s="59">
        <f t="shared" ca="1" si="2"/>
        <v>58.120751488912447</v>
      </c>
      <c r="L27" s="59">
        <f t="shared" ca="1" si="2"/>
        <v>123.91733786785744</v>
      </c>
      <c r="M27" s="59">
        <f t="shared" ca="1" si="2"/>
        <v>265.86444980178885</v>
      </c>
      <c r="N27" s="59">
        <f t="shared" ca="1" si="2"/>
        <v>407.33848799039788</v>
      </c>
      <c r="O27" s="76"/>
      <c r="P27" s="59">
        <f t="shared" ca="1" si="3"/>
        <v>-52.227455189056968</v>
      </c>
      <c r="Q27" s="59">
        <f t="shared" ca="1" si="3"/>
        <v>-54.796548384513471</v>
      </c>
      <c r="R27" s="59">
        <f t="shared" ca="1" si="3"/>
        <v>-32.016233644194017</v>
      </c>
      <c r="S27" s="59">
        <f t="shared" ca="1" si="3"/>
        <v>6.9913507316821324</v>
      </c>
      <c r="T27" s="59">
        <f t="shared" ca="1" si="3"/>
        <v>96.919625733428802</v>
      </c>
      <c r="U27" s="59">
        <f t="shared" ca="1" si="3"/>
        <v>186.89627361250086</v>
      </c>
      <c r="V27" s="76"/>
      <c r="W27" s="59">
        <f t="shared" ca="1" si="4"/>
        <v>-26.949042291997102</v>
      </c>
      <c r="X27" s="59">
        <f t="shared" ca="1" si="4"/>
        <v>-9.1539116446490425</v>
      </c>
      <c r="Y27" s="59">
        <f t="shared" ca="1" si="4"/>
        <v>33.418475764425693</v>
      </c>
      <c r="Z27" s="59">
        <f t="shared" ca="1" si="4"/>
        <v>91.692508669663766</v>
      </c>
      <c r="AA27" s="59">
        <f t="shared" ca="1" si="4"/>
        <v>218.68598837440732</v>
      </c>
      <c r="AB27" s="59">
        <f t="shared" ca="1" si="4"/>
        <v>344.87205094975252</v>
      </c>
      <c r="AC27" s="41"/>
      <c r="AD27" s="76"/>
      <c r="AE27" s="76"/>
      <c r="AF27" s="76"/>
      <c r="AG27" s="66"/>
    </row>
    <row r="28" spans="2:33">
      <c r="B28" s="64"/>
      <c r="C28" s="72" t="s">
        <v>141</v>
      </c>
      <c r="D28" s="87" t="str">
        <f t="shared" ca="1" si="5"/>
        <v>Non Manadatory Repex Extra T3; Less &gt;2ST</v>
      </c>
      <c r="E28" s="37" t="str">
        <f t="shared" ca="1" si="5"/>
        <v>N</v>
      </c>
      <c r="F28" s="59">
        <f t="shared" ca="1" si="6"/>
        <v>-214.25817841893132</v>
      </c>
      <c r="G28" s="59">
        <f t="shared" ca="1" si="6"/>
        <v>1.6918769043171835</v>
      </c>
      <c r="H28" s="87" t="str">
        <f t="shared" ca="1" si="7"/>
        <v>CV6.01-6.06, CV6.08</v>
      </c>
      <c r="I28" s="59">
        <f t="shared" ca="1" si="2"/>
        <v>-11.066459981217804</v>
      </c>
      <c r="J28" s="59">
        <f t="shared" ca="1" si="2"/>
        <v>27.054838133085013</v>
      </c>
      <c r="K28" s="59">
        <f t="shared" ca="1" si="2"/>
        <v>91.060774661360711</v>
      </c>
      <c r="L28" s="59">
        <f t="shared" ca="1" si="2"/>
        <v>171.17715151850734</v>
      </c>
      <c r="M28" s="59">
        <f t="shared" ca="1" si="2"/>
        <v>341.65665607591473</v>
      </c>
      <c r="N28" s="59">
        <f t="shared" ca="1" si="2"/>
        <v>511.65753680558919</v>
      </c>
      <c r="O28" s="76"/>
      <c r="P28" s="59">
        <f t="shared" ca="1" si="3"/>
        <v>-48.144465957827606</v>
      </c>
      <c r="Q28" s="59">
        <f t="shared" ca="1" si="3"/>
        <v>-42.723493643926304</v>
      </c>
      <c r="R28" s="59">
        <f t="shared" ca="1" si="3"/>
        <v>-10.809963857229604</v>
      </c>
      <c r="S28" s="59">
        <f t="shared" ca="1" si="3"/>
        <v>37.92643091396485</v>
      </c>
      <c r="T28" s="59">
        <f t="shared" ca="1" si="3"/>
        <v>147.48436778997257</v>
      </c>
      <c r="U28" s="59">
        <f t="shared" ca="1" si="3"/>
        <v>257.19413793694866</v>
      </c>
      <c r="V28" s="76"/>
      <c r="W28" s="59">
        <f t="shared" ca="1" si="4"/>
        <v>-19.944429257651109</v>
      </c>
      <c r="X28" s="59">
        <f t="shared" ca="1" si="4"/>
        <v>8.1994679965343948</v>
      </c>
      <c r="Y28" s="59">
        <f t="shared" ca="1" si="4"/>
        <v>62.201992279779461</v>
      </c>
      <c r="Z28" s="59">
        <f t="shared" ca="1" si="4"/>
        <v>132.44528353219994</v>
      </c>
      <c r="AA28" s="59">
        <f t="shared" ca="1" si="4"/>
        <v>283.39228975898277</v>
      </c>
      <c r="AB28" s="59">
        <f t="shared" ca="1" si="4"/>
        <v>433.55458239161908</v>
      </c>
      <c r="AC28" s="41"/>
      <c r="AD28" s="76"/>
      <c r="AE28" s="76"/>
      <c r="AF28" s="76"/>
      <c r="AG28" s="66"/>
    </row>
    <row r="29" spans="2:33">
      <c r="B29" s="64"/>
      <c r="C29" s="72" t="s">
        <v>145</v>
      </c>
      <c r="D29" s="87" t="str">
        <f t="shared" ca="1" si="5"/>
        <v>Non Manadatory Repex Defer T2B; T3; &gt;2ST &amp; &gt;30m/PE</v>
      </c>
      <c r="E29" s="37" t="str">
        <f t="shared" ca="1" si="5"/>
        <v>N</v>
      </c>
      <c r="F29" s="59">
        <f t="shared" ca="1" si="6"/>
        <v>-16.47213301776598</v>
      </c>
      <c r="G29" s="59">
        <f t="shared" ca="1" si="6"/>
        <v>0</v>
      </c>
      <c r="H29" s="87" t="str">
        <f t="shared" ca="1" si="7"/>
        <v>CV6.01-6.06, CV6.08</v>
      </c>
      <c r="I29" s="59">
        <f t="shared" ca="1" si="2"/>
        <v>-18.747259323589105</v>
      </c>
      <c r="J29" s="59">
        <f t="shared" ca="1" si="2"/>
        <v>-30.323451439527844</v>
      </c>
      <c r="K29" s="59">
        <f t="shared" ca="1" si="2"/>
        <v>4.8377892828993936</v>
      </c>
      <c r="L29" s="59">
        <f t="shared" ca="1" si="2"/>
        <v>71.270905942580612</v>
      </c>
      <c r="M29" s="59">
        <f t="shared" ca="1" si="2"/>
        <v>227.22292014625145</v>
      </c>
      <c r="N29" s="59">
        <f t="shared" ca="1" si="2"/>
        <v>382.37399106457633</v>
      </c>
      <c r="O29" s="76"/>
      <c r="P29" s="59">
        <f t="shared" ca="1" si="3"/>
        <v>-26.019131806846872</v>
      </c>
      <c r="Q29" s="59">
        <f t="shared" ca="1" si="3"/>
        <v>-66.057470071374837</v>
      </c>
      <c r="R29" s="59">
        <f t="shared" ca="1" si="3"/>
        <v>-59.852952604153415</v>
      </c>
      <c r="S29" s="59">
        <f t="shared" ca="1" si="3"/>
        <v>-21.708903449724858</v>
      </c>
      <c r="T29" s="59">
        <f t="shared" ca="1" si="3"/>
        <v>79.399323311113221</v>
      </c>
      <c r="U29" s="59">
        <f t="shared" ca="1" si="3"/>
        <v>180.39540582067593</v>
      </c>
      <c r="V29" s="76"/>
      <c r="W29" s="59">
        <f t="shared" ca="1" si="4"/>
        <v>-20.078811450187004</v>
      </c>
      <c r="X29" s="59">
        <f t="shared" ca="1" si="4"/>
        <v>-36.871915370284796</v>
      </c>
      <c r="Y29" s="59">
        <f t="shared" ca="1" si="4"/>
        <v>-7.1212890852757482</v>
      </c>
      <c r="Z29" s="59">
        <f t="shared" ca="1" si="4"/>
        <v>53.944865205914084</v>
      </c>
      <c r="AA29" s="59">
        <f t="shared" ca="1" si="4"/>
        <v>199.15532908277146</v>
      </c>
      <c r="AB29" s="59">
        <f t="shared" ca="1" si="4"/>
        <v>343.24167071141255</v>
      </c>
      <c r="AC29" s="41"/>
      <c r="AD29" s="76"/>
      <c r="AE29" s="76"/>
      <c r="AF29" s="76"/>
      <c r="AG29" s="66"/>
    </row>
    <row r="30" spans="2:33">
      <c r="B30" s="64"/>
      <c r="C30" s="72" t="s">
        <v>149</v>
      </c>
      <c r="D30" s="87">
        <f t="shared" ca="1" si="5"/>
        <v>0</v>
      </c>
      <c r="E30" s="37" t="str">
        <f t="shared" ca="1" si="5"/>
        <v/>
      </c>
      <c r="F30" s="59" t="str">
        <f t="shared" ca="1" si="6"/>
        <v/>
      </c>
      <c r="G30" s="59" t="str">
        <f t="shared" ca="1" si="6"/>
        <v/>
      </c>
      <c r="H30" s="87" t="str">
        <f t="shared" ca="1" si="7"/>
        <v/>
      </c>
      <c r="I30" s="59" t="str">
        <f t="shared" ca="1" si="2"/>
        <v/>
      </c>
      <c r="J30" s="59" t="str">
        <f t="shared" ca="1" si="2"/>
        <v/>
      </c>
      <c r="K30" s="59" t="str">
        <f t="shared" ca="1" si="2"/>
        <v/>
      </c>
      <c r="L30" s="59" t="str">
        <f t="shared" ca="1" si="2"/>
        <v/>
      </c>
      <c r="M30" s="59" t="str">
        <f t="shared" ca="1" si="2"/>
        <v/>
      </c>
      <c r="N30" s="59" t="str">
        <f t="shared" ca="1" si="2"/>
        <v/>
      </c>
      <c r="O30" s="76"/>
      <c r="P30" s="59" t="str">
        <f t="shared" ca="1" si="3"/>
        <v/>
      </c>
      <c r="Q30" s="59" t="str">
        <f t="shared" ca="1" si="3"/>
        <v/>
      </c>
      <c r="R30" s="59" t="str">
        <f t="shared" ca="1" si="3"/>
        <v/>
      </c>
      <c r="S30" s="59" t="str">
        <f t="shared" ca="1" si="3"/>
        <v/>
      </c>
      <c r="T30" s="59" t="str">
        <f t="shared" ca="1" si="3"/>
        <v/>
      </c>
      <c r="U30" s="59" t="str">
        <f t="shared" ca="1" si="3"/>
        <v/>
      </c>
      <c r="V30" s="76"/>
      <c r="W30" s="59" t="str">
        <f t="shared" ca="1" si="4"/>
        <v/>
      </c>
      <c r="X30" s="59" t="str">
        <f t="shared" ca="1" si="4"/>
        <v/>
      </c>
      <c r="Y30" s="59" t="str">
        <f t="shared" ca="1" si="4"/>
        <v/>
      </c>
      <c r="Z30" s="59" t="str">
        <f t="shared" ca="1" si="4"/>
        <v/>
      </c>
      <c r="AA30" s="59" t="str">
        <f t="shared" ca="1" si="4"/>
        <v/>
      </c>
      <c r="AB30" s="59" t="str">
        <f t="shared" ca="1" si="4"/>
        <v/>
      </c>
      <c r="AC30" s="41"/>
      <c r="AD30" s="76"/>
      <c r="AE30" s="76"/>
      <c r="AF30" s="76"/>
      <c r="AG30" s="66"/>
    </row>
    <row r="31" spans="2:33">
      <c r="B31" s="64"/>
      <c r="C31" s="72" t="s">
        <v>150</v>
      </c>
      <c r="D31" s="87">
        <f t="shared" ca="1" si="5"/>
        <v>0</v>
      </c>
      <c r="E31" s="37" t="str">
        <f t="shared" ca="1" si="5"/>
        <v/>
      </c>
      <c r="F31" s="59" t="str">
        <f t="shared" ca="1" si="6"/>
        <v/>
      </c>
      <c r="G31" s="59" t="str">
        <f t="shared" ca="1" si="6"/>
        <v/>
      </c>
      <c r="H31" s="87" t="str">
        <f t="shared" ca="1" si="7"/>
        <v/>
      </c>
      <c r="I31" s="59" t="str">
        <f t="shared" ca="1" si="2"/>
        <v/>
      </c>
      <c r="J31" s="59" t="str">
        <f t="shared" ca="1" si="2"/>
        <v/>
      </c>
      <c r="K31" s="59" t="str">
        <f t="shared" ca="1" si="2"/>
        <v/>
      </c>
      <c r="L31" s="59" t="str">
        <f t="shared" ca="1" si="2"/>
        <v/>
      </c>
      <c r="M31" s="59" t="str">
        <f t="shared" ca="1" si="2"/>
        <v/>
      </c>
      <c r="N31" s="59" t="str">
        <f t="shared" ca="1" si="2"/>
        <v/>
      </c>
      <c r="O31" s="76"/>
      <c r="P31" s="59" t="str">
        <f t="shared" ca="1" si="3"/>
        <v/>
      </c>
      <c r="Q31" s="59" t="str">
        <f t="shared" ca="1" si="3"/>
        <v/>
      </c>
      <c r="R31" s="59" t="str">
        <f t="shared" ca="1" si="3"/>
        <v/>
      </c>
      <c r="S31" s="59" t="str">
        <f t="shared" ca="1" si="3"/>
        <v/>
      </c>
      <c r="T31" s="59" t="str">
        <f t="shared" ca="1" si="3"/>
        <v/>
      </c>
      <c r="U31" s="59" t="str">
        <f t="shared" ca="1" si="3"/>
        <v/>
      </c>
      <c r="V31" s="76"/>
      <c r="W31" s="59" t="str">
        <f t="shared" ca="1" si="4"/>
        <v/>
      </c>
      <c r="X31" s="59" t="str">
        <f t="shared" ca="1" si="4"/>
        <v/>
      </c>
      <c r="Y31" s="59" t="str">
        <f t="shared" ca="1" si="4"/>
        <v/>
      </c>
      <c r="Z31" s="59" t="str">
        <f t="shared" ca="1" si="4"/>
        <v/>
      </c>
      <c r="AA31" s="59" t="str">
        <f t="shared" ca="1" si="4"/>
        <v/>
      </c>
      <c r="AB31" s="59" t="str">
        <f t="shared" ca="1" si="4"/>
        <v/>
      </c>
      <c r="AC31" s="41"/>
      <c r="AD31" s="76"/>
      <c r="AE31" s="76"/>
      <c r="AF31" s="76"/>
      <c r="AG31" s="66"/>
    </row>
    <row r="32" spans="2:33">
      <c r="B32" s="64"/>
      <c r="C32" s="72" t="s">
        <v>151</v>
      </c>
      <c r="D32" s="87">
        <f t="shared" ca="1" si="5"/>
        <v>0</v>
      </c>
      <c r="E32" s="37" t="str">
        <f t="shared" ca="1" si="5"/>
        <v/>
      </c>
      <c r="F32" s="59" t="str">
        <f t="shared" ca="1" si="6"/>
        <v/>
      </c>
      <c r="G32" s="59" t="str">
        <f t="shared" ca="1" si="6"/>
        <v/>
      </c>
      <c r="H32" s="87" t="str">
        <f t="shared" ca="1" si="7"/>
        <v/>
      </c>
      <c r="I32" s="59" t="str">
        <f t="shared" ca="1" si="2"/>
        <v/>
      </c>
      <c r="J32" s="59" t="str">
        <f t="shared" ca="1" si="2"/>
        <v/>
      </c>
      <c r="K32" s="59" t="str">
        <f t="shared" ca="1" si="2"/>
        <v/>
      </c>
      <c r="L32" s="59" t="str">
        <f t="shared" ca="1" si="2"/>
        <v/>
      </c>
      <c r="M32" s="59" t="str">
        <f t="shared" ca="1" si="2"/>
        <v/>
      </c>
      <c r="N32" s="59" t="str">
        <f t="shared" ca="1" si="2"/>
        <v/>
      </c>
      <c r="O32" s="76"/>
      <c r="P32" s="59" t="str">
        <f t="shared" ca="1" si="3"/>
        <v/>
      </c>
      <c r="Q32" s="59" t="str">
        <f t="shared" ca="1" si="3"/>
        <v/>
      </c>
      <c r="R32" s="59" t="str">
        <f t="shared" ca="1" si="3"/>
        <v/>
      </c>
      <c r="S32" s="59" t="str">
        <f t="shared" ca="1" si="3"/>
        <v/>
      </c>
      <c r="T32" s="59" t="str">
        <f t="shared" ca="1" si="3"/>
        <v/>
      </c>
      <c r="U32" s="59" t="str">
        <f t="shared" ca="1" si="3"/>
        <v/>
      </c>
      <c r="V32" s="76"/>
      <c r="W32" s="59" t="str">
        <f t="shared" ca="1" si="4"/>
        <v/>
      </c>
      <c r="X32" s="59" t="str">
        <f t="shared" ca="1" si="4"/>
        <v/>
      </c>
      <c r="Y32" s="59" t="str">
        <f t="shared" ca="1" si="4"/>
        <v/>
      </c>
      <c r="Z32" s="59" t="str">
        <f t="shared" ca="1" si="4"/>
        <v/>
      </c>
      <c r="AA32" s="59" t="str">
        <f t="shared" ca="1" si="4"/>
        <v/>
      </c>
      <c r="AB32" s="59" t="str">
        <f t="shared" ca="1" si="4"/>
        <v/>
      </c>
      <c r="AC32" s="41"/>
      <c r="AD32" s="76"/>
      <c r="AE32" s="76"/>
      <c r="AF32" s="76"/>
      <c r="AG32" s="66"/>
    </row>
    <row r="33" spans="2:33">
      <c r="B33" s="64"/>
      <c r="C33" s="72" t="s">
        <v>152</v>
      </c>
      <c r="D33" s="87">
        <f t="shared" ca="1" si="5"/>
        <v>0</v>
      </c>
      <c r="E33" s="37" t="str">
        <f t="shared" ca="1" si="5"/>
        <v/>
      </c>
      <c r="F33" s="59" t="str">
        <f t="shared" ca="1" si="6"/>
        <v/>
      </c>
      <c r="G33" s="59" t="str">
        <f t="shared" ca="1" si="6"/>
        <v/>
      </c>
      <c r="H33" s="87" t="str">
        <f t="shared" ca="1" si="7"/>
        <v/>
      </c>
      <c r="I33" s="59" t="str">
        <f t="shared" ca="1" si="2"/>
        <v/>
      </c>
      <c r="J33" s="59" t="str">
        <f t="shared" ca="1" si="2"/>
        <v/>
      </c>
      <c r="K33" s="59" t="str">
        <f t="shared" ca="1" si="2"/>
        <v/>
      </c>
      <c r="L33" s="59" t="str">
        <f t="shared" ca="1" si="2"/>
        <v/>
      </c>
      <c r="M33" s="59" t="str">
        <f t="shared" ca="1" si="2"/>
        <v/>
      </c>
      <c r="N33" s="59" t="str">
        <f t="shared" ca="1" si="2"/>
        <v/>
      </c>
      <c r="O33" s="76"/>
      <c r="P33" s="59" t="str">
        <f t="shared" ca="1" si="3"/>
        <v/>
      </c>
      <c r="Q33" s="59" t="str">
        <f t="shared" ca="1" si="3"/>
        <v/>
      </c>
      <c r="R33" s="59" t="str">
        <f t="shared" ca="1" si="3"/>
        <v/>
      </c>
      <c r="S33" s="59" t="str">
        <f t="shared" ca="1" si="3"/>
        <v/>
      </c>
      <c r="T33" s="59" t="str">
        <f t="shared" ca="1" si="3"/>
        <v/>
      </c>
      <c r="U33" s="59" t="str">
        <f t="shared" ca="1" si="3"/>
        <v/>
      </c>
      <c r="V33" s="76"/>
      <c r="W33" s="59" t="str">
        <f t="shared" ca="1" si="4"/>
        <v/>
      </c>
      <c r="X33" s="59" t="str">
        <f t="shared" ca="1" si="4"/>
        <v/>
      </c>
      <c r="Y33" s="59" t="str">
        <f t="shared" ca="1" si="4"/>
        <v/>
      </c>
      <c r="Z33" s="59" t="str">
        <f t="shared" ca="1" si="4"/>
        <v/>
      </c>
      <c r="AA33" s="59" t="str">
        <f t="shared" ca="1" si="4"/>
        <v/>
      </c>
      <c r="AB33" s="59" t="str">
        <f t="shared" ca="1" si="4"/>
        <v/>
      </c>
      <c r="AC33" s="41"/>
      <c r="AD33" s="76"/>
      <c r="AE33" s="76"/>
      <c r="AF33" s="76"/>
      <c r="AG33" s="66"/>
    </row>
    <row r="34" spans="2:33">
      <c r="B34" s="64"/>
      <c r="C34" s="72" t="s">
        <v>153</v>
      </c>
      <c r="D34" s="87">
        <f t="shared" ca="1" si="5"/>
        <v>0</v>
      </c>
      <c r="E34" s="37" t="str">
        <f t="shared" ca="1" si="5"/>
        <v/>
      </c>
      <c r="F34" s="59" t="str">
        <f t="shared" ca="1" si="6"/>
        <v/>
      </c>
      <c r="G34" s="59" t="str">
        <f t="shared" ca="1" si="6"/>
        <v/>
      </c>
      <c r="H34" s="87" t="str">
        <f t="shared" ca="1" si="7"/>
        <v/>
      </c>
      <c r="I34" s="59" t="str">
        <f t="shared" ca="1" si="2"/>
        <v/>
      </c>
      <c r="J34" s="59" t="str">
        <f t="shared" ca="1" si="2"/>
        <v/>
      </c>
      <c r="K34" s="59" t="str">
        <f t="shared" ca="1" si="2"/>
        <v/>
      </c>
      <c r="L34" s="59" t="str">
        <f t="shared" ca="1" si="2"/>
        <v/>
      </c>
      <c r="M34" s="59" t="str">
        <f t="shared" ca="1" si="2"/>
        <v/>
      </c>
      <c r="N34" s="59" t="str">
        <f t="shared" ca="1" si="2"/>
        <v/>
      </c>
      <c r="O34" s="76"/>
      <c r="P34" s="59" t="str">
        <f t="shared" ca="1" si="3"/>
        <v/>
      </c>
      <c r="Q34" s="59" t="str">
        <f t="shared" ca="1" si="3"/>
        <v/>
      </c>
      <c r="R34" s="59" t="str">
        <f t="shared" ca="1" si="3"/>
        <v/>
      </c>
      <c r="S34" s="59" t="str">
        <f t="shared" ca="1" si="3"/>
        <v/>
      </c>
      <c r="T34" s="59" t="str">
        <f t="shared" ca="1" si="3"/>
        <v/>
      </c>
      <c r="U34" s="59" t="str">
        <f t="shared" ca="1" si="3"/>
        <v/>
      </c>
      <c r="V34" s="76"/>
      <c r="W34" s="59" t="str">
        <f t="shared" ca="1" si="4"/>
        <v/>
      </c>
      <c r="X34" s="59" t="str">
        <f t="shared" ca="1" si="4"/>
        <v/>
      </c>
      <c r="Y34" s="59" t="str">
        <f t="shared" ca="1" si="4"/>
        <v/>
      </c>
      <c r="Z34" s="59" t="str">
        <f t="shared" ca="1" si="4"/>
        <v/>
      </c>
      <c r="AA34" s="59" t="str">
        <f t="shared" ca="1" si="4"/>
        <v/>
      </c>
      <c r="AB34" s="59" t="str">
        <f t="shared" ca="1" si="4"/>
        <v/>
      </c>
      <c r="AC34" s="41"/>
      <c r="AD34" s="76"/>
      <c r="AE34" s="76"/>
      <c r="AF34" s="76"/>
      <c r="AG34" s="66"/>
    </row>
    <row r="35" spans="2:33" ht="14" thickBot="1">
      <c r="B35" s="78"/>
      <c r="C35" s="79"/>
      <c r="D35" s="79"/>
      <c r="E35" s="79"/>
      <c r="F35" s="79"/>
      <c r="G35" s="79"/>
      <c r="H35" s="79"/>
      <c r="I35" s="79"/>
      <c r="J35" s="79"/>
      <c r="K35" s="79"/>
      <c r="L35" s="80"/>
      <c r="M35" s="80"/>
      <c r="N35" s="80"/>
      <c r="O35" s="80"/>
      <c r="P35" s="7"/>
      <c r="Q35" s="7"/>
      <c r="R35" s="7"/>
      <c r="S35" s="7"/>
      <c r="T35" s="7"/>
      <c r="U35" s="7"/>
      <c r="V35" s="80"/>
      <c r="W35" s="7"/>
      <c r="X35" s="7"/>
      <c r="Y35" s="7"/>
      <c r="Z35" s="7"/>
      <c r="AA35" s="7"/>
      <c r="AB35" s="7"/>
      <c r="AC35" s="79"/>
      <c r="AD35" s="81"/>
      <c r="AE35" s="81"/>
      <c r="AF35" s="81"/>
      <c r="AG35" s="82"/>
    </row>
    <row r="36" spans="2:33">
      <c r="K36" s="83"/>
      <c r="AD36" s="76"/>
      <c r="AE36" s="76"/>
      <c r="AF36" s="76"/>
    </row>
    <row r="37" spans="2:33">
      <c r="L37" s="41"/>
      <c r="M37" s="41"/>
      <c r="N37" s="41"/>
      <c r="O37" s="41"/>
      <c r="V37" s="41"/>
      <c r="AD37" s="76"/>
      <c r="AE37" s="76"/>
      <c r="AF37" s="76"/>
    </row>
    <row r="38" spans="2:33">
      <c r="I38" s="67"/>
    </row>
    <row r="39" spans="2:33">
      <c r="I39" s="67"/>
    </row>
    <row r="40" spans="2:33">
      <c r="I40" s="67"/>
    </row>
    <row r="41" spans="2:33">
      <c r="I41" s="67"/>
      <c r="L41" s="41"/>
      <c r="M41" s="41"/>
      <c r="N41" s="41"/>
    </row>
    <row r="42" spans="2:33">
      <c r="I42" s="67"/>
      <c r="L42" s="41"/>
      <c r="M42" s="41"/>
      <c r="N42" s="41"/>
    </row>
    <row r="43" spans="2:33">
      <c r="I43" s="67"/>
      <c r="L43" s="41"/>
      <c r="M43" s="41"/>
      <c r="N43" s="41"/>
    </row>
    <row r="44" spans="2:33">
      <c r="I44" s="67"/>
      <c r="L44" s="41"/>
      <c r="M44" s="41"/>
      <c r="N44" s="41"/>
    </row>
    <row r="45" spans="2:33">
      <c r="I45" s="67"/>
      <c r="L45" s="41"/>
      <c r="M45" s="41"/>
      <c r="N45" s="41"/>
    </row>
    <row r="46" spans="2:33">
      <c r="I46" s="67"/>
      <c r="L46" s="41"/>
      <c r="M46" s="41"/>
      <c r="N46" s="41"/>
    </row>
    <row r="47" spans="2:33">
      <c r="I47" s="67"/>
      <c r="L47" s="41"/>
      <c r="M47" s="41"/>
      <c r="N47" s="41"/>
    </row>
    <row r="48" spans="2:33">
      <c r="L48" s="41"/>
      <c r="M48" s="41"/>
      <c r="N48" s="41"/>
    </row>
    <row r="49" spans="12:14">
      <c r="L49" s="41"/>
      <c r="M49" s="41"/>
      <c r="N49" s="41"/>
    </row>
    <row r="50" spans="12:14">
      <c r="L50" s="41"/>
      <c r="M50" s="41"/>
      <c r="N50" s="41"/>
    </row>
    <row r="53" spans="12:14">
      <c r="L53" s="41"/>
      <c r="M53" s="41"/>
      <c r="N53" s="41"/>
    </row>
    <row r="54" spans="12:14">
      <c r="L54" s="41"/>
      <c r="M54" s="41"/>
      <c r="N54" s="41"/>
    </row>
    <row r="55" spans="12:14">
      <c r="L55" s="41"/>
      <c r="M55" s="41"/>
      <c r="N55" s="41"/>
    </row>
    <row r="56" spans="12:14">
      <c r="L56" s="41"/>
      <c r="M56" s="41"/>
      <c r="N56" s="41"/>
    </row>
    <row r="57" spans="12:14">
      <c r="L57" s="41"/>
      <c r="M57" s="41"/>
      <c r="N57" s="41"/>
    </row>
    <row r="58" spans="12:14">
      <c r="L58" s="41"/>
      <c r="M58" s="41"/>
      <c r="N58" s="41"/>
    </row>
    <row r="59" spans="12:14">
      <c r="L59" s="41"/>
      <c r="M59" s="41"/>
      <c r="N59" s="41"/>
    </row>
    <row r="60" spans="12:14">
      <c r="L60" s="41"/>
      <c r="M60" s="41"/>
      <c r="N60" s="41"/>
    </row>
    <row r="61" spans="12:14">
      <c r="L61" s="41"/>
      <c r="M61" s="41"/>
      <c r="N61" s="41"/>
    </row>
    <row r="62" spans="12:14">
      <c r="L62" s="41"/>
      <c r="M62" s="41"/>
      <c r="N62" s="41"/>
    </row>
    <row r="65" spans="9:14">
      <c r="I65" s="85"/>
      <c r="J65" s="85"/>
      <c r="K65" s="85"/>
      <c r="L65" s="85"/>
      <c r="M65" s="85"/>
      <c r="N65" s="85"/>
    </row>
    <row r="66" spans="9:14">
      <c r="I66" s="85"/>
      <c r="J66" s="85"/>
      <c r="K66" s="85"/>
      <c r="L66" s="85"/>
      <c r="M66" s="85"/>
      <c r="N66" s="85"/>
    </row>
    <row r="67" spans="9:14">
      <c r="I67" s="85"/>
      <c r="J67" s="85"/>
      <c r="K67" s="85"/>
      <c r="L67" s="85"/>
      <c r="M67" s="85"/>
      <c r="N67" s="85"/>
    </row>
    <row r="68" spans="9:14">
      <c r="I68" s="85"/>
      <c r="J68" s="85"/>
      <c r="K68" s="85"/>
      <c r="L68" s="85"/>
      <c r="M68" s="85"/>
      <c r="N68" s="85"/>
    </row>
    <row r="69" spans="9:14">
      <c r="I69" s="85"/>
      <c r="J69" s="85"/>
      <c r="K69" s="85"/>
      <c r="L69" s="85"/>
      <c r="M69" s="85"/>
      <c r="N69" s="85"/>
    </row>
    <row r="70" spans="9:14">
      <c r="I70" s="85"/>
      <c r="J70" s="85"/>
      <c r="K70" s="85"/>
      <c r="L70" s="85"/>
      <c r="M70" s="85"/>
      <c r="N70" s="85"/>
    </row>
    <row r="71" spans="9:14">
      <c r="I71" s="85"/>
      <c r="J71" s="85"/>
      <c r="K71" s="85"/>
      <c r="L71" s="85"/>
      <c r="M71" s="85"/>
      <c r="N71" s="85"/>
    </row>
    <row r="72" spans="9:14">
      <c r="I72" s="85"/>
      <c r="J72" s="85"/>
      <c r="K72" s="85"/>
      <c r="L72" s="85"/>
      <c r="M72" s="85"/>
      <c r="N72" s="85"/>
    </row>
    <row r="73" spans="9:14">
      <c r="I73" s="85"/>
      <c r="J73" s="85"/>
      <c r="K73" s="85"/>
      <c r="L73" s="85"/>
      <c r="M73" s="85"/>
      <c r="N73" s="85"/>
    </row>
    <row r="74" spans="9:14">
      <c r="I74" s="85"/>
      <c r="J74" s="85"/>
      <c r="K74" s="85"/>
      <c r="L74" s="85"/>
      <c r="M74" s="85"/>
      <c r="N74" s="85"/>
    </row>
  </sheetData>
  <mergeCells count="11">
    <mergeCell ref="I4:N4"/>
    <mergeCell ref="W4:AB4"/>
    <mergeCell ref="F23:G23"/>
    <mergeCell ref="F7:G7"/>
    <mergeCell ref="I6:N6"/>
    <mergeCell ref="I22:N22"/>
    <mergeCell ref="W6:AB6"/>
    <mergeCell ref="W22:AB22"/>
    <mergeCell ref="P4:U4"/>
    <mergeCell ref="P6:U6"/>
    <mergeCell ref="P22:U22"/>
  </mergeCells>
  <phoneticPr fontId="25" type="noConversion"/>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A2"/>
  <sheetViews>
    <sheetView zoomScale="109" zoomScaleNormal="109" workbookViewId="0">
      <selection activeCell="A3" sqref="A3"/>
    </sheetView>
  </sheetViews>
  <sheetFormatPr defaultRowHeight="13.5"/>
  <cols>
    <col min="1" max="6" width="9.3828125" customWidth="1"/>
  </cols>
  <sheetData>
    <row r="1" spans="1:1" s="407" customFormat="1" ht="56.9" customHeight="1"/>
    <row r="2" spans="1:1">
      <c r="A2" s="1"/>
    </row>
  </sheetData>
  <sortState xmlns:xlrd2="http://schemas.microsoft.com/office/spreadsheetml/2017/richdata2" ref="C4:C81">
    <sortCondition ref="C4"/>
  </sortState>
  <mergeCells count="1">
    <mergeCell ref="A1:XFD1"/>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4" tint="0.59999389629810485"/>
  </sheetPr>
  <dimension ref="A1:L101"/>
  <sheetViews>
    <sheetView topLeftCell="C15" zoomScale="90" zoomScaleNormal="90" workbookViewId="0">
      <selection activeCell="J16" sqref="J16:L16"/>
    </sheetView>
  </sheetViews>
  <sheetFormatPr defaultColWidth="9" defaultRowHeight="13.5"/>
  <cols>
    <col min="1" max="1" width="8.15234375" customWidth="1"/>
    <col min="2" max="2" width="14.3828125" customWidth="1"/>
    <col min="3" max="3" width="14.23046875" customWidth="1"/>
    <col min="4" max="6" width="16.61328125" customWidth="1"/>
    <col min="7" max="12" width="20.61328125" customWidth="1"/>
  </cols>
  <sheetData>
    <row r="1" spans="1:12" s="407" customFormat="1" ht="56.9" customHeight="1"/>
    <row r="2" spans="1:12">
      <c r="A2" s="1"/>
    </row>
    <row r="3" spans="1:12">
      <c r="A3" s="44" t="s">
        <v>156</v>
      </c>
      <c r="B3" s="45"/>
      <c r="C3" s="45"/>
    </row>
    <row r="4" spans="1:12" ht="12.75" customHeight="1">
      <c r="A4" s="414" t="s">
        <v>157</v>
      </c>
      <c r="B4" s="415"/>
      <c r="C4" s="415"/>
      <c r="D4" s="415"/>
      <c r="E4" s="415"/>
      <c r="F4" s="415"/>
      <c r="G4" s="415"/>
      <c r="H4" s="415"/>
      <c r="I4" s="415"/>
      <c r="J4" s="415"/>
      <c r="K4" s="415"/>
      <c r="L4" s="416"/>
    </row>
    <row r="5" spans="1:12" ht="12.75" customHeight="1">
      <c r="A5" s="417"/>
      <c r="B5" s="418"/>
      <c r="C5" s="418"/>
      <c r="D5" s="418"/>
      <c r="E5" s="418"/>
      <c r="F5" s="418"/>
      <c r="G5" s="418"/>
      <c r="H5" s="418"/>
      <c r="I5" s="418"/>
      <c r="J5" s="418"/>
      <c r="K5" s="418"/>
      <c r="L5" s="419"/>
    </row>
    <row r="6" spans="1:12">
      <c r="A6" s="44" t="s">
        <v>158</v>
      </c>
      <c r="B6" s="46"/>
      <c r="C6" s="46"/>
    </row>
    <row r="7" spans="1:12">
      <c r="A7" s="420" t="s">
        <v>159</v>
      </c>
      <c r="B7" s="421"/>
      <c r="C7" s="421"/>
      <c r="D7" s="421"/>
      <c r="E7" s="421"/>
      <c r="F7" s="421"/>
      <c r="G7" s="421"/>
      <c r="H7" s="421"/>
      <c r="I7" s="421"/>
      <c r="J7" s="421"/>
      <c r="K7" s="421"/>
      <c r="L7" s="422"/>
    </row>
    <row r="8" spans="1:12">
      <c r="A8" s="46"/>
      <c r="B8" s="46"/>
      <c r="C8" s="46"/>
    </row>
    <row r="9" spans="1:12">
      <c r="A9" s="44" t="s">
        <v>160</v>
      </c>
      <c r="B9" s="45"/>
      <c r="C9" s="45"/>
    </row>
    <row r="10" spans="1:12" s="38" customFormat="1" ht="23">
      <c r="A10" s="47" t="s">
        <v>115</v>
      </c>
      <c r="B10" s="48" t="s">
        <v>161</v>
      </c>
      <c r="C10" s="47" t="s">
        <v>162</v>
      </c>
      <c r="D10" s="411" t="s">
        <v>163</v>
      </c>
      <c r="E10" s="412"/>
      <c r="F10" s="413"/>
      <c r="G10" s="411" t="s">
        <v>164</v>
      </c>
      <c r="H10" s="412"/>
      <c r="I10" s="413"/>
      <c r="J10" s="411" t="s">
        <v>165</v>
      </c>
      <c r="K10" s="412"/>
      <c r="L10" s="413"/>
    </row>
    <row r="11" spans="1:12" ht="132.65" customHeight="1">
      <c r="A11" s="49">
        <v>1</v>
      </c>
      <c r="B11" s="50" t="s">
        <v>166</v>
      </c>
      <c r="C11" s="51" t="s">
        <v>125</v>
      </c>
      <c r="D11" s="408" t="s">
        <v>167</v>
      </c>
      <c r="E11" s="409"/>
      <c r="F11" s="410"/>
      <c r="G11" s="408" t="s">
        <v>168</v>
      </c>
      <c r="H11" s="409"/>
      <c r="I11" s="410"/>
      <c r="J11" s="408" t="s">
        <v>169</v>
      </c>
      <c r="K11" s="409"/>
      <c r="L11" s="410"/>
    </row>
    <row r="12" spans="1:12" ht="210.65" customHeight="1">
      <c r="A12" s="49">
        <v>2</v>
      </c>
      <c r="B12" s="50" t="s">
        <v>166</v>
      </c>
      <c r="C12" s="51" t="s">
        <v>129</v>
      </c>
      <c r="D12" s="408" t="s">
        <v>170</v>
      </c>
      <c r="E12" s="409"/>
      <c r="F12" s="410"/>
      <c r="G12" s="408" t="s">
        <v>171</v>
      </c>
      <c r="H12" s="409"/>
      <c r="I12" s="410"/>
      <c r="J12" s="408" t="s">
        <v>172</v>
      </c>
      <c r="K12" s="409"/>
      <c r="L12" s="410"/>
    </row>
    <row r="13" spans="1:12" ht="173.15" customHeight="1">
      <c r="A13" s="49">
        <v>3</v>
      </c>
      <c r="B13" s="50" t="s">
        <v>166</v>
      </c>
      <c r="C13" s="51" t="s">
        <v>133</v>
      </c>
      <c r="D13" s="408" t="s">
        <v>173</v>
      </c>
      <c r="E13" s="409"/>
      <c r="F13" s="410"/>
      <c r="G13" s="408" t="s">
        <v>174</v>
      </c>
      <c r="H13" s="409"/>
      <c r="I13" s="410"/>
      <c r="J13" s="408" t="s">
        <v>175</v>
      </c>
      <c r="K13" s="409"/>
      <c r="L13" s="410"/>
    </row>
    <row r="14" spans="1:12" ht="221.5" customHeight="1">
      <c r="A14" s="49">
        <v>4</v>
      </c>
      <c r="B14" s="50" t="s">
        <v>166</v>
      </c>
      <c r="C14" s="51" t="s">
        <v>137</v>
      </c>
      <c r="D14" s="408" t="s">
        <v>176</v>
      </c>
      <c r="E14" s="409"/>
      <c r="F14" s="410"/>
      <c r="G14" s="408" t="s">
        <v>177</v>
      </c>
      <c r="H14" s="409"/>
      <c r="I14" s="410"/>
      <c r="J14" s="408" t="s">
        <v>178</v>
      </c>
      <c r="K14" s="409"/>
      <c r="L14" s="410"/>
    </row>
    <row r="15" spans="1:12" ht="169" customHeight="1">
      <c r="A15" s="49">
        <v>5</v>
      </c>
      <c r="B15" s="50" t="s">
        <v>166</v>
      </c>
      <c r="C15" s="51" t="s">
        <v>141</v>
      </c>
      <c r="D15" s="408" t="s">
        <v>179</v>
      </c>
      <c r="E15" s="409"/>
      <c r="F15" s="410"/>
      <c r="G15" s="408" t="s">
        <v>180</v>
      </c>
      <c r="H15" s="409"/>
      <c r="I15" s="410"/>
      <c r="J15" s="408" t="s">
        <v>181</v>
      </c>
      <c r="K15" s="409"/>
      <c r="L15" s="410"/>
    </row>
    <row r="16" spans="1:12" ht="100" customHeight="1">
      <c r="A16" s="49">
        <v>6</v>
      </c>
      <c r="B16" s="50" t="s">
        <v>166</v>
      </c>
      <c r="C16" s="51" t="s">
        <v>145</v>
      </c>
      <c r="D16" s="408" t="s">
        <v>182</v>
      </c>
      <c r="E16" s="409"/>
      <c r="F16" s="410"/>
      <c r="G16" s="408" t="s">
        <v>183</v>
      </c>
      <c r="H16" s="409"/>
      <c r="I16" s="410"/>
      <c r="J16" s="408" t="s">
        <v>184</v>
      </c>
      <c r="K16" s="409"/>
      <c r="L16" s="410"/>
    </row>
    <row r="17" spans="1:12">
      <c r="A17" s="49">
        <v>7</v>
      </c>
      <c r="B17" s="50"/>
      <c r="C17" s="51"/>
      <c r="D17" s="408"/>
      <c r="E17" s="409"/>
      <c r="F17" s="410"/>
      <c r="G17" s="408"/>
      <c r="H17" s="409"/>
      <c r="I17" s="410"/>
      <c r="J17" s="408"/>
      <c r="K17" s="409"/>
      <c r="L17" s="410"/>
    </row>
    <row r="18" spans="1:12">
      <c r="A18" s="49">
        <v>8</v>
      </c>
      <c r="B18" s="50"/>
      <c r="C18" s="51"/>
      <c r="D18" s="408"/>
      <c r="E18" s="409"/>
      <c r="F18" s="410"/>
      <c r="G18" s="408"/>
      <c r="H18" s="409"/>
      <c r="I18" s="410"/>
      <c r="J18" s="408"/>
      <c r="K18" s="409"/>
      <c r="L18" s="410"/>
    </row>
    <row r="19" spans="1:12">
      <c r="A19" s="49">
        <v>9</v>
      </c>
      <c r="B19" s="50"/>
      <c r="C19" s="51"/>
      <c r="D19" s="408"/>
      <c r="E19" s="409"/>
      <c r="F19" s="410"/>
      <c r="G19" s="408"/>
      <c r="H19" s="409"/>
      <c r="I19" s="410"/>
      <c r="J19" s="408"/>
      <c r="K19" s="409"/>
      <c r="L19" s="410"/>
    </row>
    <row r="20" spans="1:12">
      <c r="A20" s="49">
        <v>10</v>
      </c>
      <c r="B20" s="50"/>
      <c r="C20" s="51"/>
      <c r="D20" s="408"/>
      <c r="E20" s="409"/>
      <c r="F20" s="410"/>
      <c r="G20" s="408"/>
      <c r="H20" s="409"/>
      <c r="I20" s="410"/>
      <c r="J20" s="408"/>
      <c r="K20" s="409"/>
      <c r="L20" s="410"/>
    </row>
    <row r="21" spans="1:12">
      <c r="A21" s="49">
        <v>11</v>
      </c>
      <c r="B21" s="50"/>
      <c r="C21" s="51"/>
      <c r="D21" s="408"/>
      <c r="E21" s="409"/>
      <c r="F21" s="410"/>
      <c r="G21" s="408"/>
      <c r="H21" s="409"/>
      <c r="I21" s="410"/>
      <c r="J21" s="408"/>
      <c r="K21" s="409"/>
      <c r="L21" s="410"/>
    </row>
    <row r="22" spans="1:12">
      <c r="A22" s="49">
        <v>12</v>
      </c>
      <c r="B22" s="50"/>
      <c r="C22" s="51"/>
      <c r="D22" s="408"/>
      <c r="E22" s="409"/>
      <c r="F22" s="410"/>
      <c r="G22" s="408"/>
      <c r="H22" s="409"/>
      <c r="I22" s="410"/>
      <c r="J22" s="408"/>
      <c r="K22" s="409"/>
      <c r="L22" s="410"/>
    </row>
    <row r="23" spans="1:12">
      <c r="A23" s="49">
        <v>13</v>
      </c>
      <c r="B23" s="50"/>
      <c r="C23" s="51"/>
      <c r="D23" s="408"/>
      <c r="E23" s="409"/>
      <c r="F23" s="410"/>
      <c r="G23" s="408"/>
      <c r="H23" s="409"/>
      <c r="I23" s="410"/>
      <c r="J23" s="408"/>
      <c r="K23" s="409"/>
      <c r="L23" s="410"/>
    </row>
    <row r="24" spans="1:12">
      <c r="A24" s="49">
        <v>14</v>
      </c>
      <c r="B24" s="50"/>
      <c r="C24" s="51"/>
      <c r="D24" s="408"/>
      <c r="E24" s="409"/>
      <c r="F24" s="410"/>
      <c r="G24" s="408"/>
      <c r="H24" s="409"/>
      <c r="I24" s="410"/>
      <c r="J24" s="408"/>
      <c r="K24" s="409"/>
      <c r="L24" s="410"/>
    </row>
    <row r="25" spans="1:12">
      <c r="A25" s="49">
        <v>15</v>
      </c>
      <c r="B25" s="50"/>
      <c r="C25" s="51"/>
      <c r="D25" s="408"/>
      <c r="E25" s="409"/>
      <c r="F25" s="410"/>
      <c r="G25" s="408"/>
      <c r="H25" s="409"/>
      <c r="I25" s="410"/>
      <c r="J25" s="408"/>
      <c r="K25" s="409"/>
      <c r="L25" s="410"/>
    </row>
    <row r="26" spans="1:12">
      <c r="A26" s="49">
        <v>16</v>
      </c>
      <c r="B26" s="50"/>
      <c r="C26" s="51"/>
      <c r="D26" s="408"/>
      <c r="E26" s="409"/>
      <c r="F26" s="410"/>
      <c r="G26" s="408"/>
      <c r="H26" s="409"/>
      <c r="I26" s="410"/>
      <c r="J26" s="408"/>
      <c r="K26" s="409"/>
      <c r="L26" s="410"/>
    </row>
    <row r="27" spans="1:12">
      <c r="A27" s="49">
        <v>17</v>
      </c>
      <c r="B27" s="50"/>
      <c r="C27" s="51"/>
      <c r="D27" s="408"/>
      <c r="E27" s="409"/>
      <c r="F27" s="410"/>
      <c r="G27" s="408"/>
      <c r="H27" s="409"/>
      <c r="I27" s="410"/>
      <c r="J27" s="408"/>
      <c r="K27" s="409"/>
      <c r="L27" s="410"/>
    </row>
    <row r="28" spans="1:12">
      <c r="A28" s="49">
        <v>18</v>
      </c>
      <c r="B28" s="50"/>
      <c r="C28" s="51"/>
      <c r="D28" s="408"/>
      <c r="E28" s="409"/>
      <c r="F28" s="410"/>
      <c r="G28" s="408"/>
      <c r="H28" s="409"/>
      <c r="I28" s="410"/>
      <c r="J28" s="408"/>
      <c r="K28" s="409"/>
      <c r="L28" s="410"/>
    </row>
    <row r="29" spans="1:12">
      <c r="A29" s="49">
        <v>19</v>
      </c>
      <c r="B29" s="50"/>
      <c r="C29" s="51"/>
      <c r="D29" s="408"/>
      <c r="E29" s="409"/>
      <c r="F29" s="410"/>
      <c r="G29" s="408"/>
      <c r="H29" s="409"/>
      <c r="I29" s="410"/>
      <c r="J29" s="408"/>
      <c r="K29" s="409"/>
      <c r="L29" s="410"/>
    </row>
    <row r="30" spans="1:12">
      <c r="A30" s="49">
        <v>20</v>
      </c>
      <c r="B30" s="50"/>
      <c r="C30" s="51"/>
      <c r="D30" s="408"/>
      <c r="E30" s="409"/>
      <c r="F30" s="410"/>
      <c r="G30" s="408"/>
      <c r="H30" s="409"/>
      <c r="I30" s="410"/>
      <c r="J30" s="408"/>
      <c r="K30" s="409"/>
      <c r="L30" s="410"/>
    </row>
    <row r="31" spans="1:12">
      <c r="A31" s="49">
        <v>21</v>
      </c>
      <c r="B31" s="50"/>
      <c r="C31" s="51"/>
      <c r="D31" s="408"/>
      <c r="E31" s="409"/>
      <c r="F31" s="410"/>
      <c r="G31" s="408"/>
      <c r="H31" s="409"/>
      <c r="I31" s="410"/>
      <c r="J31" s="408"/>
      <c r="K31" s="409"/>
      <c r="L31" s="410"/>
    </row>
    <row r="32" spans="1:12">
      <c r="A32" s="49">
        <v>22</v>
      </c>
      <c r="B32" s="50"/>
      <c r="C32" s="51"/>
      <c r="D32" s="408"/>
      <c r="E32" s="409"/>
      <c r="F32" s="410"/>
      <c r="G32" s="408"/>
      <c r="H32" s="409"/>
      <c r="I32" s="410"/>
      <c r="J32" s="408"/>
      <c r="K32" s="409"/>
      <c r="L32" s="410"/>
    </row>
    <row r="33" spans="1:12">
      <c r="A33" s="49">
        <v>23</v>
      </c>
      <c r="B33" s="50"/>
      <c r="C33" s="51"/>
      <c r="D33" s="408"/>
      <c r="E33" s="409"/>
      <c r="F33" s="410"/>
      <c r="G33" s="408"/>
      <c r="H33" s="409"/>
      <c r="I33" s="410"/>
      <c r="J33" s="408"/>
      <c r="K33" s="409"/>
      <c r="L33" s="410"/>
    </row>
    <row r="34" spans="1:12">
      <c r="A34" s="49">
        <v>24</v>
      </c>
      <c r="B34" s="50"/>
      <c r="C34" s="51"/>
      <c r="D34" s="408"/>
      <c r="E34" s="409"/>
      <c r="F34" s="410"/>
      <c r="G34" s="408"/>
      <c r="H34" s="409"/>
      <c r="I34" s="410"/>
      <c r="J34" s="408"/>
      <c r="K34" s="409"/>
      <c r="L34" s="410"/>
    </row>
    <row r="35" spans="1:12">
      <c r="A35" s="49">
        <v>25</v>
      </c>
      <c r="B35" s="50"/>
      <c r="C35" s="51"/>
      <c r="D35" s="408"/>
      <c r="E35" s="409"/>
      <c r="F35" s="410"/>
      <c r="G35" s="408"/>
      <c r="H35" s="409"/>
      <c r="I35" s="410"/>
      <c r="J35" s="408"/>
      <c r="K35" s="409"/>
      <c r="L35" s="410"/>
    </row>
    <row r="36" spans="1:12">
      <c r="A36" s="49">
        <v>26</v>
      </c>
      <c r="B36" s="50"/>
      <c r="C36" s="51"/>
      <c r="D36" s="408"/>
      <c r="E36" s="409"/>
      <c r="F36" s="410"/>
      <c r="G36" s="408"/>
      <c r="H36" s="409"/>
      <c r="I36" s="410"/>
      <c r="J36" s="408"/>
      <c r="K36" s="409"/>
      <c r="L36" s="410"/>
    </row>
    <row r="37" spans="1:12">
      <c r="A37" s="49">
        <v>27</v>
      </c>
      <c r="B37" s="50"/>
      <c r="C37" s="51"/>
      <c r="D37" s="408"/>
      <c r="E37" s="409"/>
      <c r="F37" s="410"/>
      <c r="G37" s="408"/>
      <c r="H37" s="409"/>
      <c r="I37" s="410"/>
      <c r="J37" s="408"/>
      <c r="K37" s="409"/>
      <c r="L37" s="410"/>
    </row>
    <row r="38" spans="1:12">
      <c r="A38" s="49">
        <v>28</v>
      </c>
      <c r="B38" s="50"/>
      <c r="C38" s="51"/>
      <c r="D38" s="408"/>
      <c r="E38" s="409"/>
      <c r="F38" s="410"/>
      <c r="G38" s="408"/>
      <c r="H38" s="409"/>
      <c r="I38" s="410"/>
      <c r="J38" s="408"/>
      <c r="K38" s="409"/>
      <c r="L38" s="410"/>
    </row>
    <row r="39" spans="1:12">
      <c r="A39" s="49">
        <v>29</v>
      </c>
      <c r="B39" s="50"/>
      <c r="C39" s="51"/>
      <c r="D39" s="408"/>
      <c r="E39" s="409"/>
      <c r="F39" s="410"/>
      <c r="G39" s="408"/>
      <c r="H39" s="409"/>
      <c r="I39" s="410"/>
      <c r="J39" s="408"/>
      <c r="K39" s="409"/>
      <c r="L39" s="410"/>
    </row>
    <row r="40" spans="1:12">
      <c r="A40" s="49">
        <v>30</v>
      </c>
      <c r="B40" s="50"/>
      <c r="C40" s="51"/>
      <c r="D40" s="408"/>
      <c r="E40" s="409"/>
      <c r="F40" s="410"/>
      <c r="G40" s="408"/>
      <c r="H40" s="409"/>
      <c r="I40" s="410"/>
      <c r="J40" s="408"/>
      <c r="K40" s="409"/>
      <c r="L40" s="410"/>
    </row>
    <row r="41" spans="1:12">
      <c r="A41" s="49">
        <v>31</v>
      </c>
      <c r="B41" s="50"/>
      <c r="C41" s="51"/>
      <c r="D41" s="408"/>
      <c r="E41" s="409"/>
      <c r="F41" s="410"/>
      <c r="G41" s="408"/>
      <c r="H41" s="409"/>
      <c r="I41" s="410"/>
      <c r="J41" s="408"/>
      <c r="K41" s="409"/>
      <c r="L41" s="410"/>
    </row>
    <row r="42" spans="1:12">
      <c r="A42" s="49">
        <v>32</v>
      </c>
      <c r="B42" s="50"/>
      <c r="C42" s="51"/>
      <c r="D42" s="408"/>
      <c r="E42" s="409"/>
      <c r="F42" s="410"/>
      <c r="G42" s="408"/>
      <c r="H42" s="409"/>
      <c r="I42" s="410"/>
      <c r="J42" s="408"/>
      <c r="K42" s="409"/>
      <c r="L42" s="410"/>
    </row>
    <row r="43" spans="1:12">
      <c r="A43" s="49">
        <v>33</v>
      </c>
      <c r="B43" s="50"/>
      <c r="C43" s="51"/>
      <c r="D43" s="408"/>
      <c r="E43" s="409"/>
      <c r="F43" s="410"/>
      <c r="G43" s="408"/>
      <c r="H43" s="409"/>
      <c r="I43" s="410"/>
      <c r="J43" s="408"/>
      <c r="K43" s="409"/>
      <c r="L43" s="410"/>
    </row>
    <row r="44" spans="1:12">
      <c r="A44" s="49">
        <v>34</v>
      </c>
      <c r="B44" s="50"/>
      <c r="C44" s="51"/>
      <c r="D44" s="408"/>
      <c r="E44" s="409"/>
      <c r="F44" s="410"/>
      <c r="G44" s="408"/>
      <c r="H44" s="409"/>
      <c r="I44" s="410"/>
      <c r="J44" s="408"/>
      <c r="K44" s="409"/>
      <c r="L44" s="410"/>
    </row>
    <row r="45" spans="1:12">
      <c r="A45" s="49">
        <v>35</v>
      </c>
      <c r="B45" s="50"/>
      <c r="C45" s="51"/>
      <c r="D45" s="408"/>
      <c r="E45" s="409"/>
      <c r="F45" s="410"/>
      <c r="G45" s="408"/>
      <c r="H45" s="409"/>
      <c r="I45" s="410"/>
      <c r="J45" s="408"/>
      <c r="K45" s="409"/>
      <c r="L45" s="410"/>
    </row>
    <row r="46" spans="1:12">
      <c r="A46" s="49">
        <v>36</v>
      </c>
      <c r="B46" s="50"/>
      <c r="C46" s="51"/>
      <c r="D46" s="408"/>
      <c r="E46" s="409"/>
      <c r="F46" s="410"/>
      <c r="G46" s="408"/>
      <c r="H46" s="409"/>
      <c r="I46" s="410"/>
      <c r="J46" s="408"/>
      <c r="K46" s="409"/>
      <c r="L46" s="410"/>
    </row>
    <row r="47" spans="1:12">
      <c r="A47" s="49">
        <v>37</v>
      </c>
      <c r="B47" s="50"/>
      <c r="C47" s="51"/>
      <c r="D47" s="408"/>
      <c r="E47" s="409"/>
      <c r="F47" s="410"/>
      <c r="G47" s="408"/>
      <c r="H47" s="409"/>
      <c r="I47" s="410"/>
      <c r="J47" s="408"/>
      <c r="K47" s="409"/>
      <c r="L47" s="410"/>
    </row>
    <row r="48" spans="1:12">
      <c r="A48" s="49">
        <v>38</v>
      </c>
      <c r="B48" s="50"/>
      <c r="C48" s="51"/>
      <c r="D48" s="408"/>
      <c r="E48" s="409"/>
      <c r="F48" s="410"/>
      <c r="G48" s="408"/>
      <c r="H48" s="409"/>
      <c r="I48" s="410"/>
      <c r="J48" s="408"/>
      <c r="K48" s="409"/>
      <c r="L48" s="410"/>
    </row>
    <row r="49" spans="1:12">
      <c r="A49" s="49">
        <v>39</v>
      </c>
      <c r="B49" s="50"/>
      <c r="C49" s="51"/>
      <c r="D49" s="408"/>
      <c r="E49" s="409"/>
      <c r="F49" s="410"/>
      <c r="G49" s="408"/>
      <c r="H49" s="409"/>
      <c r="I49" s="410"/>
      <c r="J49" s="408"/>
      <c r="K49" s="409"/>
      <c r="L49" s="410"/>
    </row>
    <row r="50" spans="1:12">
      <c r="A50" s="49">
        <v>40</v>
      </c>
      <c r="B50" s="50"/>
      <c r="C50" s="51"/>
      <c r="D50" s="408"/>
      <c r="E50" s="409"/>
      <c r="F50" s="410"/>
      <c r="G50" s="408"/>
      <c r="H50" s="409"/>
      <c r="I50" s="410"/>
      <c r="J50" s="408"/>
      <c r="K50" s="409"/>
      <c r="L50" s="410"/>
    </row>
    <row r="51" spans="1:12">
      <c r="A51" s="49">
        <v>41</v>
      </c>
      <c r="B51" s="50"/>
      <c r="C51" s="51"/>
      <c r="D51" s="408"/>
      <c r="E51" s="409"/>
      <c r="F51" s="410"/>
      <c r="G51" s="408"/>
      <c r="H51" s="409"/>
      <c r="I51" s="410"/>
      <c r="J51" s="408"/>
      <c r="K51" s="409"/>
      <c r="L51" s="410"/>
    </row>
    <row r="52" spans="1:12">
      <c r="A52" s="49">
        <v>42</v>
      </c>
      <c r="B52" s="50"/>
      <c r="C52" s="51"/>
      <c r="D52" s="408"/>
      <c r="E52" s="409"/>
      <c r="F52" s="410"/>
      <c r="G52" s="408"/>
      <c r="H52" s="409"/>
      <c r="I52" s="410"/>
      <c r="J52" s="408"/>
      <c r="K52" s="409"/>
      <c r="L52" s="410"/>
    </row>
    <row r="53" spans="1:12">
      <c r="A53" s="49">
        <v>43</v>
      </c>
      <c r="B53" s="50"/>
      <c r="C53" s="51"/>
      <c r="D53" s="408"/>
      <c r="E53" s="409"/>
      <c r="F53" s="410"/>
      <c r="G53" s="408"/>
      <c r="H53" s="409"/>
      <c r="I53" s="410"/>
      <c r="J53" s="408"/>
      <c r="K53" s="409"/>
      <c r="L53" s="410"/>
    </row>
    <row r="54" spans="1:12">
      <c r="A54" s="49">
        <v>44</v>
      </c>
      <c r="B54" s="50"/>
      <c r="C54" s="51"/>
      <c r="D54" s="408"/>
      <c r="E54" s="409"/>
      <c r="F54" s="410"/>
      <c r="G54" s="408"/>
      <c r="H54" s="409"/>
      <c r="I54" s="410"/>
      <c r="J54" s="408"/>
      <c r="K54" s="409"/>
      <c r="L54" s="410"/>
    </row>
    <row r="55" spans="1:12">
      <c r="A55" s="49">
        <v>45</v>
      </c>
      <c r="B55" s="50"/>
      <c r="C55" s="51"/>
      <c r="D55" s="408"/>
      <c r="E55" s="409"/>
      <c r="F55" s="410"/>
      <c r="G55" s="408"/>
      <c r="H55" s="409"/>
      <c r="I55" s="410"/>
      <c r="J55" s="408"/>
      <c r="K55" s="409"/>
      <c r="L55" s="410"/>
    </row>
    <row r="99" spans="1:1">
      <c r="A99" s="52"/>
    </row>
    <row r="100" spans="1:1">
      <c r="A100" s="24"/>
    </row>
    <row r="101" spans="1:1">
      <c r="A101" s="24"/>
    </row>
  </sheetData>
  <mergeCells count="141">
    <mergeCell ref="J52:L52"/>
    <mergeCell ref="J53:L53"/>
    <mergeCell ref="J54:L54"/>
    <mergeCell ref="J55:L55"/>
    <mergeCell ref="A7:L7"/>
    <mergeCell ref="J47:L47"/>
    <mergeCell ref="J48:L48"/>
    <mergeCell ref="J49:L49"/>
    <mergeCell ref="J50:L50"/>
    <mergeCell ref="J51:L51"/>
    <mergeCell ref="J42:L42"/>
    <mergeCell ref="J43:L43"/>
    <mergeCell ref="J44:L44"/>
    <mergeCell ref="J45:L45"/>
    <mergeCell ref="J46:L46"/>
    <mergeCell ref="J37:L37"/>
    <mergeCell ref="J38:L38"/>
    <mergeCell ref="J39:L39"/>
    <mergeCell ref="J40:L40"/>
    <mergeCell ref="J41:L41"/>
    <mergeCell ref="J32:L32"/>
    <mergeCell ref="J33:L33"/>
    <mergeCell ref="J34:L34"/>
    <mergeCell ref="J35:L35"/>
    <mergeCell ref="J36:L36"/>
    <mergeCell ref="J27:L27"/>
    <mergeCell ref="J28:L28"/>
    <mergeCell ref="J29:L29"/>
    <mergeCell ref="J30:L30"/>
    <mergeCell ref="J31:L31"/>
    <mergeCell ref="J22:L22"/>
    <mergeCell ref="J23:L23"/>
    <mergeCell ref="J24:L24"/>
    <mergeCell ref="J25:L25"/>
    <mergeCell ref="J26:L26"/>
    <mergeCell ref="J17:L17"/>
    <mergeCell ref="J18:L18"/>
    <mergeCell ref="J19:L19"/>
    <mergeCell ref="J20:L20"/>
    <mergeCell ref="J21:L21"/>
    <mergeCell ref="J12:L12"/>
    <mergeCell ref="J13:L13"/>
    <mergeCell ref="J14:L14"/>
    <mergeCell ref="J15:L15"/>
    <mergeCell ref="J16:L16"/>
    <mergeCell ref="D54:F54"/>
    <mergeCell ref="G54:I54"/>
    <mergeCell ref="D55:F55"/>
    <mergeCell ref="G55:I55"/>
    <mergeCell ref="D51:F51"/>
    <mergeCell ref="G51:I51"/>
    <mergeCell ref="D52:F52"/>
    <mergeCell ref="G52:I52"/>
    <mergeCell ref="D53:F53"/>
    <mergeCell ref="G53:I53"/>
    <mergeCell ref="D48:F48"/>
    <mergeCell ref="G48:I48"/>
    <mergeCell ref="D49:F49"/>
    <mergeCell ref="G49:I49"/>
    <mergeCell ref="D50:F50"/>
    <mergeCell ref="G50:I50"/>
    <mergeCell ref="D45:F45"/>
    <mergeCell ref="G45:I45"/>
    <mergeCell ref="D46:F46"/>
    <mergeCell ref="G46:I46"/>
    <mergeCell ref="D47:F47"/>
    <mergeCell ref="G47:I47"/>
    <mergeCell ref="D42:F42"/>
    <mergeCell ref="G42:I42"/>
    <mergeCell ref="D43:F43"/>
    <mergeCell ref="G43:I43"/>
    <mergeCell ref="D44:F44"/>
    <mergeCell ref="G44:I44"/>
    <mergeCell ref="D39:F39"/>
    <mergeCell ref="G39:I39"/>
    <mergeCell ref="D40:F40"/>
    <mergeCell ref="G40:I40"/>
    <mergeCell ref="D41:F41"/>
    <mergeCell ref="G41:I41"/>
    <mergeCell ref="D36:F36"/>
    <mergeCell ref="G36:I36"/>
    <mergeCell ref="D37:F37"/>
    <mergeCell ref="G37:I37"/>
    <mergeCell ref="D38:F38"/>
    <mergeCell ref="G38:I38"/>
    <mergeCell ref="D33:F33"/>
    <mergeCell ref="G33:I33"/>
    <mergeCell ref="D34:F34"/>
    <mergeCell ref="G34:I34"/>
    <mergeCell ref="D35:F35"/>
    <mergeCell ref="G35:I35"/>
    <mergeCell ref="D30:F30"/>
    <mergeCell ref="G30:I30"/>
    <mergeCell ref="D31:F31"/>
    <mergeCell ref="G31:I31"/>
    <mergeCell ref="D32:F32"/>
    <mergeCell ref="G32:I32"/>
    <mergeCell ref="D27:F27"/>
    <mergeCell ref="G27:I27"/>
    <mergeCell ref="D28:F28"/>
    <mergeCell ref="G28:I28"/>
    <mergeCell ref="D29:F29"/>
    <mergeCell ref="G29:I29"/>
    <mergeCell ref="D24:F24"/>
    <mergeCell ref="G24:I24"/>
    <mergeCell ref="D25:F25"/>
    <mergeCell ref="G25:I25"/>
    <mergeCell ref="D26:F26"/>
    <mergeCell ref="G26:I26"/>
    <mergeCell ref="D21:F21"/>
    <mergeCell ref="G21:I21"/>
    <mergeCell ref="D22:F22"/>
    <mergeCell ref="G22:I22"/>
    <mergeCell ref="D23:F23"/>
    <mergeCell ref="G23:I23"/>
    <mergeCell ref="D18:F18"/>
    <mergeCell ref="G18:I18"/>
    <mergeCell ref="D19:F19"/>
    <mergeCell ref="G19:I19"/>
    <mergeCell ref="D20:F20"/>
    <mergeCell ref="G20:I20"/>
    <mergeCell ref="D15:F15"/>
    <mergeCell ref="G15:I15"/>
    <mergeCell ref="D16:F16"/>
    <mergeCell ref="G16:I16"/>
    <mergeCell ref="D17:F17"/>
    <mergeCell ref="G17:I17"/>
    <mergeCell ref="D12:F12"/>
    <mergeCell ref="G12:I12"/>
    <mergeCell ref="D13:F13"/>
    <mergeCell ref="G13:I13"/>
    <mergeCell ref="D14:F14"/>
    <mergeCell ref="G14:I14"/>
    <mergeCell ref="D11:F11"/>
    <mergeCell ref="G11:I11"/>
    <mergeCell ref="A1:XFD1"/>
    <mergeCell ref="D10:F10"/>
    <mergeCell ref="G10:I10"/>
    <mergeCell ref="J10:L10"/>
    <mergeCell ref="J11:L11"/>
    <mergeCell ref="A4:L5"/>
  </mergeCells>
  <conditionalFormatting sqref="C11:C55">
    <cfRule type="expression" dxfId="1" priority="1">
      <formula>IF(B11="N",1,0)</formula>
    </cfRule>
  </conditionalFormatting>
  <dataValidations count="1">
    <dataValidation type="list" allowBlank="1" showInputMessage="1" showErrorMessage="1" sqref="B11:B55" xr:uid="{4B9FBFCF-D23C-4CB1-B48E-7CB99D672454}">
      <formula1>"Y,N"</formula1>
    </dataValidation>
  </dataValidation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95DDC2-EACC-41C9-9764-A2F441C5083E}">
  <sheetPr codeName="Sheet9">
    <tabColor theme="4" tint="0.59999389629810485"/>
  </sheetPr>
  <dimension ref="A1:BW78"/>
  <sheetViews>
    <sheetView zoomScale="90" zoomScaleNormal="90" workbookViewId="0">
      <selection activeCell="B11" sqref="B11"/>
    </sheetView>
  </sheetViews>
  <sheetFormatPr defaultColWidth="8.84375" defaultRowHeight="13.5"/>
  <cols>
    <col min="1" max="1" width="43" style="161" customWidth="1"/>
    <col min="2" max="2" width="16.23046875" style="160" customWidth="1"/>
    <col min="3" max="3" width="18.4609375" style="161" customWidth="1"/>
    <col min="4" max="4" width="15.84375" style="161" customWidth="1"/>
    <col min="5" max="5" width="31.61328125" style="161" customWidth="1"/>
    <col min="6" max="6" width="18.4609375" style="161" customWidth="1"/>
    <col min="7" max="7" width="25" style="161" customWidth="1"/>
    <col min="8" max="8" width="26.765625" style="161" customWidth="1"/>
    <col min="9" max="9" width="11" style="161" customWidth="1"/>
    <col min="10" max="10" width="14" style="161" customWidth="1"/>
    <col min="11" max="11" width="15" style="161" bestFit="1" customWidth="1"/>
    <col min="12" max="12" width="13.84375" style="161" customWidth="1"/>
    <col min="13" max="13" width="12.61328125" style="161" customWidth="1"/>
    <col min="14" max="30" width="10.61328125" style="161" customWidth="1"/>
    <col min="31" max="57" width="9.23046875" style="161" customWidth="1"/>
    <col min="58" max="72" width="6.4609375" style="161" bestFit="1" customWidth="1"/>
    <col min="73" max="74" width="8.84375" style="161"/>
    <col min="75" max="75" width="8.84375" style="162"/>
    <col min="76" max="16384" width="8.84375" style="161"/>
  </cols>
  <sheetData>
    <row r="1" spans="1:53" s="185" customFormat="1">
      <c r="A1" s="185" t="s">
        <v>13</v>
      </c>
    </row>
    <row r="2" spans="1:53" s="185" customFormat="1"/>
    <row r="3" spans="1:53" s="185" customFormat="1"/>
    <row r="5" spans="1:53">
      <c r="B5" s="161"/>
    </row>
    <row r="6" spans="1:53" s="160" customFormat="1" ht="17.5" customHeight="1">
      <c r="A6" s="443" t="s">
        <v>185</v>
      </c>
      <c r="B6" s="186" t="s">
        <v>186</v>
      </c>
      <c r="C6" s="444" t="s">
        <v>187</v>
      </c>
      <c r="D6" s="442" t="s">
        <v>188</v>
      </c>
      <c r="E6" s="443" t="s">
        <v>189</v>
      </c>
      <c r="F6" s="443"/>
      <c r="G6" s="443"/>
      <c r="H6" s="443" t="s">
        <v>190</v>
      </c>
      <c r="I6" s="443"/>
      <c r="J6" s="443"/>
      <c r="K6" s="188"/>
    </row>
    <row r="7" spans="1:53" s="113" customFormat="1" ht="16.5" customHeight="1">
      <c r="A7" s="443"/>
      <c r="B7" s="187" t="s">
        <v>191</v>
      </c>
      <c r="C7" s="444"/>
      <c r="D7" s="442"/>
      <c r="E7" s="443"/>
      <c r="F7" s="443"/>
      <c r="G7" s="443"/>
      <c r="H7" s="443"/>
      <c r="I7" s="443"/>
      <c r="J7" s="443"/>
      <c r="K7" s="188"/>
      <c r="X7" s="189"/>
      <c r="Y7" s="189"/>
      <c r="Z7" s="189"/>
      <c r="AA7" s="189"/>
      <c r="AB7" s="189"/>
      <c r="AC7" s="189"/>
      <c r="AD7" s="189"/>
      <c r="AE7" s="189"/>
      <c r="AF7" s="189"/>
      <c r="AG7" s="189"/>
      <c r="AH7" s="189"/>
      <c r="AI7" s="189"/>
      <c r="AJ7" s="189"/>
      <c r="AK7" s="189"/>
      <c r="AL7" s="189"/>
      <c r="AM7" s="189"/>
      <c r="AN7" s="189"/>
      <c r="AO7" s="189"/>
      <c r="AP7" s="189"/>
      <c r="AQ7" s="189"/>
      <c r="AR7" s="189"/>
      <c r="AS7" s="189"/>
      <c r="AT7" s="189"/>
      <c r="AU7" s="189"/>
      <c r="AV7" s="189"/>
      <c r="AW7" s="189"/>
      <c r="AX7" s="189"/>
      <c r="AY7" s="189"/>
      <c r="AZ7" s="189"/>
      <c r="BA7" s="189"/>
    </row>
    <row r="8" spans="1:53" s="113" customFormat="1" ht="16.5" customHeight="1">
      <c r="A8" s="190" t="s">
        <v>192</v>
      </c>
      <c r="B8" s="191"/>
      <c r="C8" s="191"/>
      <c r="D8" s="192"/>
      <c r="E8" s="190"/>
      <c r="F8" s="190"/>
      <c r="G8" s="190"/>
      <c r="H8" s="193"/>
      <c r="I8" s="194"/>
      <c r="J8" s="195"/>
      <c r="K8" s="188"/>
      <c r="X8" s="189"/>
      <c r="Y8" s="189"/>
      <c r="Z8" s="189"/>
      <c r="AA8" s="189"/>
      <c r="AB8" s="189"/>
      <c r="AC8" s="189"/>
      <c r="AD8" s="189"/>
      <c r="AE8" s="189"/>
      <c r="AF8" s="189"/>
      <c r="AG8" s="189"/>
      <c r="AH8" s="189"/>
      <c r="AI8" s="189"/>
      <c r="AJ8" s="189"/>
      <c r="AK8" s="189"/>
      <c r="AL8" s="189"/>
      <c r="AM8" s="189"/>
      <c r="AN8" s="189"/>
      <c r="AO8" s="189"/>
      <c r="AP8" s="189"/>
      <c r="AQ8" s="189"/>
      <c r="AR8" s="189"/>
      <c r="AS8" s="189"/>
      <c r="AT8" s="189"/>
      <c r="AU8" s="189"/>
      <c r="AV8" s="189"/>
      <c r="AW8" s="189"/>
      <c r="AX8" s="189"/>
      <c r="AY8" s="189"/>
      <c r="AZ8" s="189"/>
      <c r="BA8" s="189"/>
    </row>
    <row r="9" spans="1:53" s="113" customFormat="1" ht="16.5" customHeight="1">
      <c r="A9" s="190" t="s">
        <v>193</v>
      </c>
      <c r="B9" s="191"/>
      <c r="C9" s="191"/>
      <c r="D9" s="192"/>
      <c r="E9" s="190"/>
      <c r="F9" s="190"/>
      <c r="G9" s="190"/>
      <c r="H9" s="193"/>
      <c r="I9" s="194"/>
      <c r="J9" s="195"/>
      <c r="K9" s="188"/>
      <c r="X9" s="189"/>
      <c r="Y9" s="189"/>
      <c r="Z9" s="189"/>
      <c r="AA9" s="189"/>
      <c r="AB9" s="189"/>
      <c r="AC9" s="189"/>
      <c r="AD9" s="189"/>
      <c r="AE9" s="189"/>
      <c r="AF9" s="189"/>
      <c r="AG9" s="189"/>
      <c r="AH9" s="189"/>
      <c r="AI9" s="189"/>
      <c r="AJ9" s="189"/>
      <c r="AK9" s="189"/>
      <c r="AL9" s="189"/>
      <c r="AM9" s="189"/>
      <c r="AN9" s="189"/>
      <c r="AO9" s="189"/>
      <c r="AP9" s="189"/>
      <c r="AQ9" s="189"/>
      <c r="AR9" s="189"/>
      <c r="AS9" s="189"/>
      <c r="AT9" s="189"/>
      <c r="AU9" s="189"/>
      <c r="AV9" s="189"/>
      <c r="AW9" s="189"/>
      <c r="AX9" s="189"/>
      <c r="AY9" s="189"/>
      <c r="AZ9" s="189"/>
      <c r="BA9" s="189"/>
    </row>
    <row r="10" spans="1:53" s="113" customFormat="1" ht="16.5" customHeight="1">
      <c r="A10" s="196" t="s">
        <v>194</v>
      </c>
      <c r="B10" s="292">
        <v>3.9199999999999999E-2</v>
      </c>
      <c r="C10" s="191"/>
      <c r="D10" s="192"/>
      <c r="E10" s="190"/>
      <c r="F10" s="190"/>
      <c r="G10" s="190"/>
      <c r="H10" s="193"/>
      <c r="I10" s="194"/>
      <c r="J10" s="195"/>
      <c r="K10" s="188"/>
      <c r="X10" s="189"/>
      <c r="Y10" s="189"/>
      <c r="Z10" s="189"/>
      <c r="AA10" s="189"/>
      <c r="AB10" s="189"/>
      <c r="AC10" s="189"/>
      <c r="AD10" s="189"/>
      <c r="AE10" s="189"/>
      <c r="AF10" s="189"/>
      <c r="AG10" s="189"/>
      <c r="AH10" s="189"/>
      <c r="AI10" s="189"/>
      <c r="AJ10" s="189"/>
      <c r="AK10" s="189"/>
      <c r="AL10" s="189"/>
      <c r="AM10" s="189"/>
      <c r="AN10" s="189"/>
      <c r="AO10" s="189"/>
      <c r="AP10" s="189"/>
      <c r="AQ10" s="189"/>
      <c r="AR10" s="189"/>
      <c r="AS10" s="189"/>
      <c r="AT10" s="189"/>
      <c r="AU10" s="189"/>
      <c r="AV10" s="189"/>
      <c r="AW10" s="189"/>
      <c r="AX10" s="189"/>
      <c r="AY10" s="189"/>
      <c r="AZ10" s="189"/>
      <c r="BA10" s="189"/>
    </row>
    <row r="11" spans="1:53" s="113" customFormat="1" ht="16.5" customHeight="1">
      <c r="A11" s="190"/>
      <c r="B11" s="191"/>
      <c r="C11" s="191"/>
      <c r="D11" s="192"/>
      <c r="E11" s="190"/>
      <c r="F11" s="190"/>
      <c r="G11" s="190"/>
      <c r="H11" s="193"/>
      <c r="I11" s="194"/>
      <c r="J11" s="195"/>
      <c r="K11" s="188"/>
      <c r="X11" s="189"/>
      <c r="Y11" s="189"/>
      <c r="Z11" s="189"/>
      <c r="AA11" s="189"/>
      <c r="AB11" s="189"/>
      <c r="AC11" s="189"/>
      <c r="AD11" s="189"/>
      <c r="AE11" s="189"/>
      <c r="AF11" s="189"/>
      <c r="AG11" s="189"/>
      <c r="AH11" s="189"/>
      <c r="AI11" s="189"/>
      <c r="AJ11" s="189"/>
      <c r="AK11" s="189"/>
      <c r="AL11" s="189"/>
      <c r="AM11" s="189"/>
      <c r="AN11" s="189"/>
      <c r="AO11" s="189"/>
      <c r="AP11" s="189"/>
      <c r="AQ11" s="189"/>
      <c r="AR11" s="189"/>
      <c r="AS11" s="189"/>
      <c r="AT11" s="189"/>
      <c r="AU11" s="189"/>
      <c r="AV11" s="189"/>
      <c r="AW11" s="189"/>
      <c r="AX11" s="189"/>
      <c r="AY11" s="189"/>
      <c r="AZ11" s="189"/>
      <c r="BA11" s="189"/>
    </row>
    <row r="12" spans="1:53" s="113" customFormat="1" ht="16.5" customHeight="1">
      <c r="A12" s="190" t="s">
        <v>195</v>
      </c>
      <c r="B12" s="191"/>
      <c r="C12" s="191"/>
      <c r="D12" s="192"/>
      <c r="E12" s="190"/>
      <c r="F12" s="190"/>
      <c r="G12" s="190"/>
      <c r="H12" s="193"/>
      <c r="I12" s="194"/>
      <c r="J12" s="195"/>
      <c r="K12" s="188"/>
      <c r="X12" s="189"/>
      <c r="Y12" s="189"/>
      <c r="Z12" s="189"/>
      <c r="AA12" s="189"/>
      <c r="AB12" s="189"/>
      <c r="AC12" s="189"/>
      <c r="AD12" s="189"/>
      <c r="AE12" s="189"/>
      <c r="AF12" s="189"/>
      <c r="AG12" s="189"/>
      <c r="AH12" s="189"/>
      <c r="AI12" s="189"/>
      <c r="AJ12" s="189"/>
      <c r="AK12" s="189"/>
      <c r="AL12" s="189"/>
      <c r="AM12" s="189"/>
      <c r="AN12" s="189"/>
      <c r="AO12" s="189"/>
      <c r="AP12" s="189"/>
      <c r="AQ12" s="189"/>
      <c r="AR12" s="189"/>
      <c r="AS12" s="189"/>
      <c r="AT12" s="189"/>
      <c r="AU12" s="189"/>
      <c r="AV12" s="189"/>
      <c r="AW12" s="189"/>
      <c r="AX12" s="189"/>
      <c r="AY12" s="189"/>
      <c r="AZ12" s="189"/>
      <c r="BA12" s="189"/>
    </row>
    <row r="13" spans="1:53" s="165" customFormat="1" ht="20.149999999999999" customHeight="1">
      <c r="A13" s="197" t="s">
        <v>196</v>
      </c>
      <c r="B13" s="114">
        <v>3.5000000000000003E-2</v>
      </c>
      <c r="C13" s="163">
        <v>3.5000000000000003E-2</v>
      </c>
      <c r="D13" s="163" t="s">
        <v>197</v>
      </c>
      <c r="E13" s="437" t="s">
        <v>198</v>
      </c>
      <c r="F13" s="437"/>
      <c r="G13" s="437"/>
      <c r="H13" s="424" t="s">
        <v>199</v>
      </c>
      <c r="I13" s="425"/>
      <c r="J13" s="426"/>
      <c r="V13" s="198"/>
      <c r="W13" s="198"/>
      <c r="X13" s="198"/>
      <c r="Y13" s="198"/>
      <c r="Z13" s="198"/>
      <c r="AA13" s="198"/>
      <c r="AB13" s="198"/>
      <c r="AC13" s="198"/>
      <c r="AD13" s="198"/>
      <c r="AE13" s="198"/>
      <c r="AF13" s="198"/>
      <c r="AG13" s="198"/>
      <c r="AH13" s="198"/>
      <c r="AI13" s="198"/>
      <c r="AJ13" s="198"/>
      <c r="AK13" s="198"/>
      <c r="AL13" s="198"/>
      <c r="AM13" s="198"/>
      <c r="AN13" s="198"/>
      <c r="AO13" s="198"/>
      <c r="AP13" s="198"/>
      <c r="AQ13" s="198"/>
      <c r="AR13" s="198"/>
      <c r="AS13" s="198"/>
      <c r="AT13" s="198"/>
      <c r="AU13" s="198"/>
      <c r="AV13" s="198"/>
      <c r="AW13" s="198"/>
      <c r="AX13" s="198"/>
      <c r="AY13" s="198"/>
    </row>
    <row r="14" spans="1:53" s="165" customFormat="1" ht="20.149999999999999" customHeight="1">
      <c r="A14" s="197" t="s">
        <v>200</v>
      </c>
      <c r="B14" s="114">
        <v>0.03</v>
      </c>
      <c r="C14" s="163">
        <v>0.03</v>
      </c>
      <c r="D14" s="163" t="s">
        <v>197</v>
      </c>
      <c r="E14" s="437" t="s">
        <v>198</v>
      </c>
      <c r="F14" s="437"/>
      <c r="G14" s="437"/>
      <c r="H14" s="424" t="s">
        <v>199</v>
      </c>
      <c r="I14" s="425"/>
      <c r="J14" s="426"/>
      <c r="V14" s="198"/>
      <c r="W14" s="198"/>
      <c r="X14" s="198"/>
      <c r="Y14" s="198"/>
      <c r="Z14" s="198"/>
      <c r="AA14" s="198"/>
      <c r="AB14" s="198"/>
      <c r="AC14" s="198"/>
      <c r="AD14" s="198"/>
      <c r="AE14" s="198"/>
      <c r="AF14" s="198"/>
      <c r="AG14" s="198"/>
      <c r="AH14" s="198"/>
      <c r="AI14" s="198"/>
      <c r="AJ14" s="198"/>
      <c r="AK14" s="198"/>
      <c r="AL14" s="198"/>
      <c r="AM14" s="198"/>
      <c r="AN14" s="198"/>
      <c r="AO14" s="198"/>
      <c r="AP14" s="198"/>
      <c r="AQ14" s="198"/>
      <c r="AR14" s="198"/>
      <c r="AS14" s="198"/>
      <c r="AT14" s="198"/>
      <c r="AU14" s="198"/>
      <c r="AV14" s="198"/>
      <c r="AW14" s="198"/>
      <c r="AX14" s="198"/>
      <c r="AY14" s="198"/>
    </row>
    <row r="15" spans="1:53" s="165" customFormat="1" ht="20.149999999999999" customHeight="1">
      <c r="A15" s="197" t="s">
        <v>201</v>
      </c>
      <c r="B15" s="114">
        <v>1.4999999999999999E-2</v>
      </c>
      <c r="C15" s="163">
        <v>1.4999999999999999E-2</v>
      </c>
      <c r="D15" s="163" t="s">
        <v>197</v>
      </c>
      <c r="E15" s="437" t="s">
        <v>198</v>
      </c>
      <c r="F15" s="437"/>
      <c r="G15" s="437"/>
      <c r="H15" s="424" t="s">
        <v>199</v>
      </c>
      <c r="I15" s="425"/>
      <c r="J15" s="426"/>
      <c r="U15" s="198"/>
      <c r="V15" s="198"/>
      <c r="W15" s="198"/>
      <c r="X15" s="198"/>
      <c r="Y15" s="198"/>
      <c r="Z15" s="198"/>
      <c r="AA15" s="198"/>
      <c r="AB15" s="198"/>
      <c r="AC15" s="198"/>
      <c r="AD15" s="198"/>
      <c r="AE15" s="198"/>
      <c r="AF15" s="198"/>
      <c r="AG15" s="198"/>
      <c r="AH15" s="198"/>
      <c r="AI15" s="198"/>
      <c r="AJ15" s="198"/>
      <c r="AK15" s="198"/>
      <c r="AL15" s="198"/>
      <c r="AM15" s="198"/>
      <c r="AN15" s="198"/>
      <c r="AO15" s="198"/>
      <c r="AP15" s="198"/>
      <c r="AQ15" s="198"/>
      <c r="AR15" s="198"/>
      <c r="AS15" s="198"/>
      <c r="AT15" s="198"/>
      <c r="AU15" s="198"/>
      <c r="AV15" s="198"/>
      <c r="AW15" s="198"/>
      <c r="AX15" s="198"/>
      <c r="AY15" s="198"/>
    </row>
    <row r="16" spans="1:53" s="165" customFormat="1" ht="20.149999999999999" customHeight="1">
      <c r="A16" s="197" t="s">
        <v>202</v>
      </c>
      <c r="B16" s="114">
        <v>1.286E-2</v>
      </c>
      <c r="C16" s="163">
        <v>1.286E-2</v>
      </c>
      <c r="D16" s="163" t="s">
        <v>197</v>
      </c>
      <c r="E16" s="437" t="s">
        <v>198</v>
      </c>
      <c r="F16" s="437"/>
      <c r="G16" s="437"/>
      <c r="H16" s="424" t="s">
        <v>199</v>
      </c>
      <c r="I16" s="425"/>
      <c r="J16" s="426"/>
      <c r="U16" s="198"/>
      <c r="V16" s="198"/>
      <c r="W16" s="198"/>
      <c r="X16" s="198"/>
      <c r="Y16" s="198"/>
      <c r="Z16" s="198"/>
      <c r="AA16" s="198"/>
      <c r="AB16" s="198"/>
      <c r="AC16" s="198"/>
      <c r="AD16" s="198"/>
      <c r="AE16" s="198"/>
      <c r="AF16" s="198"/>
      <c r="AG16" s="198"/>
      <c r="AH16" s="198"/>
      <c r="AI16" s="198"/>
      <c r="AJ16" s="198"/>
      <c r="AK16" s="198"/>
      <c r="AL16" s="198"/>
      <c r="AM16" s="198"/>
      <c r="AN16" s="198"/>
      <c r="AO16" s="198"/>
      <c r="AP16" s="198"/>
      <c r="AQ16" s="198"/>
      <c r="AR16" s="198"/>
      <c r="AS16" s="198"/>
      <c r="AT16" s="198"/>
      <c r="AU16" s="198"/>
      <c r="AV16" s="198"/>
      <c r="AW16" s="198"/>
      <c r="AX16" s="198"/>
      <c r="AY16" s="198"/>
    </row>
    <row r="17" spans="1:75" s="165" customFormat="1" ht="20.149999999999999" customHeight="1">
      <c r="A17" s="197"/>
      <c r="B17" s="299"/>
      <c r="C17" s="163"/>
      <c r="D17" s="163"/>
      <c r="E17" s="423"/>
      <c r="F17" s="423"/>
      <c r="G17" s="423"/>
      <c r="H17" s="424"/>
      <c r="I17" s="425"/>
      <c r="J17" s="426"/>
      <c r="U17" s="198"/>
      <c r="V17" s="198"/>
      <c r="W17" s="198"/>
      <c r="X17" s="198"/>
      <c r="Y17" s="198"/>
      <c r="Z17" s="198"/>
      <c r="AA17" s="198"/>
      <c r="AB17" s="198"/>
      <c r="AC17" s="198"/>
      <c r="AD17" s="198"/>
      <c r="AE17" s="198"/>
      <c r="AF17" s="198"/>
      <c r="AG17" s="198"/>
      <c r="AH17" s="198"/>
      <c r="AI17" s="198"/>
      <c r="AJ17" s="198"/>
      <c r="AK17" s="198"/>
      <c r="AL17" s="198"/>
      <c r="AM17" s="198"/>
      <c r="AN17" s="198"/>
      <c r="AO17" s="198"/>
      <c r="AP17" s="198"/>
      <c r="AQ17" s="198"/>
      <c r="AR17" s="198"/>
      <c r="AS17" s="198"/>
      <c r="AT17" s="198"/>
      <c r="AU17" s="198"/>
      <c r="AV17" s="198"/>
      <c r="AW17" s="198"/>
      <c r="AX17" s="198"/>
    </row>
    <row r="18" spans="1:75" s="165" customFormat="1" ht="20.149999999999999" customHeight="1">
      <c r="A18" s="197"/>
      <c r="B18" s="300"/>
      <c r="C18" s="293"/>
      <c r="D18" s="163"/>
      <c r="E18" s="226"/>
      <c r="F18" s="228"/>
      <c r="G18" s="166"/>
      <c r="H18" s="223" t="s">
        <v>203</v>
      </c>
      <c r="I18" s="224"/>
      <c r="J18" s="225"/>
      <c r="U18" s="198"/>
      <c r="V18" s="198"/>
      <c r="W18" s="198"/>
      <c r="X18" s="198"/>
      <c r="Y18" s="198"/>
      <c r="Z18" s="198"/>
      <c r="AA18" s="198"/>
      <c r="AB18" s="198"/>
      <c r="AC18" s="198"/>
      <c r="AD18" s="198"/>
      <c r="AE18" s="198"/>
      <c r="AF18" s="198"/>
      <c r="AG18" s="198"/>
      <c r="AH18" s="198"/>
      <c r="AI18" s="198"/>
      <c r="AJ18" s="198"/>
      <c r="AK18" s="198"/>
      <c r="AL18" s="198"/>
      <c r="AM18" s="198"/>
      <c r="AN18" s="198"/>
      <c r="AO18" s="198"/>
      <c r="AP18" s="198"/>
      <c r="AQ18" s="198"/>
      <c r="AR18" s="198"/>
      <c r="AS18" s="198"/>
      <c r="AT18" s="198"/>
      <c r="AU18" s="198"/>
      <c r="AV18" s="198"/>
      <c r="AW18" s="198"/>
      <c r="AX18" s="198"/>
    </row>
    <row r="19" spans="1:75" s="165" customFormat="1" ht="20.149999999999999" customHeight="1">
      <c r="A19" s="197"/>
      <c r="B19" s="300"/>
      <c r="C19" s="293"/>
      <c r="D19" s="163"/>
      <c r="E19" s="226"/>
      <c r="F19" s="228"/>
      <c r="G19" s="166"/>
      <c r="H19" s="223" t="s">
        <v>203</v>
      </c>
      <c r="I19" s="224"/>
      <c r="J19" s="225"/>
      <c r="U19" s="198"/>
      <c r="V19" s="198"/>
      <c r="W19" s="198"/>
      <c r="X19" s="198"/>
      <c r="Y19" s="198"/>
      <c r="Z19" s="198"/>
      <c r="AA19" s="198"/>
      <c r="AB19" s="198"/>
      <c r="AC19" s="198"/>
      <c r="AD19" s="198"/>
      <c r="AE19" s="198"/>
      <c r="AF19" s="198"/>
      <c r="AG19" s="198"/>
      <c r="AH19" s="198"/>
      <c r="AI19" s="198"/>
      <c r="AJ19" s="198"/>
      <c r="AK19" s="198"/>
      <c r="AL19" s="198"/>
      <c r="AM19" s="198"/>
      <c r="AN19" s="198"/>
      <c r="AO19" s="198"/>
      <c r="AP19" s="198"/>
      <c r="AQ19" s="198"/>
      <c r="AR19" s="198"/>
      <c r="AS19" s="198"/>
      <c r="AT19" s="198"/>
      <c r="AU19" s="198"/>
      <c r="AV19" s="198"/>
      <c r="AW19" s="198"/>
      <c r="AX19" s="198"/>
    </row>
    <row r="20" spans="1:75" s="165" customFormat="1" ht="36.65" customHeight="1">
      <c r="A20" s="197" t="s">
        <v>204</v>
      </c>
      <c r="B20" s="116">
        <f>C20*_xlfn.XLOOKUP($D20,$B$32:$AD$32,$B$33:$AD$33,,0)</f>
        <v>2.2401506466810659</v>
      </c>
      <c r="C20" s="163">
        <v>1.9512195121951219</v>
      </c>
      <c r="D20" s="163" t="s">
        <v>205</v>
      </c>
      <c r="E20" s="432" t="s">
        <v>206</v>
      </c>
      <c r="F20" s="433"/>
      <c r="G20" s="167" t="s">
        <v>207</v>
      </c>
      <c r="H20" s="424" t="s">
        <v>208</v>
      </c>
      <c r="I20" s="425"/>
      <c r="J20" s="426"/>
      <c r="L20" s="198"/>
      <c r="M20" s="198"/>
      <c r="U20" s="198"/>
      <c r="V20" s="198"/>
      <c r="W20" s="198"/>
      <c r="X20" s="198"/>
      <c r="Y20" s="198"/>
      <c r="Z20" s="198"/>
      <c r="AA20" s="198"/>
      <c r="AB20" s="198"/>
      <c r="AC20" s="198"/>
      <c r="AD20" s="198"/>
      <c r="AE20" s="198"/>
      <c r="AF20" s="198"/>
      <c r="AG20" s="198"/>
      <c r="AH20" s="198"/>
      <c r="AI20" s="198"/>
      <c r="AJ20" s="198"/>
      <c r="AK20" s="198"/>
      <c r="AL20" s="198"/>
      <c r="AM20" s="198"/>
      <c r="AN20" s="198"/>
      <c r="AO20" s="198"/>
      <c r="AP20" s="198"/>
      <c r="AQ20" s="198"/>
      <c r="AR20" s="198"/>
      <c r="AS20" s="198"/>
      <c r="AT20" s="198"/>
      <c r="AU20" s="198"/>
      <c r="AV20" s="198"/>
    </row>
    <row r="21" spans="1:75" s="165" customFormat="1" ht="37.5" customHeight="1">
      <c r="A21" s="199" t="s">
        <v>209</v>
      </c>
      <c r="B21" s="116">
        <f>C21*_xlfn.XLOOKUP($D21,$B$32:$AD$32,$B$33:$AD$33,,0)</f>
        <v>1.5067243337405847E-2</v>
      </c>
      <c r="C21" s="163">
        <v>1.3123893805309735E-2</v>
      </c>
      <c r="D21" s="163" t="s">
        <v>205</v>
      </c>
      <c r="E21" s="432" t="s">
        <v>210</v>
      </c>
      <c r="F21" s="433"/>
      <c r="G21" s="167" t="s">
        <v>211</v>
      </c>
      <c r="H21" s="434" t="s">
        <v>212</v>
      </c>
      <c r="I21" s="435"/>
      <c r="J21" s="436"/>
      <c r="L21" s="198"/>
      <c r="M21" s="198"/>
      <c r="U21" s="198"/>
      <c r="V21" s="198"/>
      <c r="W21" s="198"/>
      <c r="X21" s="198"/>
      <c r="Y21" s="198"/>
      <c r="Z21" s="198"/>
      <c r="AA21" s="198"/>
      <c r="AB21" s="198"/>
      <c r="AC21" s="198"/>
      <c r="AD21" s="198"/>
      <c r="AE21" s="198"/>
      <c r="AF21" s="198"/>
      <c r="AG21" s="198"/>
      <c r="AH21" s="198"/>
      <c r="AI21" s="198"/>
      <c r="AJ21" s="198"/>
      <c r="AK21" s="198"/>
      <c r="AL21" s="198"/>
      <c r="AM21" s="198"/>
      <c r="AN21" s="198"/>
      <c r="AO21" s="198"/>
      <c r="AP21" s="198"/>
      <c r="AQ21" s="198"/>
      <c r="AR21" s="198"/>
      <c r="AS21" s="198"/>
      <c r="AT21" s="198"/>
      <c r="AU21" s="198"/>
      <c r="AV21" s="198"/>
    </row>
    <row r="22" spans="1:75" s="165" customFormat="1" ht="20.149999999999999" customHeight="1">
      <c r="A22" s="197" t="s">
        <v>213</v>
      </c>
      <c r="B22" s="115">
        <v>10</v>
      </c>
      <c r="C22" s="163">
        <v>10</v>
      </c>
      <c r="D22" s="163" t="s">
        <v>214</v>
      </c>
      <c r="E22" s="281" t="s">
        <v>215</v>
      </c>
      <c r="F22" s="166"/>
      <c r="G22" s="166"/>
      <c r="H22" s="223"/>
      <c r="I22" s="224"/>
      <c r="J22" s="225"/>
      <c r="U22" s="198"/>
      <c r="V22" s="198"/>
      <c r="W22" s="198"/>
      <c r="X22" s="198"/>
      <c r="Y22" s="198"/>
      <c r="Z22" s="198"/>
      <c r="AA22" s="198"/>
      <c r="AB22" s="198"/>
      <c r="AC22" s="198"/>
      <c r="AD22" s="198"/>
      <c r="AE22" s="198"/>
      <c r="AF22" s="198"/>
      <c r="AG22" s="198"/>
      <c r="AH22" s="198"/>
      <c r="AI22" s="198"/>
      <c r="AJ22" s="198"/>
      <c r="AK22" s="198"/>
      <c r="AL22" s="198"/>
      <c r="AM22" s="198"/>
      <c r="AN22" s="198"/>
      <c r="AO22" s="198"/>
      <c r="AP22" s="198"/>
      <c r="AQ22" s="198"/>
      <c r="AR22" s="198"/>
      <c r="AS22" s="198"/>
      <c r="AT22" s="198"/>
      <c r="AU22" s="198"/>
      <c r="AV22" s="198"/>
      <c r="AW22" s="198"/>
      <c r="AX22" s="198"/>
    </row>
    <row r="23" spans="1:75" s="165" customFormat="1" ht="37.5" customHeight="1">
      <c r="A23" s="199" t="s">
        <v>216</v>
      </c>
      <c r="B23" s="132">
        <v>28</v>
      </c>
      <c r="C23" s="163">
        <v>28</v>
      </c>
      <c r="D23" s="163">
        <v>2014</v>
      </c>
      <c r="E23" s="164" t="s">
        <v>217</v>
      </c>
      <c r="F23" s="168"/>
      <c r="G23" s="167"/>
      <c r="H23" s="166"/>
      <c r="I23" s="166"/>
      <c r="J23" s="166"/>
      <c r="L23" s="198"/>
      <c r="M23" s="198"/>
      <c r="U23" s="198"/>
      <c r="V23" s="198"/>
      <c r="W23" s="198"/>
      <c r="X23" s="198"/>
      <c r="Y23" s="198"/>
      <c r="Z23" s="198"/>
      <c r="AA23" s="198"/>
      <c r="AB23" s="198"/>
      <c r="AC23" s="198"/>
      <c r="AD23" s="198"/>
      <c r="AE23" s="198"/>
      <c r="AF23" s="198"/>
      <c r="AG23" s="198"/>
      <c r="AH23" s="198"/>
      <c r="AI23" s="198"/>
      <c r="AJ23" s="198"/>
      <c r="AK23" s="198"/>
      <c r="AL23" s="198"/>
      <c r="AM23" s="198"/>
      <c r="AN23" s="198"/>
      <c r="AO23" s="198"/>
      <c r="AP23" s="198"/>
      <c r="AQ23" s="198"/>
      <c r="AR23" s="198"/>
      <c r="AS23" s="198"/>
      <c r="AT23" s="198"/>
      <c r="AU23" s="198"/>
      <c r="AV23" s="198"/>
    </row>
    <row r="24" spans="1:75" s="165" customFormat="1" ht="37.5" customHeight="1">
      <c r="A24" s="199" t="s">
        <v>218</v>
      </c>
      <c r="B24" s="120">
        <v>6.5600000000000001E-4</v>
      </c>
      <c r="C24" s="163"/>
      <c r="D24" s="163"/>
      <c r="E24" s="280" t="s">
        <v>219</v>
      </c>
      <c r="F24" s="168"/>
      <c r="G24" s="167"/>
      <c r="H24" s="166"/>
      <c r="I24" s="166"/>
      <c r="J24" s="166"/>
      <c r="L24" s="198"/>
      <c r="M24" s="198"/>
      <c r="U24" s="198"/>
      <c r="V24" s="198"/>
      <c r="W24" s="198"/>
      <c r="X24" s="198"/>
      <c r="Y24" s="198"/>
      <c r="Z24" s="198"/>
      <c r="AA24" s="198"/>
      <c r="AB24" s="198"/>
      <c r="AC24" s="198"/>
      <c r="AD24" s="198"/>
      <c r="AE24" s="198"/>
      <c r="AF24" s="198"/>
      <c r="AG24" s="198"/>
      <c r="AH24" s="198"/>
      <c r="AI24" s="198"/>
      <c r="AJ24" s="198"/>
      <c r="AK24" s="198"/>
      <c r="AL24" s="198"/>
      <c r="AM24" s="198"/>
      <c r="AN24" s="198"/>
      <c r="AO24" s="198"/>
      <c r="AP24" s="198"/>
      <c r="AQ24" s="198"/>
      <c r="AR24" s="198"/>
      <c r="AS24" s="198"/>
      <c r="AT24" s="198"/>
      <c r="AU24" s="198"/>
      <c r="AV24" s="198"/>
    </row>
    <row r="25" spans="1:75" s="165" customFormat="1" ht="37.5" customHeight="1">
      <c r="A25" s="199" t="s">
        <v>220</v>
      </c>
      <c r="B25" s="131">
        <v>90909.1</v>
      </c>
      <c r="C25" s="163"/>
      <c r="D25" s="163"/>
      <c r="E25" s="280" t="s">
        <v>219</v>
      </c>
      <c r="F25" s="168"/>
      <c r="G25" s="167"/>
      <c r="H25" s="226"/>
      <c r="I25" s="227"/>
      <c r="J25" s="228"/>
      <c r="L25" s="198"/>
      <c r="M25" s="198"/>
      <c r="U25" s="198"/>
      <c r="V25" s="198"/>
      <c r="W25" s="198"/>
      <c r="X25" s="198"/>
      <c r="Y25" s="198"/>
      <c r="Z25" s="198"/>
      <c r="AA25" s="198"/>
      <c r="AB25" s="198"/>
      <c r="AC25" s="198"/>
      <c r="AD25" s="198"/>
      <c r="AE25" s="198"/>
      <c r="AF25" s="198"/>
      <c r="AG25" s="198"/>
      <c r="AH25" s="198"/>
      <c r="AI25" s="198"/>
      <c r="AJ25" s="198"/>
      <c r="AK25" s="198"/>
      <c r="AL25" s="198"/>
      <c r="AM25" s="198"/>
      <c r="AN25" s="198"/>
      <c r="AO25" s="198"/>
      <c r="AP25" s="198"/>
      <c r="AQ25" s="198"/>
      <c r="AR25" s="198"/>
      <c r="AS25" s="198"/>
      <c r="AT25" s="198"/>
      <c r="AU25" s="198"/>
      <c r="AV25" s="198"/>
    </row>
    <row r="26" spans="1:75" s="165" customFormat="1" ht="37.5" customHeight="1">
      <c r="A26" s="199" t="s">
        <v>221</v>
      </c>
      <c r="B26" s="116">
        <v>4.32</v>
      </c>
      <c r="C26" s="163"/>
      <c r="D26" s="163"/>
      <c r="E26" s="280" t="s">
        <v>219</v>
      </c>
      <c r="F26" s="168"/>
      <c r="G26" s="167"/>
      <c r="H26" s="226"/>
      <c r="I26" s="227"/>
      <c r="J26" s="228"/>
      <c r="L26" s="198"/>
      <c r="M26" s="198"/>
      <c r="U26" s="198"/>
      <c r="V26" s="198"/>
      <c r="W26" s="198"/>
      <c r="X26" s="198"/>
      <c r="Y26" s="198"/>
      <c r="Z26" s="198"/>
      <c r="AA26" s="198"/>
      <c r="AB26" s="198"/>
      <c r="AC26" s="198"/>
      <c r="AD26" s="198"/>
      <c r="AE26" s="198"/>
      <c r="AF26" s="198"/>
      <c r="AG26" s="198"/>
      <c r="AH26" s="198"/>
      <c r="AI26" s="198"/>
      <c r="AJ26" s="198"/>
      <c r="AK26" s="198"/>
      <c r="AL26" s="198"/>
      <c r="AM26" s="198"/>
      <c r="AN26" s="198"/>
      <c r="AO26" s="198"/>
      <c r="AP26" s="198"/>
      <c r="AQ26" s="198"/>
      <c r="AR26" s="198"/>
      <c r="AS26" s="198"/>
      <c r="AT26" s="198"/>
      <c r="AU26" s="198"/>
      <c r="AV26" s="198"/>
    </row>
    <row r="27" spans="1:75" s="165" customFormat="1" ht="20.149999999999999" customHeight="1">
      <c r="A27" s="197" t="s">
        <v>222</v>
      </c>
      <c r="B27" s="278">
        <f>C27*Y31</f>
        <v>6.8298167477239984</v>
      </c>
      <c r="C27" s="163">
        <v>6.01</v>
      </c>
      <c r="D27" s="163" t="s">
        <v>223</v>
      </c>
      <c r="E27" s="166" t="s">
        <v>224</v>
      </c>
      <c r="F27" s="166"/>
      <c r="G27" s="166"/>
      <c r="H27" s="223"/>
      <c r="I27" s="224"/>
      <c r="J27" s="225"/>
      <c r="U27" s="198"/>
      <c r="V27" s="198"/>
      <c r="W27" s="198"/>
      <c r="X27" s="198"/>
      <c r="Y27" s="198"/>
      <c r="Z27" s="198"/>
      <c r="AA27" s="198"/>
      <c r="AB27" s="198"/>
      <c r="AC27" s="198"/>
      <c r="AD27" s="198"/>
      <c r="AE27" s="198"/>
      <c r="AF27" s="198"/>
      <c r="AG27" s="198"/>
      <c r="AH27" s="198"/>
      <c r="AI27" s="198"/>
      <c r="AJ27" s="198"/>
      <c r="AK27" s="198"/>
      <c r="AL27" s="198"/>
      <c r="AM27" s="198"/>
      <c r="AN27" s="198"/>
      <c r="AO27" s="198"/>
      <c r="AP27" s="198"/>
      <c r="AQ27" s="198"/>
      <c r="AR27" s="198"/>
      <c r="AS27" s="198"/>
      <c r="AT27" s="198"/>
      <c r="AU27" s="198"/>
      <c r="AV27" s="198"/>
      <c r="AW27" s="198"/>
      <c r="AX27" s="198"/>
    </row>
    <row r="28" spans="1:75" ht="20.149999999999999" customHeight="1">
      <c r="A28" s="201"/>
      <c r="B28" s="202"/>
      <c r="D28" s="203"/>
      <c r="E28" s="203"/>
      <c r="F28" s="203"/>
      <c r="J28" s="204"/>
      <c r="K28" s="204"/>
      <c r="L28" s="204"/>
      <c r="M28" s="204"/>
      <c r="N28" s="204"/>
      <c r="O28" s="204"/>
      <c r="P28" s="204"/>
      <c r="Q28" s="204"/>
      <c r="R28" s="204"/>
      <c r="S28" s="204"/>
      <c r="T28" s="204"/>
      <c r="U28" s="204"/>
      <c r="V28" s="204"/>
      <c r="W28" s="204"/>
      <c r="X28" s="204"/>
      <c r="Y28" s="204"/>
      <c r="Z28" s="204"/>
      <c r="AA28" s="204"/>
      <c r="AB28" s="204"/>
      <c r="AC28" s="204"/>
      <c r="AD28" s="204"/>
      <c r="AE28" s="204"/>
      <c r="AF28" s="204"/>
      <c r="AG28" s="204"/>
      <c r="AH28" s="204"/>
      <c r="AI28" s="204"/>
      <c r="AJ28" s="204"/>
      <c r="AK28" s="204"/>
      <c r="AL28" s="204"/>
      <c r="AM28" s="204"/>
      <c r="AN28" s="204"/>
      <c r="AO28" s="204"/>
      <c r="AP28" s="204"/>
      <c r="AQ28" s="204"/>
      <c r="AR28" s="204"/>
      <c r="AS28" s="204"/>
      <c r="AT28" s="204"/>
      <c r="AU28" s="204"/>
      <c r="AV28" s="204"/>
    </row>
    <row r="29" spans="1:75">
      <c r="A29" s="205" t="s">
        <v>225</v>
      </c>
      <c r="B29" s="170" t="s">
        <v>226</v>
      </c>
      <c r="C29" s="206" t="s">
        <v>227</v>
      </c>
      <c r="D29" s="171"/>
      <c r="E29" s="171"/>
      <c r="F29" s="171"/>
      <c r="G29" s="171"/>
      <c r="H29" s="171"/>
      <c r="I29" s="171"/>
      <c r="J29" s="171"/>
      <c r="K29" s="171"/>
      <c r="L29" s="171"/>
      <c r="M29" s="171"/>
      <c r="N29" s="171"/>
      <c r="O29" s="171"/>
      <c r="P29" s="171"/>
      <c r="Q29" s="171"/>
      <c r="R29" s="171"/>
      <c r="S29" s="171"/>
      <c r="T29" s="171"/>
      <c r="U29" s="171"/>
      <c r="V29" s="171"/>
      <c r="W29" s="171"/>
      <c r="X29" s="171"/>
      <c r="Y29" s="171"/>
      <c r="Z29" s="171"/>
      <c r="AA29" s="171"/>
      <c r="AB29" s="171"/>
      <c r="AC29" s="283"/>
      <c r="AD29" s="283"/>
      <c r="AE29" s="204"/>
      <c r="AF29" s="204"/>
      <c r="AG29" s="204"/>
      <c r="AH29" s="204"/>
      <c r="AI29" s="204"/>
      <c r="AJ29" s="204"/>
      <c r="AK29" s="204"/>
      <c r="AL29" s="204"/>
      <c r="AM29" s="204"/>
      <c r="AN29" s="204"/>
      <c r="AO29" s="204"/>
      <c r="AP29" s="204"/>
      <c r="AQ29" s="204"/>
      <c r="AR29" s="204"/>
      <c r="AS29" s="204"/>
      <c r="AT29" s="204"/>
      <c r="AU29" s="204"/>
      <c r="AV29" s="204"/>
      <c r="AW29" s="204"/>
      <c r="BW29" s="161"/>
    </row>
    <row r="30" spans="1:75">
      <c r="A30" s="172" t="s">
        <v>228</v>
      </c>
      <c r="B30" s="173">
        <v>36616</v>
      </c>
      <c r="C30" s="173">
        <v>36981</v>
      </c>
      <c r="D30" s="173">
        <v>37346</v>
      </c>
      <c r="E30" s="173">
        <v>37711</v>
      </c>
      <c r="F30" s="173">
        <v>38077</v>
      </c>
      <c r="G30" s="173">
        <v>38442</v>
      </c>
      <c r="H30" s="173">
        <v>38807</v>
      </c>
      <c r="I30" s="173">
        <v>39172</v>
      </c>
      <c r="J30" s="173">
        <v>39538</v>
      </c>
      <c r="K30" s="173">
        <v>39903</v>
      </c>
      <c r="L30" s="173">
        <v>40268</v>
      </c>
      <c r="M30" s="173">
        <v>40633</v>
      </c>
      <c r="N30" s="173">
        <v>40999</v>
      </c>
      <c r="O30" s="173">
        <v>41364</v>
      </c>
      <c r="P30" s="173">
        <v>41729</v>
      </c>
      <c r="Q30" s="173">
        <v>42094</v>
      </c>
      <c r="R30" s="173">
        <v>42460</v>
      </c>
      <c r="S30" s="173">
        <v>42825</v>
      </c>
      <c r="T30" s="173">
        <v>43190</v>
      </c>
      <c r="U30" s="173">
        <v>43555</v>
      </c>
      <c r="V30" s="173">
        <v>43921</v>
      </c>
      <c r="W30" s="173">
        <v>44286</v>
      </c>
      <c r="X30" s="173">
        <v>44651</v>
      </c>
      <c r="Y30" s="173">
        <v>45016</v>
      </c>
      <c r="Z30" s="173">
        <v>45382</v>
      </c>
      <c r="AA30" s="173">
        <v>45747</v>
      </c>
      <c r="AB30" s="173">
        <v>46112</v>
      </c>
      <c r="AC30" s="284"/>
      <c r="AD30" s="285"/>
      <c r="AE30" s="204"/>
      <c r="AF30" s="204"/>
      <c r="AG30" s="204"/>
      <c r="AH30" s="204"/>
      <c r="AI30" s="204"/>
      <c r="AJ30" s="204"/>
      <c r="AK30" s="204"/>
      <c r="AL30" s="204"/>
      <c r="AM30" s="204"/>
      <c r="AN30" s="204"/>
      <c r="AO30" s="204"/>
      <c r="AP30" s="204"/>
      <c r="AQ30" s="204"/>
      <c r="AR30" s="204"/>
      <c r="AS30" s="204"/>
      <c r="AT30" s="204"/>
      <c r="AU30" s="204"/>
      <c r="AV30" s="204"/>
      <c r="AW30" s="204"/>
      <c r="BW30" s="161"/>
    </row>
    <row r="31" spans="1:75" ht="27">
      <c r="A31" s="174" t="s">
        <v>229</v>
      </c>
      <c r="B31" s="175">
        <v>0.56549575070821523</v>
      </c>
      <c r="C31" s="175">
        <v>0.58237960339943329</v>
      </c>
      <c r="D31" s="175">
        <v>0.59107648725212458</v>
      </c>
      <c r="E31" s="175">
        <v>0.60345609065155803</v>
      </c>
      <c r="F31" s="175">
        <v>0.62031161473087815</v>
      </c>
      <c r="G31" s="175">
        <v>0.6396033994334277</v>
      </c>
      <c r="H31" s="175">
        <v>0.65645892351274782</v>
      </c>
      <c r="I31" s="175">
        <v>0.68096317280453267</v>
      </c>
      <c r="J31" s="175">
        <v>0.70909348441926356</v>
      </c>
      <c r="K31" s="175">
        <v>0.73014164305949025</v>
      </c>
      <c r="L31" s="175">
        <v>0.73348441926345587</v>
      </c>
      <c r="M31" s="175">
        <v>0.76988668555240791</v>
      </c>
      <c r="N31" s="175">
        <v>0.8068271954674221</v>
      </c>
      <c r="O31" s="175">
        <v>0.83175637393767698</v>
      </c>
      <c r="P31" s="175">
        <v>0.85575070821529742</v>
      </c>
      <c r="Q31" s="175">
        <v>0.87252124645892348</v>
      </c>
      <c r="R31" s="175">
        <v>0.88192634560906513</v>
      </c>
      <c r="S31" s="175">
        <v>0.9008215297450427</v>
      </c>
      <c r="T31" s="175">
        <v>0.93453257790368272</v>
      </c>
      <c r="U31" s="175">
        <v>0.96308781869688376</v>
      </c>
      <c r="V31" s="175">
        <v>0.98801699716713864</v>
      </c>
      <c r="W31" s="175">
        <v>1</v>
      </c>
      <c r="X31" s="175">
        <v>1.0447418038860117</v>
      </c>
      <c r="Y31" s="175">
        <v>1.1364087766595672</v>
      </c>
      <c r="Z31" s="175">
        <v>1.1994442516398711</v>
      </c>
      <c r="AA31" s="175">
        <v>1.2271187357798576</v>
      </c>
      <c r="AB31" s="175">
        <v>1.2459863358992065</v>
      </c>
      <c r="AC31" s="286"/>
      <c r="AD31" s="287"/>
      <c r="AE31" s="204"/>
      <c r="AF31" s="204"/>
      <c r="AG31" s="204"/>
      <c r="AH31" s="204"/>
      <c r="AI31" s="204"/>
      <c r="AJ31" s="204"/>
      <c r="AK31" s="204"/>
      <c r="AL31" s="204"/>
      <c r="AM31" s="204"/>
      <c r="AN31" s="204"/>
      <c r="AO31" s="204"/>
      <c r="AP31" s="204"/>
      <c r="AQ31" s="204"/>
      <c r="AR31" s="204"/>
      <c r="AS31" s="204"/>
      <c r="AT31" s="204"/>
      <c r="AU31" s="204"/>
      <c r="AV31" s="204"/>
      <c r="AW31" s="204"/>
      <c r="BW31" s="161"/>
    </row>
    <row r="32" spans="1:75">
      <c r="A32" s="174" t="s">
        <v>230</v>
      </c>
      <c r="B32" s="176" t="s">
        <v>231</v>
      </c>
      <c r="C32" s="176" t="s">
        <v>232</v>
      </c>
      <c r="D32" s="176" t="s">
        <v>233</v>
      </c>
      <c r="E32" s="176" t="s">
        <v>234</v>
      </c>
      <c r="F32" s="176" t="s">
        <v>235</v>
      </c>
      <c r="G32" s="176" t="s">
        <v>236</v>
      </c>
      <c r="H32" s="176" t="s">
        <v>237</v>
      </c>
      <c r="I32" s="176" t="s">
        <v>238</v>
      </c>
      <c r="J32" s="176" t="s">
        <v>239</v>
      </c>
      <c r="K32" s="176" t="s">
        <v>240</v>
      </c>
      <c r="L32" s="176" t="s">
        <v>241</v>
      </c>
      <c r="M32" s="176" t="s">
        <v>242</v>
      </c>
      <c r="N32" s="176" t="s">
        <v>243</v>
      </c>
      <c r="O32" s="176" t="s">
        <v>244</v>
      </c>
      <c r="P32" s="176" t="s">
        <v>245</v>
      </c>
      <c r="Q32" s="176" t="s">
        <v>246</v>
      </c>
      <c r="R32" s="176" t="s">
        <v>247</v>
      </c>
      <c r="S32" s="176" t="s">
        <v>248</v>
      </c>
      <c r="T32" s="176" t="s">
        <v>249</v>
      </c>
      <c r="U32" s="176" t="s">
        <v>250</v>
      </c>
      <c r="V32" s="176" t="s">
        <v>251</v>
      </c>
      <c r="W32" s="176" t="s">
        <v>214</v>
      </c>
      <c r="X32" s="176" t="s">
        <v>205</v>
      </c>
      <c r="Y32" s="176" t="s">
        <v>252</v>
      </c>
      <c r="Z32" s="176" t="s">
        <v>197</v>
      </c>
      <c r="AA32" s="176" t="s">
        <v>253</v>
      </c>
      <c r="AB32" s="176" t="s">
        <v>254</v>
      </c>
      <c r="AC32" s="288"/>
      <c r="AD32" s="289"/>
      <c r="AE32" s="204"/>
      <c r="AF32" s="204"/>
      <c r="AG32" s="204"/>
      <c r="AH32" s="204"/>
      <c r="AI32" s="204"/>
      <c r="AJ32" s="204"/>
      <c r="AK32" s="204"/>
      <c r="AL32" s="204"/>
      <c r="AM32" s="204"/>
      <c r="AN32" s="204"/>
      <c r="AO32" s="204"/>
      <c r="AP32" s="204"/>
      <c r="AQ32" s="204"/>
      <c r="AR32" s="204"/>
      <c r="AS32" s="204"/>
      <c r="AT32" s="204"/>
      <c r="AU32" s="204"/>
      <c r="AV32" s="204"/>
      <c r="AW32" s="204"/>
      <c r="BW32" s="161"/>
    </row>
    <row r="33" spans="1:75">
      <c r="A33" s="174" t="s">
        <v>255</v>
      </c>
      <c r="B33" s="207">
        <f>$Z$31/B$31</f>
        <v>2.1210490974294887</v>
      </c>
      <c r="C33" s="207">
        <f t="shared" ref="C33:AB33" si="0">$Z$31/C$31</f>
        <v>2.0595574512543759</v>
      </c>
      <c r="D33" s="207">
        <f t="shared" si="0"/>
        <v>2.029253874089981</v>
      </c>
      <c r="E33" s="207">
        <f t="shared" si="0"/>
        <v>1.9876247339633581</v>
      </c>
      <c r="F33" s="207">
        <f t="shared" si="0"/>
        <v>1.9336156588979063</v>
      </c>
      <c r="G33" s="207">
        <f t="shared" si="0"/>
        <v>1.8752937409375257</v>
      </c>
      <c r="H33" s="207">
        <f t="shared" si="0"/>
        <v>1.8271428853789951</v>
      </c>
      <c r="I33" s="207">
        <f t="shared" si="0"/>
        <v>1.7613937134074151</v>
      </c>
      <c r="J33" s="207">
        <f t="shared" si="0"/>
        <v>1.6915178012419578</v>
      </c>
      <c r="K33" s="207">
        <f t="shared" si="0"/>
        <v>1.6427555708422223</v>
      </c>
      <c r="L33" s="207">
        <f t="shared" si="0"/>
        <v>1.6352688893437148</v>
      </c>
      <c r="M33" s="207">
        <f t="shared" si="0"/>
        <v>1.5579490776350389</v>
      </c>
      <c r="N33" s="207">
        <f t="shared" si="0"/>
        <v>1.4866185205185019</v>
      </c>
      <c r="O33" s="207">
        <f t="shared" si="0"/>
        <v>1.4420619898125899</v>
      </c>
      <c r="P33" s="207">
        <f t="shared" si="0"/>
        <v>1.4016281145023652</v>
      </c>
      <c r="Q33" s="207">
        <f t="shared" si="0"/>
        <v>1.3746877299638782</v>
      </c>
      <c r="R33" s="207">
        <f t="shared" si="0"/>
        <v>1.360027691214424</v>
      </c>
      <c r="S33" s="207">
        <f t="shared" si="0"/>
        <v>1.3315004271482576</v>
      </c>
      <c r="T33" s="207">
        <f t="shared" si="0"/>
        <v>1.2834697045344645</v>
      </c>
      <c r="U33" s="207">
        <f t="shared" si="0"/>
        <v>1.2454152449594804</v>
      </c>
      <c r="V33" s="207">
        <f t="shared" si="0"/>
        <v>1.2139915154080758</v>
      </c>
      <c r="W33" s="207">
        <f t="shared" si="0"/>
        <v>1.1994442516398711</v>
      </c>
      <c r="X33" s="207">
        <f t="shared" si="0"/>
        <v>1.1480772064240463</v>
      </c>
      <c r="Y33" s="207">
        <f t="shared" si="0"/>
        <v>1.0554690145614631</v>
      </c>
      <c r="Z33" s="207">
        <f t="shared" si="0"/>
        <v>1</v>
      </c>
      <c r="AA33" s="207">
        <f t="shared" si="0"/>
        <v>0.97744759057696329</v>
      </c>
      <c r="AB33" s="207">
        <f t="shared" si="0"/>
        <v>0.96264639272649266</v>
      </c>
      <c r="AC33" s="290"/>
      <c r="AD33" s="291"/>
      <c r="AE33" s="204"/>
      <c r="AF33" s="204"/>
      <c r="AG33" s="204"/>
      <c r="AH33" s="204"/>
      <c r="AI33" s="204"/>
      <c r="AJ33" s="204"/>
      <c r="AK33" s="204"/>
      <c r="AL33" s="204"/>
      <c r="AM33" s="204"/>
      <c r="AN33" s="204"/>
      <c r="AO33" s="204"/>
      <c r="AP33" s="204"/>
      <c r="AQ33" s="204"/>
      <c r="AR33" s="204"/>
      <c r="AS33" s="204"/>
      <c r="AT33" s="204"/>
      <c r="AU33" s="204"/>
      <c r="AV33" s="204"/>
      <c r="AW33" s="204"/>
      <c r="BW33" s="161"/>
    </row>
    <row r="34" spans="1:75" ht="20.149999999999999" customHeight="1">
      <c r="A34" s="200"/>
      <c r="B34" s="208"/>
      <c r="C34" s="204"/>
      <c r="D34" s="204"/>
      <c r="E34" s="209"/>
      <c r="J34" s="204"/>
      <c r="K34" s="204"/>
      <c r="L34" s="204"/>
      <c r="M34" s="204"/>
      <c r="N34" s="204"/>
      <c r="O34" s="204"/>
      <c r="P34" s="204"/>
      <c r="Q34" s="204"/>
      <c r="R34" s="204"/>
      <c r="S34" s="204"/>
      <c r="T34" s="204"/>
      <c r="U34" s="204"/>
      <c r="V34" s="204"/>
      <c r="W34" s="204"/>
      <c r="X34" s="204"/>
      <c r="Y34" s="204"/>
      <c r="Z34" s="204"/>
      <c r="AA34" s="204"/>
      <c r="AB34" s="204"/>
      <c r="AC34" s="204"/>
      <c r="AD34" s="204"/>
      <c r="AE34" s="204"/>
      <c r="AF34" s="204"/>
      <c r="AG34" s="204"/>
      <c r="AH34" s="204"/>
      <c r="AI34" s="204"/>
      <c r="AJ34" s="204"/>
      <c r="AK34" s="204"/>
      <c r="AL34" s="204"/>
      <c r="AM34" s="204"/>
      <c r="AN34" s="204"/>
      <c r="AO34" s="204"/>
      <c r="AP34" s="204"/>
      <c r="AQ34" s="204"/>
      <c r="AR34" s="204"/>
      <c r="AS34" s="204"/>
      <c r="AT34" s="204"/>
      <c r="AU34" s="204"/>
      <c r="AV34" s="204"/>
      <c r="AW34" s="204"/>
      <c r="AX34" s="204"/>
      <c r="AY34" s="204"/>
      <c r="AZ34" s="204"/>
      <c r="BA34" s="204"/>
    </row>
    <row r="35" spans="1:75">
      <c r="A35" s="210"/>
    </row>
    <row r="36" spans="1:75">
      <c r="A36" s="211"/>
      <c r="B36" s="161"/>
    </row>
    <row r="37" spans="1:75">
      <c r="B37" s="212"/>
    </row>
    <row r="38" spans="1:75">
      <c r="A38" s="213" t="s">
        <v>256</v>
      </c>
      <c r="B38" s="429" t="s">
        <v>257</v>
      </c>
      <c r="C38" s="429"/>
      <c r="D38" s="214" t="s">
        <v>258</v>
      </c>
      <c r="E38" s="214">
        <v>2020</v>
      </c>
      <c r="F38" s="215">
        <v>2021</v>
      </c>
      <c r="G38" s="215">
        <v>2022</v>
      </c>
      <c r="H38" s="215">
        <v>2023</v>
      </c>
      <c r="I38" s="215">
        <v>2024</v>
      </c>
      <c r="J38" s="215">
        <v>2025</v>
      </c>
      <c r="K38" s="215">
        <v>2026</v>
      </c>
      <c r="L38" s="215">
        <v>2027</v>
      </c>
      <c r="M38" s="215">
        <v>2028</v>
      </c>
      <c r="N38" s="215">
        <v>2029</v>
      </c>
      <c r="O38" s="215">
        <v>2030</v>
      </c>
      <c r="P38" s="215">
        <v>2031</v>
      </c>
      <c r="Q38" s="215">
        <v>2032</v>
      </c>
      <c r="R38" s="215">
        <v>2033</v>
      </c>
      <c r="S38" s="215">
        <v>2034</v>
      </c>
      <c r="T38" s="215">
        <v>2035</v>
      </c>
      <c r="U38" s="215">
        <v>2036</v>
      </c>
      <c r="V38" s="215">
        <v>2037</v>
      </c>
      <c r="W38" s="215">
        <v>2038</v>
      </c>
      <c r="X38" s="215">
        <v>2039</v>
      </c>
      <c r="Y38" s="215">
        <v>2040</v>
      </c>
      <c r="Z38" s="215">
        <v>2041</v>
      </c>
      <c r="AA38" s="215">
        <v>2042</v>
      </c>
      <c r="AB38" s="215">
        <v>2043</v>
      </c>
      <c r="AC38" s="215">
        <v>2044</v>
      </c>
      <c r="AD38" s="215">
        <v>2045</v>
      </c>
      <c r="AE38" s="215">
        <v>2046</v>
      </c>
      <c r="AF38" s="215">
        <v>2047</v>
      </c>
      <c r="AG38" s="215">
        <v>2048</v>
      </c>
      <c r="AH38" s="215">
        <v>2049</v>
      </c>
      <c r="AI38" s="215">
        <v>2050</v>
      </c>
      <c r="AJ38" s="215">
        <v>2051</v>
      </c>
      <c r="AK38" s="215">
        <v>2052</v>
      </c>
      <c r="AL38" s="215">
        <v>2053</v>
      </c>
      <c r="AM38" s="215">
        <v>2054</v>
      </c>
      <c r="AN38" s="215">
        <v>2055</v>
      </c>
      <c r="AO38" s="215">
        <v>2056</v>
      </c>
      <c r="AP38" s="215">
        <v>2057</v>
      </c>
      <c r="AQ38" s="215">
        <v>2058</v>
      </c>
      <c r="AR38" s="215">
        <v>2059</v>
      </c>
      <c r="AS38" s="215">
        <v>2060</v>
      </c>
      <c r="AT38" s="215">
        <v>2061</v>
      </c>
      <c r="AU38" s="215">
        <v>2062</v>
      </c>
      <c r="AV38" s="215">
        <v>2063</v>
      </c>
      <c r="AW38" s="215">
        <v>2064</v>
      </c>
      <c r="AX38" s="215">
        <v>2065</v>
      </c>
      <c r="AY38" s="215">
        <v>2066</v>
      </c>
      <c r="AZ38" s="215">
        <v>2067</v>
      </c>
      <c r="BA38" s="215">
        <v>2068</v>
      </c>
      <c r="BB38" s="215">
        <v>2069</v>
      </c>
      <c r="BC38" s="215">
        <v>2070</v>
      </c>
      <c r="BD38" s="215">
        <v>2071</v>
      </c>
      <c r="BE38" s="215">
        <v>2072</v>
      </c>
      <c r="BF38" s="216">
        <v>2073</v>
      </c>
      <c r="BG38" s="216">
        <v>2074</v>
      </c>
      <c r="BH38" s="216">
        <v>2075</v>
      </c>
      <c r="BI38" s="216">
        <v>2076</v>
      </c>
    </row>
    <row r="39" spans="1:75" ht="54" customHeight="1">
      <c r="A39" s="217" t="s">
        <v>259</v>
      </c>
      <c r="B39" s="430" t="s">
        <v>260</v>
      </c>
      <c r="C39" s="431"/>
      <c r="D39" s="177" t="s">
        <v>197</v>
      </c>
      <c r="E39" s="163">
        <v>215.55</v>
      </c>
      <c r="F39" s="163">
        <v>235.83</v>
      </c>
      <c r="G39" s="218">
        <f>G40*1000</f>
        <v>189.92863312282626</v>
      </c>
      <c r="H39" s="218">
        <f t="shared" ref="H39:BI39" si="1">H40*1000</f>
        <v>172.86070548319196</v>
      </c>
      <c r="I39" s="218">
        <f t="shared" si="1"/>
        <v>157.3265863542702</v>
      </c>
      <c r="J39" s="218">
        <f t="shared" si="1"/>
        <v>143.188440106733</v>
      </c>
      <c r="K39" s="218">
        <f t="shared" si="1"/>
        <v>130.32081770356777</v>
      </c>
      <c r="L39" s="218">
        <f t="shared" si="1"/>
        <v>118.60954357954448</v>
      </c>
      <c r="M39" s="218">
        <f t="shared" si="1"/>
        <v>107.9507025512066</v>
      </c>
      <c r="N39" s="218">
        <f t="shared" si="1"/>
        <v>98.249717768147875</v>
      </c>
      <c r="O39" s="218">
        <f t="shared" si="1"/>
        <v>89.420511524154222</v>
      </c>
      <c r="P39" s="218">
        <f t="shared" si="1"/>
        <v>81.384741482012416</v>
      </c>
      <c r="Q39" s="218">
        <f t="shared" si="1"/>
        <v>74.071105534940514</v>
      </c>
      <c r="R39" s="218">
        <f t="shared" si="1"/>
        <v>67.414709136612856</v>
      </c>
      <c r="S39" s="218">
        <f t="shared" si="1"/>
        <v>61.356489486042342</v>
      </c>
      <c r="T39" s="218">
        <f t="shared" si="1"/>
        <v>55.842691458061417</v>
      </c>
      <c r="U39" s="218">
        <f t="shared" si="1"/>
        <v>50.824390629285183</v>
      </c>
      <c r="V39" s="218">
        <f t="shared" si="1"/>
        <v>46.257059167324108</v>
      </c>
      <c r="W39" s="218">
        <f t="shared" si="1"/>
        <v>42.100170731343162</v>
      </c>
      <c r="X39" s="218">
        <f t="shared" si="1"/>
        <v>38.316840878207636</v>
      </c>
      <c r="Y39" s="218">
        <f t="shared" si="1"/>
        <v>34.873499783525524</v>
      </c>
      <c r="Z39" s="218">
        <f t="shared" si="1"/>
        <v>31.739594373586151</v>
      </c>
      <c r="AA39" s="218">
        <f t="shared" si="1"/>
        <v>28.887317225203908</v>
      </c>
      <c r="AB39" s="218">
        <f t="shared" si="1"/>
        <v>26.291359827963596</v>
      </c>
      <c r="AC39" s="218">
        <f t="shared" si="1"/>
        <v>23.928688019542424</v>
      </c>
      <c r="AD39" s="218">
        <f t="shared" si="1"/>
        <v>21.778337601526122</v>
      </c>
      <c r="AE39" s="218">
        <f t="shared" si="1"/>
        <v>19.821228322200188</v>
      </c>
      <c r="AF39" s="218">
        <f t="shared" si="1"/>
        <v>18.039994575768699</v>
      </c>
      <c r="AG39" s="218">
        <f t="shared" si="1"/>
        <v>16.418831315779915</v>
      </c>
      <c r="AH39" s="218">
        <f t="shared" si="1"/>
        <v>14.943353815534516</v>
      </c>
      <c r="AI39" s="218">
        <f t="shared" si="1"/>
        <v>13.600470031118215</v>
      </c>
      <c r="AJ39" s="218">
        <f t="shared" si="1"/>
        <v>12.378264434524354</v>
      </c>
      <c r="AK39" s="218">
        <f t="shared" si="1"/>
        <v>11.265892286107471</v>
      </c>
      <c r="AL39" s="218">
        <f t="shared" si="1"/>
        <v>10.253483408237821</v>
      </c>
      <c r="AM39" s="218">
        <f t="shared" si="1"/>
        <v>9.3320546063319085</v>
      </c>
      <c r="AN39" s="218">
        <f t="shared" si="1"/>
        <v>8.4934299601629242</v>
      </c>
      <c r="AO39" s="218">
        <f t="shared" si="1"/>
        <v>7.7301682781888621</v>
      </c>
      <c r="AP39" s="218">
        <f t="shared" si="1"/>
        <v>7.0354970711939702</v>
      </c>
      <c r="AQ39" s="218">
        <f t="shared" si="1"/>
        <v>6.4032524593857989</v>
      </c>
      <c r="AR39" s="218">
        <f t="shared" si="1"/>
        <v>5.8278244797383172</v>
      </c>
      <c r="AS39" s="218">
        <f t="shared" si="1"/>
        <v>5.3041073082872039</v>
      </c>
      <c r="AT39" s="218">
        <f t="shared" si="1"/>
        <v>4.8274539556978882</v>
      </c>
      <c r="AU39" s="218">
        <f t="shared" si="1"/>
        <v>4.3936350341125703</v>
      </c>
      <c r="AV39" s="218">
        <f t="shared" si="1"/>
        <v>3.9988012294134152</v>
      </c>
      <c r="AW39" s="218">
        <f t="shared" si="1"/>
        <v>3.6394491459138671</v>
      </c>
      <c r="AX39" s="218">
        <f t="shared" si="1"/>
        <v>3.3123902204151756</v>
      </c>
      <c r="AY39" s="218">
        <f t="shared" si="1"/>
        <v>3.0147224297997552</v>
      </c>
      <c r="AZ39" s="218">
        <f t="shared" si="1"/>
        <v>2.7438045411203325</v>
      </c>
      <c r="BA39" s="218">
        <f t="shared" si="1"/>
        <v>2.4972326757036192</v>
      </c>
      <c r="BB39" s="218">
        <f t="shared" si="1"/>
        <v>2.2728189793196951</v>
      </c>
      <c r="BC39" s="218">
        <f t="shared" si="1"/>
        <v>2.0685722091556138</v>
      </c>
      <c r="BD39" s="218">
        <f t="shared" si="1"/>
        <v>1.8826800653397096</v>
      </c>
      <c r="BE39" s="218">
        <f t="shared" si="1"/>
        <v>1.7134931102426363</v>
      </c>
      <c r="BF39" s="218">
        <f t="shared" si="1"/>
        <v>1.5595101328696561</v>
      </c>
      <c r="BG39" s="218">
        <f t="shared" si="1"/>
        <v>1.4193648284811273</v>
      </c>
      <c r="BH39" s="218">
        <f t="shared" si="1"/>
        <v>1.2918136752482641</v>
      </c>
      <c r="BI39" s="218">
        <f t="shared" si="1"/>
        <v>1.175724900372658</v>
      </c>
      <c r="BW39" s="161"/>
    </row>
    <row r="40" spans="1:75">
      <c r="A40" s="217" t="s">
        <v>261</v>
      </c>
      <c r="B40" s="440" t="s">
        <v>262</v>
      </c>
      <c r="C40" s="440"/>
      <c r="D40" s="177" t="s">
        <v>197</v>
      </c>
      <c r="E40" s="178">
        <f>E39/1000</f>
        <v>0.21555000000000002</v>
      </c>
      <c r="F40" s="178">
        <f>F39/1000</f>
        <v>0.23583000000000001</v>
      </c>
      <c r="G40" s="178">
        <f>9.25945032510716E+81*EXP(-0.0941622869*G38)</f>
        <v>0.18992863312282626</v>
      </c>
      <c r="H40" s="178">
        <f t="shared" ref="H40:BH40" si="2">9.25945032510716E+81*EXP(-0.0941622869*H38)</f>
        <v>0.17286070548319196</v>
      </c>
      <c r="I40" s="178">
        <f t="shared" si="2"/>
        <v>0.15732658635427021</v>
      </c>
      <c r="J40" s="178">
        <f t="shared" si="2"/>
        <v>0.14318844010673298</v>
      </c>
      <c r="K40" s="178">
        <f t="shared" si="2"/>
        <v>0.13032081770356777</v>
      </c>
      <c r="L40" s="178">
        <f t="shared" si="2"/>
        <v>0.11860954357954448</v>
      </c>
      <c r="M40" s="178">
        <f t="shared" si="2"/>
        <v>0.1079507025512066</v>
      </c>
      <c r="N40" s="178">
        <f t="shared" si="2"/>
        <v>9.8249717768147879E-2</v>
      </c>
      <c r="O40" s="178">
        <f t="shared" si="2"/>
        <v>8.9420511524154228E-2</v>
      </c>
      <c r="P40" s="178">
        <f t="shared" si="2"/>
        <v>8.1384741482012413E-2</v>
      </c>
      <c r="Q40" s="178">
        <f t="shared" si="2"/>
        <v>7.4071105534940521E-2</v>
      </c>
      <c r="R40" s="178">
        <f t="shared" si="2"/>
        <v>6.7414709136612849E-2</v>
      </c>
      <c r="S40" s="178">
        <f t="shared" si="2"/>
        <v>6.1356489486042345E-2</v>
      </c>
      <c r="T40" s="178">
        <f t="shared" si="2"/>
        <v>5.5842691458061415E-2</v>
      </c>
      <c r="U40" s="178">
        <f t="shared" si="2"/>
        <v>5.0824390629285184E-2</v>
      </c>
      <c r="V40" s="178">
        <f t="shared" si="2"/>
        <v>4.6257059167324109E-2</v>
      </c>
      <c r="W40" s="178">
        <f t="shared" si="2"/>
        <v>4.2100170731343166E-2</v>
      </c>
      <c r="X40" s="178">
        <f t="shared" si="2"/>
        <v>3.8316840878207636E-2</v>
      </c>
      <c r="Y40" s="178">
        <f t="shared" si="2"/>
        <v>3.4873499783525524E-2</v>
      </c>
      <c r="Z40" s="178">
        <f t="shared" si="2"/>
        <v>3.1739594373586151E-2</v>
      </c>
      <c r="AA40" s="178">
        <f t="shared" si="2"/>
        <v>2.8887317225203907E-2</v>
      </c>
      <c r="AB40" s="178">
        <f t="shared" si="2"/>
        <v>2.6291359827963597E-2</v>
      </c>
      <c r="AC40" s="178">
        <f t="shared" si="2"/>
        <v>2.3928688019542423E-2</v>
      </c>
      <c r="AD40" s="178">
        <f t="shared" si="2"/>
        <v>2.1778337601526122E-2</v>
      </c>
      <c r="AE40" s="178">
        <f t="shared" si="2"/>
        <v>1.9821228322200186E-2</v>
      </c>
      <c r="AF40" s="178">
        <f t="shared" si="2"/>
        <v>1.80399945757687E-2</v>
      </c>
      <c r="AG40" s="178">
        <f t="shared" si="2"/>
        <v>1.6418831315779914E-2</v>
      </c>
      <c r="AH40" s="178">
        <f t="shared" si="2"/>
        <v>1.4943353815534516E-2</v>
      </c>
      <c r="AI40" s="178">
        <f t="shared" si="2"/>
        <v>1.3600470031118216E-2</v>
      </c>
      <c r="AJ40" s="178">
        <f t="shared" si="2"/>
        <v>1.2378264434524354E-2</v>
      </c>
      <c r="AK40" s="178">
        <f t="shared" si="2"/>
        <v>1.1265892286107471E-2</v>
      </c>
      <c r="AL40" s="178">
        <f t="shared" si="2"/>
        <v>1.0253483408237821E-2</v>
      </c>
      <c r="AM40" s="178">
        <f t="shared" si="2"/>
        <v>9.3320546063319076E-3</v>
      </c>
      <c r="AN40" s="178">
        <f t="shared" si="2"/>
        <v>8.4934299601629234E-3</v>
      </c>
      <c r="AO40" s="178">
        <f t="shared" si="2"/>
        <v>7.7301682781888625E-3</v>
      </c>
      <c r="AP40" s="178">
        <f t="shared" si="2"/>
        <v>7.0354970711939699E-3</v>
      </c>
      <c r="AQ40" s="178">
        <f t="shared" si="2"/>
        <v>6.4032524593857993E-3</v>
      </c>
      <c r="AR40" s="178">
        <f t="shared" si="2"/>
        <v>5.8278244797383173E-3</v>
      </c>
      <c r="AS40" s="178">
        <f t="shared" si="2"/>
        <v>5.3041073082872037E-3</v>
      </c>
      <c r="AT40" s="178">
        <f t="shared" si="2"/>
        <v>4.8274539556978878E-3</v>
      </c>
      <c r="AU40" s="178">
        <f t="shared" si="2"/>
        <v>4.3936350341125703E-3</v>
      </c>
      <c r="AV40" s="178">
        <f t="shared" si="2"/>
        <v>3.9988012294134151E-3</v>
      </c>
      <c r="AW40" s="178">
        <f t="shared" si="2"/>
        <v>3.6394491459138673E-3</v>
      </c>
      <c r="AX40" s="178">
        <f t="shared" si="2"/>
        <v>3.3123902204151758E-3</v>
      </c>
      <c r="AY40" s="178">
        <f t="shared" si="2"/>
        <v>3.0147224297997553E-3</v>
      </c>
      <c r="AZ40" s="178">
        <f t="shared" si="2"/>
        <v>2.7438045411203324E-3</v>
      </c>
      <c r="BA40" s="178">
        <f t="shared" si="2"/>
        <v>2.4972326757036192E-3</v>
      </c>
      <c r="BB40" s="178">
        <f t="shared" si="2"/>
        <v>2.272818979319695E-3</v>
      </c>
      <c r="BC40" s="178">
        <f t="shared" si="2"/>
        <v>2.0685722091556137E-3</v>
      </c>
      <c r="BD40" s="178">
        <f t="shared" si="2"/>
        <v>1.8826800653397096E-3</v>
      </c>
      <c r="BE40" s="178">
        <f t="shared" si="2"/>
        <v>1.7134931102426364E-3</v>
      </c>
      <c r="BF40" s="178">
        <f t="shared" si="2"/>
        <v>1.5595101328696561E-3</v>
      </c>
      <c r="BG40" s="178">
        <f t="shared" si="2"/>
        <v>1.4193648284811272E-3</v>
      </c>
      <c r="BH40" s="178">
        <f t="shared" si="2"/>
        <v>1.2918136752482642E-3</v>
      </c>
      <c r="BI40" s="178">
        <f>9.25945032510716E+81*EXP(-0.0941622869*BI38)</f>
        <v>1.1757249003726579E-3</v>
      </c>
      <c r="BW40" s="161"/>
    </row>
    <row r="41" spans="1:75" s="179" customFormat="1" ht="64.75" customHeight="1">
      <c r="A41" s="219" t="s">
        <v>263</v>
      </c>
      <c r="B41" s="441" t="s">
        <v>264</v>
      </c>
      <c r="C41" s="441"/>
      <c r="D41" s="177" t="s">
        <v>252</v>
      </c>
      <c r="E41" s="163">
        <v>253</v>
      </c>
      <c r="F41" s="163">
        <v>257</v>
      </c>
      <c r="G41" s="163">
        <v>261</v>
      </c>
      <c r="H41" s="163">
        <v>265</v>
      </c>
      <c r="I41" s="163">
        <v>269</v>
      </c>
      <c r="J41" s="163">
        <v>273</v>
      </c>
      <c r="K41" s="163">
        <v>277</v>
      </c>
      <c r="L41" s="163">
        <v>281</v>
      </c>
      <c r="M41" s="163">
        <v>286</v>
      </c>
      <c r="N41" s="163">
        <v>290</v>
      </c>
      <c r="O41" s="163">
        <v>294</v>
      </c>
      <c r="P41" s="163">
        <v>299</v>
      </c>
      <c r="Q41" s="163">
        <v>304</v>
      </c>
      <c r="R41" s="163">
        <v>308</v>
      </c>
      <c r="S41" s="163">
        <v>313</v>
      </c>
      <c r="T41" s="163">
        <v>318</v>
      </c>
      <c r="U41" s="163">
        <v>322</v>
      </c>
      <c r="V41" s="163">
        <v>327</v>
      </c>
      <c r="W41" s="163">
        <v>332</v>
      </c>
      <c r="X41" s="163">
        <v>337</v>
      </c>
      <c r="Y41" s="163">
        <v>343</v>
      </c>
      <c r="Z41" s="163">
        <v>348</v>
      </c>
      <c r="AA41" s="163">
        <v>353</v>
      </c>
      <c r="AB41" s="163">
        <v>358</v>
      </c>
      <c r="AC41" s="163">
        <v>364</v>
      </c>
      <c r="AD41" s="163">
        <v>369</v>
      </c>
      <c r="AE41" s="163">
        <v>375</v>
      </c>
      <c r="AF41" s="163">
        <v>380</v>
      </c>
      <c r="AG41" s="163">
        <v>386</v>
      </c>
      <c r="AH41" s="163">
        <v>392</v>
      </c>
      <c r="AI41" s="163">
        <v>398</v>
      </c>
      <c r="AJ41" s="220">
        <f t="shared" ref="AJ41:BE41" si="3">SLOPE(AD41:AI41,AD38:AI38)+AI41</f>
        <v>403.77142857142854</v>
      </c>
      <c r="AK41" s="220">
        <f t="shared" si="3"/>
        <v>409.59591836734688</v>
      </c>
      <c r="AL41" s="220">
        <f t="shared" si="3"/>
        <v>415.51860058309029</v>
      </c>
      <c r="AM41" s="220">
        <f t="shared" si="3"/>
        <v>421.40866305705947</v>
      </c>
      <c r="AN41" s="220">
        <f t="shared" si="3"/>
        <v>427.27790896650197</v>
      </c>
      <c r="AO41" s="220">
        <f t="shared" si="3"/>
        <v>433.14144983807756</v>
      </c>
      <c r="AP41" s="220">
        <f t="shared" si="3"/>
        <v>439.02105385535413</v>
      </c>
      <c r="AQ41" s="220">
        <f t="shared" si="3"/>
        <v>444.90286731576668</v>
      </c>
      <c r="AR41" s="220">
        <f t="shared" si="3"/>
        <v>450.7777829423336</v>
      </c>
      <c r="AS41" s="220">
        <f t="shared" si="3"/>
        <v>456.65207089923194</v>
      </c>
      <c r="AT41" s="220">
        <f t="shared" si="3"/>
        <v>462.52811725456996</v>
      </c>
      <c r="AU41" s="220">
        <f t="shared" si="3"/>
        <v>468.40529736430318</v>
      </c>
      <c r="AV41" s="220">
        <f t="shared" si="3"/>
        <v>474.281618944819</v>
      </c>
      <c r="AW41" s="220">
        <f t="shared" si="3"/>
        <v>480.15740030957636</v>
      </c>
      <c r="AX41" s="220">
        <f t="shared" si="3"/>
        <v>486.03351205479657</v>
      </c>
      <c r="AY41" s="220">
        <f t="shared" si="3"/>
        <v>491.90983709832108</v>
      </c>
      <c r="AZ41" s="220">
        <f t="shared" si="3"/>
        <v>497.78609494560658</v>
      </c>
      <c r="BA41" s="220">
        <f t="shared" si="3"/>
        <v>503.66223077738493</v>
      </c>
      <c r="BB41" s="220">
        <f t="shared" si="3"/>
        <v>509.5383870092262</v>
      </c>
      <c r="BC41" s="220">
        <f t="shared" si="3"/>
        <v>515.41459693817762</v>
      </c>
      <c r="BD41" s="220">
        <f t="shared" si="3"/>
        <v>521.29080293764616</v>
      </c>
      <c r="BE41" s="221">
        <f t="shared" si="3"/>
        <v>527.16698840639413</v>
      </c>
      <c r="BF41" s="221">
        <f>SLOPE(AZ41:BE41,AZ38:BE38)+BE41</f>
        <v>533.04317108392763</v>
      </c>
      <c r="BG41" s="221">
        <f>SLOPE(BA41:BF41,BA38:BF38)+BF41</f>
        <v>538.91936284746146</v>
      </c>
      <c r="BH41" s="221">
        <f>SLOPE(BB41:BG41,BB38:BG38)+BG41</f>
        <v>544.79555676452355</v>
      </c>
      <c r="BI41" s="221">
        <f>SLOPE(BC41:BH41,BC38:BH38)+BH41</f>
        <v>550.67174709420101</v>
      </c>
    </row>
    <row r="42" spans="1:75" s="179" customFormat="1" ht="27">
      <c r="A42" s="222" t="s">
        <v>265</v>
      </c>
      <c r="B42" s="427" t="s">
        <v>266</v>
      </c>
      <c r="C42" s="428"/>
      <c r="D42" s="180" t="s">
        <v>197</v>
      </c>
      <c r="E42" s="181">
        <f>E$41*$Y$33</f>
        <v>267.03366068405018</v>
      </c>
      <c r="F42" s="181">
        <f t="shared" ref="F42:BI42" si="4">F$41*$Y$33</f>
        <v>271.25553674229604</v>
      </c>
      <c r="G42" s="181">
        <f t="shared" si="4"/>
        <v>275.47741280054186</v>
      </c>
      <c r="H42" s="181">
        <f t="shared" si="4"/>
        <v>279.69928885878772</v>
      </c>
      <c r="I42" s="181">
        <f t="shared" si="4"/>
        <v>283.92116491703359</v>
      </c>
      <c r="J42" s="181">
        <f t="shared" si="4"/>
        <v>288.14304097527946</v>
      </c>
      <c r="K42" s="181">
        <f t="shared" si="4"/>
        <v>292.36491703352527</v>
      </c>
      <c r="L42" s="181">
        <f t="shared" si="4"/>
        <v>296.58679309177114</v>
      </c>
      <c r="M42" s="181">
        <f t="shared" si="4"/>
        <v>301.86413816457843</v>
      </c>
      <c r="N42" s="181">
        <f t="shared" si="4"/>
        <v>306.0860142228243</v>
      </c>
      <c r="O42" s="181">
        <f t="shared" si="4"/>
        <v>310.30789028107017</v>
      </c>
      <c r="P42" s="181">
        <f t="shared" si="4"/>
        <v>315.58523535387747</v>
      </c>
      <c r="Q42" s="181">
        <f t="shared" si="4"/>
        <v>320.86258042668481</v>
      </c>
      <c r="R42" s="181">
        <f t="shared" si="4"/>
        <v>325.08445648493063</v>
      </c>
      <c r="S42" s="181">
        <f t="shared" si="4"/>
        <v>330.36180155773798</v>
      </c>
      <c r="T42" s="181">
        <f t="shared" si="4"/>
        <v>335.63914663054527</v>
      </c>
      <c r="U42" s="181">
        <f t="shared" si="4"/>
        <v>339.86102268879114</v>
      </c>
      <c r="V42" s="181">
        <f t="shared" si="4"/>
        <v>345.13836776159843</v>
      </c>
      <c r="W42" s="181">
        <f t="shared" si="4"/>
        <v>350.41571283440578</v>
      </c>
      <c r="X42" s="181">
        <f t="shared" si="4"/>
        <v>355.69305790721307</v>
      </c>
      <c r="Y42" s="181">
        <f t="shared" si="4"/>
        <v>362.02587199458185</v>
      </c>
      <c r="Z42" s="181">
        <f t="shared" si="4"/>
        <v>367.3032170673892</v>
      </c>
      <c r="AA42" s="181">
        <f t="shared" si="4"/>
        <v>372.58056214019649</v>
      </c>
      <c r="AB42" s="181">
        <f t="shared" si="4"/>
        <v>377.85790721300378</v>
      </c>
      <c r="AC42" s="181">
        <f t="shared" si="4"/>
        <v>384.19072130037256</v>
      </c>
      <c r="AD42" s="181">
        <f t="shared" si="4"/>
        <v>389.46806637317991</v>
      </c>
      <c r="AE42" s="181">
        <f t="shared" si="4"/>
        <v>395.80088046054868</v>
      </c>
      <c r="AF42" s="181">
        <f t="shared" si="4"/>
        <v>401.07822553335598</v>
      </c>
      <c r="AG42" s="181">
        <f t="shared" si="4"/>
        <v>407.41103962072475</v>
      </c>
      <c r="AH42" s="181">
        <f t="shared" si="4"/>
        <v>413.74385370809352</v>
      </c>
      <c r="AI42" s="181">
        <f t="shared" si="4"/>
        <v>420.07666779546236</v>
      </c>
      <c r="AJ42" s="181">
        <f t="shared" si="4"/>
        <v>426.16823182235987</v>
      </c>
      <c r="AK42" s="181">
        <f t="shared" si="4"/>
        <v>432.31580032758109</v>
      </c>
      <c r="AL42" s="181">
        <f t="shared" si="4"/>
        <v>438.56700788939253</v>
      </c>
      <c r="AM42" s="181">
        <f t="shared" si="4"/>
        <v>444.78378632449824</v>
      </c>
      <c r="AN42" s="181">
        <f t="shared" si="4"/>
        <v>450.97859352075636</v>
      </c>
      <c r="AO42" s="181">
        <f t="shared" si="4"/>
        <v>457.16737922631916</v>
      </c>
      <c r="AP42" s="181">
        <f t="shared" si="4"/>
        <v>463.37311908444565</v>
      </c>
      <c r="AQ42" s="181">
        <f t="shared" si="4"/>
        <v>469.58119094134167</v>
      </c>
      <c r="AR42" s="181">
        <f t="shared" si="4"/>
        <v>475.78198234834599</v>
      </c>
      <c r="AS42" s="181">
        <f t="shared" si="4"/>
        <v>481.98211126946376</v>
      </c>
      <c r="AT42" s="181">
        <f t="shared" si="4"/>
        <v>488.18409612564983</v>
      </c>
      <c r="AU42" s="181">
        <f t="shared" si="4"/>
        <v>494.38727762447019</v>
      </c>
      <c r="AV42" s="181">
        <f t="shared" si="4"/>
        <v>500.58955297230347</v>
      </c>
      <c r="AW42" s="181">
        <f t="shared" si="4"/>
        <v>506.79125813914254</v>
      </c>
      <c r="AX42" s="181">
        <f t="shared" si="4"/>
        <v>512.99331201232314</v>
      </c>
      <c r="AY42" s="181">
        <f t="shared" si="4"/>
        <v>519.19559101525476</v>
      </c>
      <c r="AZ42" s="181">
        <f t="shared" si="4"/>
        <v>525.39779909463834</v>
      </c>
      <c r="BA42" s="181">
        <f t="shared" si="4"/>
        <v>531.5998783904347</v>
      </c>
      <c r="BB42" s="181">
        <f t="shared" si="4"/>
        <v>537.80197921786544</v>
      </c>
      <c r="BC42" s="181">
        <f t="shared" si="4"/>
        <v>544.00413672093202</v>
      </c>
      <c r="BD42" s="181">
        <f t="shared" si="4"/>
        <v>550.20629007655123</v>
      </c>
      <c r="BE42" s="182">
        <f t="shared" si="4"/>
        <v>556.40842176263106</v>
      </c>
      <c r="BF42" s="182">
        <f t="shared" si="4"/>
        <v>562.61055050267055</v>
      </c>
      <c r="BG42" s="182">
        <f t="shared" si="4"/>
        <v>568.81268883270172</v>
      </c>
      <c r="BH42" s="182">
        <f t="shared" si="4"/>
        <v>575.01482943571534</v>
      </c>
      <c r="BI42" s="182">
        <f t="shared" si="4"/>
        <v>581.21696625235563</v>
      </c>
    </row>
    <row r="43" spans="1:75" ht="60.75" customHeight="1">
      <c r="A43" s="183" t="s">
        <v>267</v>
      </c>
      <c r="B43" s="441" t="s">
        <v>268</v>
      </c>
      <c r="C43" s="441"/>
      <c r="D43" s="177" t="s">
        <v>252</v>
      </c>
      <c r="E43" s="261">
        <v>126.59504990000001</v>
      </c>
      <c r="F43" s="169">
        <v>128.52289329999999</v>
      </c>
      <c r="G43" s="169">
        <v>130.4800947</v>
      </c>
      <c r="H43" s="169">
        <v>132.4671012</v>
      </c>
      <c r="I43" s="169">
        <v>134.48436670000001</v>
      </c>
      <c r="J43" s="169">
        <v>136.532352</v>
      </c>
      <c r="K43" s="169">
        <v>138.61152490000001</v>
      </c>
      <c r="L43" s="169">
        <v>140.72236029999999</v>
      </c>
      <c r="M43" s="169">
        <v>142.86534040000001</v>
      </c>
      <c r="N43" s="169">
        <v>145.04095469999999</v>
      </c>
      <c r="O43" s="169">
        <v>147.24970020000001</v>
      </c>
      <c r="P43" s="169">
        <v>149.49208139999999</v>
      </c>
      <c r="Q43" s="169">
        <v>151.76861059999999</v>
      </c>
      <c r="R43" s="169">
        <v>154.0798077</v>
      </c>
      <c r="S43" s="169">
        <v>156.42620070000001</v>
      </c>
      <c r="T43" s="169">
        <v>158.80832559999999</v>
      </c>
      <c r="U43" s="169">
        <v>161.22672650000001</v>
      </c>
      <c r="V43" s="169">
        <v>163.6819558</v>
      </c>
      <c r="W43" s="169">
        <v>166.17457440000001</v>
      </c>
      <c r="X43" s="169">
        <v>168.70515169999999</v>
      </c>
      <c r="Y43" s="169">
        <v>171.2742657</v>
      </c>
      <c r="Z43" s="169">
        <v>173.84337970000001</v>
      </c>
      <c r="AA43" s="169">
        <v>176.45103040000001</v>
      </c>
      <c r="AB43" s="169">
        <v>179.0977958</v>
      </c>
      <c r="AC43" s="169">
        <v>181.78426279999999</v>
      </c>
      <c r="AD43" s="169">
        <v>184.5110267</v>
      </c>
      <c r="AE43" s="169">
        <v>187.2786921</v>
      </c>
      <c r="AF43" s="169">
        <v>190.0878725</v>
      </c>
      <c r="AG43" s="169">
        <v>192.93919059999999</v>
      </c>
      <c r="AH43" s="169">
        <v>195.83327840000001</v>
      </c>
      <c r="AI43" s="169">
        <v>198.7707776</v>
      </c>
      <c r="AJ43" s="220">
        <f>SLOPE(AD43:AI43,AD38:AI38)+AI43</f>
        <v>201.62260135714286</v>
      </c>
      <c r="AK43" s="220">
        <f t="shared" ref="AK43:BI43" si="5">SLOPE(AE43:AJ43,AE38:AJ38)+AJ43</f>
        <v>204.49866848244898</v>
      </c>
      <c r="AL43" s="220">
        <f t="shared" si="5"/>
        <v>207.38557452198251</v>
      </c>
      <c r="AM43" s="220">
        <f t="shared" si="5"/>
        <v>210.27357205382256</v>
      </c>
      <c r="AN43" s="220">
        <f t="shared" si="5"/>
        <v>213.15705565840446</v>
      </c>
      <c r="AO43" s="220">
        <f t="shared" si="5"/>
        <v>216.0362330418786</v>
      </c>
      <c r="AP43" s="220">
        <f t="shared" si="5"/>
        <v>218.91998496997533</v>
      </c>
      <c r="AQ43" s="220">
        <f t="shared" si="5"/>
        <v>221.80404330145825</v>
      </c>
      <c r="AR43" s="220">
        <f t="shared" si="5"/>
        <v>224.68720787372428</v>
      </c>
      <c r="AS43" s="220">
        <f t="shared" si="5"/>
        <v>227.56986198677475</v>
      </c>
      <c r="AT43" s="220">
        <f t="shared" si="5"/>
        <v>230.4527481144568</v>
      </c>
      <c r="AU43" s="220">
        <f t="shared" si="5"/>
        <v>233.33604442832981</v>
      </c>
      <c r="AV43" s="220">
        <f t="shared" si="5"/>
        <v>236.21916059529605</v>
      </c>
      <c r="AW43" s="220">
        <f t="shared" si="5"/>
        <v>239.10216008845856</v>
      </c>
      <c r="AX43" s="220">
        <f t="shared" si="5"/>
        <v>241.98518732311879</v>
      </c>
      <c r="AY43" s="220">
        <f t="shared" si="5"/>
        <v>244.86827243085284</v>
      </c>
      <c r="AZ43" s="220">
        <f t="shared" si="5"/>
        <v>247.75135956683883</v>
      </c>
      <c r="BA43" s="220">
        <f t="shared" si="5"/>
        <v>250.63441495066385</v>
      </c>
      <c r="BB43" s="220">
        <f t="shared" si="5"/>
        <v>253.5174708169414</v>
      </c>
      <c r="BC43" s="220">
        <f t="shared" si="5"/>
        <v>256.40053720725672</v>
      </c>
      <c r="BD43" s="220">
        <f t="shared" si="5"/>
        <v>259.28360577762186</v>
      </c>
      <c r="BE43" s="220">
        <f t="shared" si="5"/>
        <v>262.16667022108976</v>
      </c>
      <c r="BF43" s="220">
        <f t="shared" si="5"/>
        <v>265.04973285373103</v>
      </c>
      <c r="BG43" s="220">
        <f t="shared" si="5"/>
        <v>267.93279731939236</v>
      </c>
      <c r="BH43" s="220">
        <f t="shared" si="5"/>
        <v>270.81586257353939</v>
      </c>
      <c r="BI43" s="220">
        <f t="shared" si="5"/>
        <v>273.698927261807</v>
      </c>
    </row>
    <row r="44" spans="1:75">
      <c r="A44" s="183" t="s">
        <v>269</v>
      </c>
      <c r="B44" s="427" t="s">
        <v>266</v>
      </c>
      <c r="C44" s="428"/>
      <c r="D44" s="180" t="s">
        <v>197</v>
      </c>
      <c r="E44" s="181">
        <f>E$43*$Y$33</f>
        <v>133.61715256631226</v>
      </c>
      <c r="F44" s="181">
        <f t="shared" ref="F44:BI44" si="6">F$43*$Y$33</f>
        <v>135.65193153993906</v>
      </c>
      <c r="G44" s="181">
        <f t="shared" si="6"/>
        <v>137.7176969728954</v>
      </c>
      <c r="H44" s="181">
        <f t="shared" si="6"/>
        <v>139.81492076537762</v>
      </c>
      <c r="I44" s="181">
        <f t="shared" si="6"/>
        <v>141.94408199477147</v>
      </c>
      <c r="J44" s="181">
        <f t="shared" si="6"/>
        <v>144.10566702119883</v>
      </c>
      <c r="K44" s="181">
        <f t="shared" si="6"/>
        <v>146.30016959306471</v>
      </c>
      <c r="L44" s="181">
        <f t="shared" si="6"/>
        <v>148.52809095260415</v>
      </c>
      <c r="M44" s="181">
        <f t="shared" si="6"/>
        <v>150.789940046976</v>
      </c>
      <c r="N44" s="181">
        <f t="shared" si="6"/>
        <v>153.0862335282628</v>
      </c>
      <c r="O44" s="181">
        <f t="shared" si="6"/>
        <v>155.41749596456489</v>
      </c>
      <c r="P44" s="181">
        <f t="shared" si="6"/>
        <v>157.78425984000003</v>
      </c>
      <c r="Q44" s="181">
        <f t="shared" si="6"/>
        <v>160.18706587134443</v>
      </c>
      <c r="R44" s="181">
        <f t="shared" si="6"/>
        <v>162.62646279693874</v>
      </c>
      <c r="S44" s="181">
        <f t="shared" si="6"/>
        <v>165.10300790442267</v>
      </c>
      <c r="T44" s="181">
        <f t="shared" si="6"/>
        <v>167.61726692518798</v>
      </c>
      <c r="U44" s="181">
        <f t="shared" si="6"/>
        <v>170.16981413992553</v>
      </c>
      <c r="V44" s="181">
        <f t="shared" si="6"/>
        <v>172.76123258971896</v>
      </c>
      <c r="W44" s="181">
        <f t="shared" si="6"/>
        <v>175.39211428713855</v>
      </c>
      <c r="X44" s="181">
        <f t="shared" si="6"/>
        <v>178.06306021624113</v>
      </c>
      <c r="Y44" s="181">
        <f t="shared" si="6"/>
        <v>180.7746804381172</v>
      </c>
      <c r="Z44" s="181">
        <f t="shared" si="6"/>
        <v>183.48630065999328</v>
      </c>
      <c r="AA44" s="181">
        <f t="shared" si="6"/>
        <v>186.2385951746428</v>
      </c>
      <c r="AB44" s="181">
        <f t="shared" si="6"/>
        <v>189.03217404315615</v>
      </c>
      <c r="AC44" s="181">
        <f t="shared" si="6"/>
        <v>191.86765672029804</v>
      </c>
      <c r="AD44" s="181">
        <f t="shared" si="6"/>
        <v>194.74567152677281</v>
      </c>
      <c r="AE44" s="181">
        <f t="shared" si="6"/>
        <v>197.66685659914668</v>
      </c>
      <c r="AF44" s="181">
        <f t="shared" si="6"/>
        <v>200.63185946766006</v>
      </c>
      <c r="AG44" s="181">
        <f t="shared" si="6"/>
        <v>203.64133737286829</v>
      </c>
      <c r="AH44" s="181">
        <f t="shared" si="6"/>
        <v>206.69595737118868</v>
      </c>
      <c r="AI44" s="181">
        <f t="shared" si="6"/>
        <v>209.79639675708776</v>
      </c>
      <c r="AJ44" s="181">
        <f t="shared" si="6"/>
        <v>212.80640836774228</v>
      </c>
      <c r="AK44" s="181">
        <f t="shared" si="6"/>
        <v>215.84200810230178</v>
      </c>
      <c r="AL44" s="181">
        <f t="shared" si="6"/>
        <v>218.88904797497975</v>
      </c>
      <c r="AM44" s="181">
        <f t="shared" si="6"/>
        <v>221.93723988396692</v>
      </c>
      <c r="AN44" s="181">
        <f t="shared" si="6"/>
        <v>224.9806674825991</v>
      </c>
      <c r="AO44" s="181">
        <f t="shared" si="6"/>
        <v>228.0195499982822</v>
      </c>
      <c r="AP44" s="181">
        <f t="shared" si="6"/>
        <v>231.06326080407018</v>
      </c>
      <c r="AQ44" s="181">
        <f t="shared" si="6"/>
        <v>234.10729500913823</v>
      </c>
      <c r="AR44" s="181">
        <f t="shared" si="6"/>
        <v>237.15038587904638</v>
      </c>
      <c r="AS44" s="181">
        <f t="shared" si="6"/>
        <v>240.19293797506933</v>
      </c>
      <c r="AT44" s="181">
        <f t="shared" si="6"/>
        <v>243.2357349553468</v>
      </c>
      <c r="AU44" s="181">
        <f t="shared" si="6"/>
        <v>246.27896487443905</v>
      </c>
      <c r="AV44" s="181">
        <f t="shared" si="6"/>
        <v>249.32200465405313</v>
      </c>
      <c r="AW44" s="181">
        <f t="shared" si="6"/>
        <v>252.36492128808257</v>
      </c>
      <c r="AX44" s="181">
        <f t="shared" si="6"/>
        <v>255.40786720240325</v>
      </c>
      <c r="AY44" s="181">
        <f t="shared" si="6"/>
        <v>258.45087419996014</v>
      </c>
      <c r="AZ44" s="181">
        <f t="shared" si="6"/>
        <v>261.49388333827409</v>
      </c>
      <c r="BA44" s="181">
        <f t="shared" si="6"/>
        <v>264.53685896316603</v>
      </c>
      <c r="BB44" s="181">
        <f t="shared" si="6"/>
        <v>267.5798350972716</v>
      </c>
      <c r="BC44" s="181">
        <f t="shared" si="6"/>
        <v>270.62282233917301</v>
      </c>
      <c r="BD44" s="181">
        <f t="shared" si="6"/>
        <v>273.66581188204941</v>
      </c>
      <c r="BE44" s="181">
        <f t="shared" si="6"/>
        <v>276.7087970691137</v>
      </c>
      <c r="BF44" s="181">
        <f t="shared" si="6"/>
        <v>279.75178034490654</v>
      </c>
      <c r="BG44" s="181">
        <f t="shared" si="6"/>
        <v>282.79476555539532</v>
      </c>
      <c r="BH44" s="181">
        <f t="shared" si="6"/>
        <v>285.83775159810625</v>
      </c>
      <c r="BI44" s="181">
        <f t="shared" si="6"/>
        <v>288.880737043549</v>
      </c>
    </row>
    <row r="45" spans="1:75" ht="62.25" customHeight="1">
      <c r="A45" s="183" t="s">
        <v>270</v>
      </c>
      <c r="B45" s="441" t="s">
        <v>271</v>
      </c>
      <c r="C45" s="441"/>
      <c r="D45" s="177" t="s">
        <v>252</v>
      </c>
      <c r="E45" s="169">
        <v>379.78514960000001</v>
      </c>
      <c r="F45" s="169">
        <v>385.56867979999998</v>
      </c>
      <c r="G45" s="169">
        <v>391.44028409999999</v>
      </c>
      <c r="H45" s="169">
        <v>397.40130360000001</v>
      </c>
      <c r="I45" s="169">
        <v>403.45310009999997</v>
      </c>
      <c r="J45" s="169">
        <v>409.59705600000001</v>
      </c>
      <c r="K45" s="169">
        <v>415.8345746</v>
      </c>
      <c r="L45" s="169">
        <v>422.16708080000001</v>
      </c>
      <c r="M45" s="169">
        <v>428.59602109999997</v>
      </c>
      <c r="N45" s="169">
        <v>435.12286410000002</v>
      </c>
      <c r="O45" s="169">
        <v>441.74910060000002</v>
      </c>
      <c r="P45" s="169">
        <v>448.4762442</v>
      </c>
      <c r="Q45" s="169">
        <v>455.3058317</v>
      </c>
      <c r="R45" s="169">
        <v>462.23942310000001</v>
      </c>
      <c r="S45" s="169">
        <v>469.2786021</v>
      </c>
      <c r="T45" s="169">
        <v>476.4249767</v>
      </c>
      <c r="U45" s="169">
        <v>483.68017939999999</v>
      </c>
      <c r="V45" s="169">
        <v>491.04586740000002</v>
      </c>
      <c r="W45" s="169">
        <v>498.52372329999997</v>
      </c>
      <c r="X45" s="169">
        <v>506.11545510000002</v>
      </c>
      <c r="Y45" s="169">
        <v>513.8227971</v>
      </c>
      <c r="Z45" s="169">
        <v>521.53013899999996</v>
      </c>
      <c r="AA45" s="169">
        <v>529.35309110000003</v>
      </c>
      <c r="AB45" s="169">
        <v>537.29338749999999</v>
      </c>
      <c r="AC45" s="169">
        <v>545.35278830000004</v>
      </c>
      <c r="AD45" s="169">
        <v>553.53308010000001</v>
      </c>
      <c r="AE45" s="169">
        <v>561.83607629999995</v>
      </c>
      <c r="AF45" s="169">
        <v>570.26361750000001</v>
      </c>
      <c r="AG45" s="169">
        <v>578.81757170000003</v>
      </c>
      <c r="AH45" s="169">
        <v>587.49983529999997</v>
      </c>
      <c r="AI45" s="169">
        <v>596.31233280000004</v>
      </c>
      <c r="AJ45" s="220">
        <f>SLOPE(AD45:AI45,AD38:AI38)+AI45</f>
        <v>604.86780407714286</v>
      </c>
      <c r="AK45" s="220">
        <f t="shared" ref="AK45:BI45" si="7">SLOPE(AE45:AJ45,AE38:AJ38)+AJ45</f>
        <v>613.49600545959186</v>
      </c>
      <c r="AL45" s="220">
        <f t="shared" si="7"/>
        <v>622.15672358614574</v>
      </c>
      <c r="AM45" s="220">
        <f t="shared" si="7"/>
        <v>630.82071619147848</v>
      </c>
      <c r="AN45" s="220">
        <f t="shared" si="7"/>
        <v>639.47116699714354</v>
      </c>
      <c r="AO45" s="220">
        <f t="shared" si="7"/>
        <v>648.10869915300862</v>
      </c>
      <c r="AP45" s="220">
        <f t="shared" si="7"/>
        <v>656.75995494150334</v>
      </c>
      <c r="AQ45" s="220">
        <f t="shared" si="7"/>
        <v>665.41212993909789</v>
      </c>
      <c r="AR45" s="220">
        <f t="shared" si="7"/>
        <v>674.06162365826071</v>
      </c>
      <c r="AS45" s="220">
        <f t="shared" si="7"/>
        <v>682.70958599963978</v>
      </c>
      <c r="AT45" s="220">
        <f t="shared" si="7"/>
        <v>691.35824438609211</v>
      </c>
      <c r="AU45" s="220">
        <f t="shared" si="7"/>
        <v>700.00813333063468</v>
      </c>
      <c r="AV45" s="220">
        <f t="shared" si="7"/>
        <v>708.6574818342923</v>
      </c>
      <c r="AW45" s="220">
        <f t="shared" si="7"/>
        <v>717.30648031656506</v>
      </c>
      <c r="AX45" s="220">
        <f t="shared" si="7"/>
        <v>725.95556202342277</v>
      </c>
      <c r="AY45" s="220">
        <f t="shared" si="7"/>
        <v>734.6048173495368</v>
      </c>
      <c r="AZ45" s="220">
        <f t="shared" si="7"/>
        <v>743.25407876033285</v>
      </c>
      <c r="BA45" s="220">
        <f t="shared" si="7"/>
        <v>751.90324491464946</v>
      </c>
      <c r="BB45" s="220">
        <f t="shared" si="7"/>
        <v>760.55241251634095</v>
      </c>
      <c r="BC45" s="220">
        <f t="shared" si="7"/>
        <v>769.20161169015114</v>
      </c>
      <c r="BD45" s="220">
        <f t="shared" si="7"/>
        <v>777.85081740410465</v>
      </c>
      <c r="BE45" s="220">
        <f t="shared" si="7"/>
        <v>786.50001073736132</v>
      </c>
      <c r="BF45" s="220">
        <f t="shared" si="7"/>
        <v>795.1491986381418</v>
      </c>
      <c r="BG45" s="220">
        <f t="shared" si="7"/>
        <v>803.79839203798394</v>
      </c>
      <c r="BH45" s="220">
        <f t="shared" si="7"/>
        <v>812.44758780328232</v>
      </c>
      <c r="BI45" s="220">
        <f t="shared" si="7"/>
        <v>821.09678187094153</v>
      </c>
    </row>
    <row r="46" spans="1:75" s="117" customFormat="1">
      <c r="A46" s="183" t="s">
        <v>272</v>
      </c>
      <c r="B46" s="427" t="s">
        <v>266</v>
      </c>
      <c r="C46" s="428"/>
      <c r="D46" s="180" t="s">
        <v>197</v>
      </c>
      <c r="E46" s="181">
        <f>E$45*$Y$33</f>
        <v>400.85145759338985</v>
      </c>
      <c r="F46" s="181">
        <f t="shared" ref="F46:BI46" si="8">F$45*$Y$33</f>
        <v>406.95579451427028</v>
      </c>
      <c r="G46" s="181">
        <f t="shared" si="8"/>
        <v>413.15309091868613</v>
      </c>
      <c r="H46" s="181">
        <f t="shared" si="8"/>
        <v>419.44476229613286</v>
      </c>
      <c r="I46" s="181">
        <f t="shared" si="8"/>
        <v>425.83224598431434</v>
      </c>
      <c r="J46" s="181">
        <f t="shared" si="8"/>
        <v>432.31700106359642</v>
      </c>
      <c r="K46" s="181">
        <f t="shared" si="8"/>
        <v>438.90050867364721</v>
      </c>
      <c r="L46" s="181">
        <f t="shared" si="8"/>
        <v>445.58427275226558</v>
      </c>
      <c r="M46" s="181">
        <f t="shared" si="8"/>
        <v>452.36982003538105</v>
      </c>
      <c r="N46" s="181">
        <f t="shared" si="8"/>
        <v>459.25870058478847</v>
      </c>
      <c r="O46" s="181">
        <f t="shared" si="8"/>
        <v>466.25248789369465</v>
      </c>
      <c r="P46" s="181">
        <f t="shared" si="8"/>
        <v>473.35277952000007</v>
      </c>
      <c r="Q46" s="181">
        <f t="shared" si="8"/>
        <v>480.56119750848637</v>
      </c>
      <c r="R46" s="181">
        <f t="shared" si="8"/>
        <v>487.87938839081625</v>
      </c>
      <c r="S46" s="181">
        <f t="shared" si="8"/>
        <v>495.30902371326795</v>
      </c>
      <c r="T46" s="181">
        <f t="shared" si="8"/>
        <v>502.85180067001704</v>
      </c>
      <c r="U46" s="181">
        <f t="shared" si="8"/>
        <v>510.50944231422966</v>
      </c>
      <c r="V46" s="181">
        <f t="shared" si="8"/>
        <v>518.2836977691569</v>
      </c>
      <c r="W46" s="181">
        <f t="shared" si="8"/>
        <v>526.17634296696247</v>
      </c>
      <c r="X46" s="181">
        <f t="shared" si="8"/>
        <v>534.18918064872344</v>
      </c>
      <c r="Y46" s="181">
        <f t="shared" si="8"/>
        <v>542.32404131435158</v>
      </c>
      <c r="Z46" s="181">
        <f t="shared" si="8"/>
        <v>550.45890187443285</v>
      </c>
      <c r="AA46" s="181">
        <f t="shared" si="8"/>
        <v>558.71578541838142</v>
      </c>
      <c r="AB46" s="181">
        <f t="shared" si="8"/>
        <v>567.0965222350153</v>
      </c>
      <c r="AC46" s="181">
        <f t="shared" si="8"/>
        <v>575.60297005534721</v>
      </c>
      <c r="AD46" s="181">
        <f t="shared" si="8"/>
        <v>584.23701458031849</v>
      </c>
      <c r="AE46" s="181">
        <f t="shared" si="8"/>
        <v>593.00056979743999</v>
      </c>
      <c r="AF46" s="181">
        <f t="shared" si="8"/>
        <v>601.89557840298016</v>
      </c>
      <c r="AG46" s="181">
        <f t="shared" si="8"/>
        <v>610.92401201305802</v>
      </c>
      <c r="AH46" s="181">
        <f t="shared" si="8"/>
        <v>620.08787221911291</v>
      </c>
      <c r="AI46" s="181">
        <f t="shared" si="8"/>
        <v>629.38919027126326</v>
      </c>
      <c r="AJ46" s="181">
        <f t="shared" si="8"/>
        <v>638.41922510925815</v>
      </c>
      <c r="AK46" s="181">
        <f t="shared" si="8"/>
        <v>647.52602431982939</v>
      </c>
      <c r="AL46" s="181">
        <f t="shared" si="8"/>
        <v>656.66714394625785</v>
      </c>
      <c r="AM46" s="181">
        <f t="shared" si="8"/>
        <v>665.81171968357626</v>
      </c>
      <c r="AN46" s="181">
        <f t="shared" si="8"/>
        <v>674.94200247094398</v>
      </c>
      <c r="AO46" s="181">
        <f t="shared" si="8"/>
        <v>684.05865002373775</v>
      </c>
      <c r="AP46" s="181">
        <f t="shared" si="8"/>
        <v>693.18978244553944</v>
      </c>
      <c r="AQ46" s="181">
        <f t="shared" si="8"/>
        <v>702.32188506406396</v>
      </c>
      <c r="AR46" s="181">
        <f t="shared" si="8"/>
        <v>711.45115767628431</v>
      </c>
      <c r="AS46" s="181">
        <f t="shared" si="8"/>
        <v>720.57881396670427</v>
      </c>
      <c r="AT46" s="181">
        <f t="shared" si="8"/>
        <v>729.70720491113184</v>
      </c>
      <c r="AU46" s="181">
        <f t="shared" si="8"/>
        <v>738.83689467149429</v>
      </c>
      <c r="AV46" s="181">
        <f t="shared" si="8"/>
        <v>747.96601401324847</v>
      </c>
      <c r="AW46" s="181">
        <f t="shared" si="8"/>
        <v>757.0947639182765</v>
      </c>
      <c r="AX46" s="181">
        <f t="shared" si="8"/>
        <v>766.22360166427518</v>
      </c>
      <c r="AY46" s="181">
        <f t="shared" si="8"/>
        <v>775.35262266001928</v>
      </c>
      <c r="AZ46" s="181">
        <f t="shared" si="8"/>
        <v>784.4816500779566</v>
      </c>
      <c r="BA46" s="181">
        <f t="shared" si="8"/>
        <v>793.61057695563159</v>
      </c>
      <c r="BB46" s="181">
        <f t="shared" si="8"/>
        <v>802.73950536096584</v>
      </c>
      <c r="BC46" s="181">
        <f t="shared" si="8"/>
        <v>811.86846708969301</v>
      </c>
      <c r="BD46" s="181">
        <f t="shared" si="8"/>
        <v>820.99743572133889</v>
      </c>
      <c r="BE46" s="181">
        <f t="shared" si="8"/>
        <v>830.12639128554292</v>
      </c>
      <c r="BF46" s="181">
        <f t="shared" si="8"/>
        <v>839.25534111593663</v>
      </c>
      <c r="BG46" s="181">
        <f t="shared" si="8"/>
        <v>848.38429675041948</v>
      </c>
      <c r="BH46" s="181">
        <f t="shared" si="8"/>
        <v>857.51325488156817</v>
      </c>
      <c r="BI46" s="181">
        <f t="shared" si="8"/>
        <v>866.64221122091135</v>
      </c>
    </row>
    <row r="47" spans="1:75" s="117" customFormat="1">
      <c r="A47" s="119" t="s">
        <v>273</v>
      </c>
      <c r="B47" s="438" t="s">
        <v>274</v>
      </c>
      <c r="C47" s="439"/>
      <c r="D47" s="119"/>
      <c r="E47" s="144">
        <v>0.81969999999999998</v>
      </c>
      <c r="F47" s="144">
        <v>0.81969999999999998</v>
      </c>
      <c r="G47" s="144">
        <v>0.81969999999999998</v>
      </c>
      <c r="H47" s="144">
        <v>0.81969999999999998</v>
      </c>
      <c r="I47" s="144">
        <v>0.81969999999999998</v>
      </c>
      <c r="J47" s="144">
        <v>0.81969999999999998</v>
      </c>
      <c r="K47" s="144">
        <v>0.81969999999999998</v>
      </c>
      <c r="L47" s="144">
        <v>0.81969999999999998</v>
      </c>
      <c r="M47" s="144">
        <v>0.81969999999999998</v>
      </c>
      <c r="N47" s="144">
        <v>0.81969999999999998</v>
      </c>
      <c r="O47" s="144">
        <v>0.81969999999999998</v>
      </c>
      <c r="P47" s="144">
        <v>0.81969999999999998</v>
      </c>
      <c r="Q47" s="144">
        <v>0.81969999999999998</v>
      </c>
      <c r="R47" s="144">
        <v>0.81969999999999998</v>
      </c>
      <c r="S47" s="144">
        <v>0.81969999999999998</v>
      </c>
      <c r="T47" s="144">
        <v>0.81969999999999998</v>
      </c>
      <c r="U47" s="144">
        <v>0.81969999999999998</v>
      </c>
      <c r="V47" s="144">
        <v>0.81969999999999998</v>
      </c>
      <c r="W47" s="144">
        <v>0.81969999999999998</v>
      </c>
      <c r="X47" s="144">
        <v>0.81969999999999998</v>
      </c>
      <c r="Y47" s="144">
        <v>0.81969999999999998</v>
      </c>
      <c r="Z47" s="144">
        <v>0.81969999999999998</v>
      </c>
      <c r="AA47" s="144">
        <v>0.81969999999999998</v>
      </c>
      <c r="AB47" s="144">
        <v>0.81969999999999998</v>
      </c>
      <c r="AC47" s="144">
        <v>0.81969999999999998</v>
      </c>
      <c r="AD47" s="144">
        <v>0.81969999999999998</v>
      </c>
      <c r="AE47" s="144">
        <v>0.81969999999999998</v>
      </c>
      <c r="AF47" s="144">
        <v>0.81969999999999998</v>
      </c>
      <c r="AG47" s="144">
        <v>0.81969999999999998</v>
      </c>
      <c r="AH47" s="144">
        <v>0.81969999999999998</v>
      </c>
      <c r="AI47" s="144">
        <v>0.81969999999999998</v>
      </c>
      <c r="AJ47" s="144">
        <v>0.81969999999999998</v>
      </c>
      <c r="AK47" s="144">
        <v>0.81969999999999998</v>
      </c>
      <c r="AL47" s="144">
        <v>0.81969999999999998</v>
      </c>
      <c r="AM47" s="144">
        <v>0.81969999999999998</v>
      </c>
      <c r="AN47" s="144">
        <v>0.81969999999999998</v>
      </c>
      <c r="AO47" s="144">
        <v>0.81969999999999998</v>
      </c>
      <c r="AP47" s="144">
        <v>0.81969999999999998</v>
      </c>
      <c r="AQ47" s="144">
        <v>0.81969999999999998</v>
      </c>
      <c r="AR47" s="144">
        <v>0.81969999999999998</v>
      </c>
      <c r="AS47" s="144">
        <v>0.81969999999999998</v>
      </c>
      <c r="AT47" s="144">
        <v>0.81969999999999998</v>
      </c>
      <c r="AU47" s="144">
        <v>0.81969999999999998</v>
      </c>
      <c r="AV47" s="144">
        <v>0.81969999999999998</v>
      </c>
      <c r="AW47" s="144">
        <v>0.81969999999999998</v>
      </c>
      <c r="AX47" s="144">
        <v>0.81969999999999998</v>
      </c>
      <c r="AY47" s="144">
        <v>0.81969999999999998</v>
      </c>
      <c r="AZ47" s="144">
        <v>0.81969999999999998</v>
      </c>
      <c r="BA47" s="144">
        <v>0.81969999999999998</v>
      </c>
      <c r="BB47" s="144">
        <v>0.81969999999999998</v>
      </c>
      <c r="BC47" s="144">
        <v>0.81969999999999998</v>
      </c>
      <c r="BD47" s="144">
        <v>0.81969999999999998</v>
      </c>
      <c r="BE47" s="144">
        <v>0.81969999999999998</v>
      </c>
      <c r="BF47" s="144">
        <v>0.81969999999999998</v>
      </c>
      <c r="BG47" s="144">
        <v>0.81969999999999998</v>
      </c>
      <c r="BH47" s="144">
        <v>0.81969999999999998</v>
      </c>
      <c r="BI47" s="144">
        <v>0.81969999999999998</v>
      </c>
    </row>
    <row r="48" spans="1:75" s="117" customFormat="1">
      <c r="G48" s="184"/>
      <c r="H48" s="161"/>
      <c r="I48" s="161"/>
      <c r="J48" s="161"/>
      <c r="K48" s="161"/>
      <c r="L48" s="161"/>
      <c r="M48" s="161"/>
      <c r="N48" s="161"/>
      <c r="O48" s="161"/>
      <c r="P48" s="161"/>
      <c r="Q48" s="161"/>
      <c r="R48" s="161"/>
      <c r="S48" s="161"/>
      <c r="T48" s="161"/>
      <c r="U48" s="161"/>
      <c r="V48" s="161"/>
      <c r="W48" s="161"/>
      <c r="X48" s="161"/>
      <c r="Y48" s="161"/>
      <c r="Z48" s="161"/>
      <c r="AA48" s="161"/>
      <c r="AB48" s="161"/>
      <c r="AC48" s="161"/>
      <c r="AD48" s="161"/>
      <c r="AE48" s="161"/>
      <c r="AF48" s="161"/>
      <c r="AG48" s="161"/>
      <c r="AH48" s="161"/>
      <c r="AI48" s="161"/>
      <c r="AJ48" s="161"/>
      <c r="AK48" s="161"/>
      <c r="AL48" s="161"/>
      <c r="AM48" s="161"/>
      <c r="AN48" s="161"/>
      <c r="AO48" s="161"/>
      <c r="AP48" s="161"/>
      <c r="AQ48" s="161"/>
      <c r="AR48" s="161"/>
      <c r="AS48" s="161"/>
      <c r="AT48" s="161"/>
      <c r="AU48" s="161"/>
      <c r="AV48" s="161"/>
      <c r="AW48" s="161"/>
      <c r="AX48" s="161"/>
      <c r="AY48" s="161"/>
      <c r="AZ48" s="161"/>
      <c r="BA48" s="161"/>
      <c r="BB48" s="161"/>
      <c r="BC48" s="161"/>
      <c r="BD48" s="161"/>
      <c r="BE48" s="161"/>
      <c r="BF48" s="161"/>
      <c r="BG48" s="161"/>
      <c r="BH48" s="161"/>
      <c r="BJ48" s="118"/>
      <c r="BK48" s="118"/>
      <c r="BL48" s="118"/>
      <c r="BM48" s="118"/>
      <c r="BN48" s="118"/>
      <c r="BO48" s="118"/>
      <c r="BP48" s="118"/>
      <c r="BQ48" s="118"/>
      <c r="BR48" s="118"/>
      <c r="BS48" s="118"/>
      <c r="BT48" s="118"/>
      <c r="BU48" s="118"/>
      <c r="BV48" s="118"/>
    </row>
    <row r="49" spans="1:74" s="117" customFormat="1">
      <c r="A49" s="305" t="s">
        <v>275</v>
      </c>
      <c r="G49" s="184"/>
      <c r="H49" s="161"/>
      <c r="I49" s="161"/>
      <c r="J49" s="161"/>
      <c r="K49" s="161"/>
      <c r="L49" s="161"/>
      <c r="M49" s="161"/>
      <c r="N49" s="161"/>
      <c r="O49" s="161"/>
      <c r="P49" s="161"/>
      <c r="Q49" s="161"/>
      <c r="R49" s="161"/>
      <c r="S49" s="161"/>
      <c r="T49" s="161"/>
      <c r="U49" s="161"/>
      <c r="V49" s="161"/>
      <c r="W49" s="161"/>
      <c r="X49" s="161"/>
      <c r="Y49" s="161"/>
      <c r="Z49" s="161"/>
      <c r="AA49" s="161"/>
      <c r="AB49" s="161"/>
      <c r="AC49" s="161"/>
      <c r="AD49" s="161"/>
      <c r="AE49" s="161"/>
      <c r="AF49" s="161"/>
      <c r="AG49" s="161"/>
      <c r="AH49" s="161"/>
      <c r="AI49" s="161"/>
      <c r="AJ49" s="161"/>
      <c r="AK49" s="161"/>
      <c r="AL49" s="161"/>
      <c r="AM49" s="161"/>
      <c r="AN49" s="161"/>
      <c r="AO49" s="161"/>
      <c r="AP49" s="161"/>
      <c r="AQ49" s="161"/>
      <c r="AR49" s="161"/>
      <c r="AS49" s="161"/>
      <c r="AT49" s="161"/>
      <c r="AU49" s="161"/>
      <c r="AV49" s="161"/>
      <c r="AW49" s="161"/>
      <c r="AX49" s="161"/>
      <c r="AY49" s="161"/>
      <c r="AZ49" s="161"/>
      <c r="BA49" s="161"/>
      <c r="BB49" s="161"/>
      <c r="BC49" s="161"/>
      <c r="BD49" s="161"/>
      <c r="BE49" s="161"/>
      <c r="BF49" s="161"/>
      <c r="BG49" s="161"/>
      <c r="BH49" s="161"/>
      <c r="BJ49" s="118"/>
      <c r="BK49" s="118"/>
      <c r="BL49" s="118"/>
      <c r="BM49" s="118"/>
      <c r="BN49" s="118"/>
      <c r="BO49" s="118"/>
      <c r="BP49" s="118"/>
      <c r="BQ49" s="118"/>
      <c r="BR49" s="118"/>
      <c r="BS49" s="118"/>
      <c r="BT49" s="118"/>
      <c r="BU49" s="118"/>
      <c r="BV49" s="118"/>
    </row>
    <row r="50" spans="1:74">
      <c r="A50" s="301" t="s">
        <v>276</v>
      </c>
      <c r="B50" s="117" t="s">
        <v>277</v>
      </c>
      <c r="C50" s="117"/>
      <c r="D50" s="117"/>
      <c r="E50" s="117"/>
      <c r="F50" s="184"/>
      <c r="G50" s="161" t="s">
        <v>278</v>
      </c>
      <c r="L50" s="161" t="s">
        <v>279</v>
      </c>
      <c r="Q50" s="161" t="s">
        <v>280</v>
      </c>
      <c r="V50" s="161" t="s">
        <v>281</v>
      </c>
    </row>
    <row r="51" spans="1:74">
      <c r="A51" s="301" t="s">
        <v>282</v>
      </c>
      <c r="B51" s="302">
        <v>2027</v>
      </c>
      <c r="C51" s="302">
        <v>2028</v>
      </c>
      <c r="D51" s="302">
        <v>2029</v>
      </c>
      <c r="E51" s="302">
        <v>2030</v>
      </c>
      <c r="F51" s="302">
        <v>2031</v>
      </c>
      <c r="G51" s="302">
        <v>2032</v>
      </c>
      <c r="H51" s="302">
        <v>2033</v>
      </c>
      <c r="I51" s="302">
        <v>2034</v>
      </c>
      <c r="J51" s="302">
        <v>2035</v>
      </c>
      <c r="K51" s="302">
        <v>2036</v>
      </c>
      <c r="L51" s="302">
        <v>2037</v>
      </c>
      <c r="M51" s="302">
        <v>2038</v>
      </c>
      <c r="N51" s="302">
        <v>2039</v>
      </c>
      <c r="O51" s="302">
        <v>2040</v>
      </c>
      <c r="P51" s="302">
        <v>2041</v>
      </c>
      <c r="Q51" s="302">
        <v>2042</v>
      </c>
      <c r="R51" s="302">
        <v>2043</v>
      </c>
      <c r="S51" s="302">
        <v>2044</v>
      </c>
      <c r="T51" s="302">
        <v>2045</v>
      </c>
      <c r="U51" s="302">
        <v>2046</v>
      </c>
      <c r="V51" s="302">
        <v>2047</v>
      </c>
      <c r="W51" s="302">
        <v>2048</v>
      </c>
      <c r="X51" s="302">
        <v>2049</v>
      </c>
      <c r="Y51" s="302">
        <v>2050</v>
      </c>
      <c r="Z51" s="302">
        <v>2051</v>
      </c>
      <c r="AA51" s="302">
        <v>2052</v>
      </c>
      <c r="AB51" s="302">
        <v>2053</v>
      </c>
      <c r="AC51" s="302">
        <v>2054</v>
      </c>
      <c r="AD51" s="302">
        <v>2055</v>
      </c>
      <c r="AE51" s="302">
        <v>2056</v>
      </c>
      <c r="AF51" s="302">
        <v>2057</v>
      </c>
      <c r="AG51" s="302">
        <v>2058</v>
      </c>
      <c r="AH51" s="302">
        <v>2059</v>
      </c>
      <c r="AI51" s="302">
        <v>2060</v>
      </c>
      <c r="AJ51" s="302">
        <v>2061</v>
      </c>
      <c r="AK51" s="302">
        <v>2062</v>
      </c>
      <c r="AL51" s="302">
        <v>2063</v>
      </c>
      <c r="AM51" s="302">
        <v>2064</v>
      </c>
      <c r="AN51" s="302">
        <v>2065</v>
      </c>
      <c r="AO51" s="302">
        <v>2066</v>
      </c>
      <c r="AP51" s="302">
        <v>2067</v>
      </c>
      <c r="AQ51" s="302">
        <v>2068</v>
      </c>
      <c r="AR51" s="302">
        <v>2069</v>
      </c>
      <c r="AS51" s="302">
        <v>2070</v>
      </c>
      <c r="AT51" s="302">
        <v>2071</v>
      </c>
      <c r="AU51" s="302">
        <v>2072</v>
      </c>
      <c r="AV51" s="302">
        <v>2073</v>
      </c>
      <c r="AW51" s="302">
        <v>2074</v>
      </c>
      <c r="AX51" s="302">
        <v>2075</v>
      </c>
      <c r="AY51" s="302">
        <v>2076</v>
      </c>
    </row>
    <row r="52" spans="1:74">
      <c r="A52" s="301" t="s">
        <v>283</v>
      </c>
      <c r="B52" s="297">
        <v>1</v>
      </c>
      <c r="C52" s="303">
        <f>B52</f>
        <v>1</v>
      </c>
      <c r="D52" s="303">
        <f>B52</f>
        <v>1</v>
      </c>
      <c r="E52" s="303">
        <f>B52</f>
        <v>1</v>
      </c>
      <c r="F52" s="304">
        <f>B52</f>
        <v>1</v>
      </c>
      <c r="G52" s="297">
        <v>1</v>
      </c>
      <c r="H52" s="303">
        <f>G52</f>
        <v>1</v>
      </c>
      <c r="I52" s="303">
        <f>G52</f>
        <v>1</v>
      </c>
      <c r="J52" s="303">
        <f>G52</f>
        <v>1</v>
      </c>
      <c r="K52" s="304">
        <f>G52</f>
        <v>1</v>
      </c>
      <c r="L52" s="297">
        <v>1</v>
      </c>
      <c r="M52" s="303">
        <f>L52</f>
        <v>1</v>
      </c>
      <c r="N52" s="303">
        <f>L52</f>
        <v>1</v>
      </c>
      <c r="O52" s="303">
        <f>L52</f>
        <v>1</v>
      </c>
      <c r="P52" s="304">
        <f>L52</f>
        <v>1</v>
      </c>
      <c r="Q52" s="297">
        <v>1</v>
      </c>
      <c r="R52" s="303">
        <f>Q52</f>
        <v>1</v>
      </c>
      <c r="S52" s="303">
        <f>Q52</f>
        <v>1</v>
      </c>
      <c r="T52" s="303">
        <f>Q52</f>
        <v>1</v>
      </c>
      <c r="U52" s="304">
        <f>Q52</f>
        <v>1</v>
      </c>
      <c r="V52" s="297">
        <v>1</v>
      </c>
      <c r="W52" s="303">
        <f>V52</f>
        <v>1</v>
      </c>
      <c r="X52" s="303">
        <f>V52</f>
        <v>1</v>
      </c>
      <c r="Y52" s="303">
        <f>V52</f>
        <v>1</v>
      </c>
      <c r="Z52" s="304">
        <f>V52</f>
        <v>1</v>
      </c>
      <c r="AA52" s="304">
        <f t="shared" ref="AA52:AY52" si="9">W52</f>
        <v>1</v>
      </c>
      <c r="AB52" s="304">
        <f t="shared" si="9"/>
        <v>1</v>
      </c>
      <c r="AC52" s="304">
        <f t="shared" si="9"/>
        <v>1</v>
      </c>
      <c r="AD52" s="304">
        <f t="shared" si="9"/>
        <v>1</v>
      </c>
      <c r="AE52" s="304">
        <f t="shared" si="9"/>
        <v>1</v>
      </c>
      <c r="AF52" s="304">
        <f t="shared" si="9"/>
        <v>1</v>
      </c>
      <c r="AG52" s="304">
        <f t="shared" si="9"/>
        <v>1</v>
      </c>
      <c r="AH52" s="304">
        <f t="shared" si="9"/>
        <v>1</v>
      </c>
      <c r="AI52" s="304">
        <f t="shared" si="9"/>
        <v>1</v>
      </c>
      <c r="AJ52" s="304">
        <f t="shared" si="9"/>
        <v>1</v>
      </c>
      <c r="AK52" s="304">
        <f t="shared" si="9"/>
        <v>1</v>
      </c>
      <c r="AL52" s="304">
        <f t="shared" si="9"/>
        <v>1</v>
      </c>
      <c r="AM52" s="304">
        <f t="shared" si="9"/>
        <v>1</v>
      </c>
      <c r="AN52" s="304">
        <f t="shared" si="9"/>
        <v>1</v>
      </c>
      <c r="AO52" s="304">
        <f t="shared" si="9"/>
        <v>1</v>
      </c>
      <c r="AP52" s="304">
        <f t="shared" si="9"/>
        <v>1</v>
      </c>
      <c r="AQ52" s="304">
        <f t="shared" si="9"/>
        <v>1</v>
      </c>
      <c r="AR52" s="304">
        <f t="shared" si="9"/>
        <v>1</v>
      </c>
      <c r="AS52" s="304">
        <f t="shared" si="9"/>
        <v>1</v>
      </c>
      <c r="AT52" s="304">
        <f t="shared" si="9"/>
        <v>1</v>
      </c>
      <c r="AU52" s="304">
        <f t="shared" si="9"/>
        <v>1</v>
      </c>
      <c r="AV52" s="304">
        <f t="shared" si="9"/>
        <v>1</v>
      </c>
      <c r="AW52" s="304">
        <f t="shared" si="9"/>
        <v>1</v>
      </c>
      <c r="AX52" s="304">
        <f t="shared" si="9"/>
        <v>1</v>
      </c>
      <c r="AY52" s="304">
        <f t="shared" si="9"/>
        <v>1</v>
      </c>
    </row>
    <row r="53" spans="1:74" ht="14" thickBot="1"/>
    <row r="54" spans="1:74" ht="14.5">
      <c r="A54" s="146" t="s">
        <v>284</v>
      </c>
      <c r="B54" s="25"/>
      <c r="C54" s="264" t="s">
        <v>285</v>
      </c>
      <c r="D54" s="25"/>
      <c r="E54" s="265" t="s">
        <v>286</v>
      </c>
    </row>
    <row r="55" spans="1:74">
      <c r="A55" s="147" t="s">
        <v>287</v>
      </c>
      <c r="B55"/>
      <c r="C55" s="148" t="s">
        <v>288</v>
      </c>
      <c r="D55"/>
      <c r="E55" s="128" t="s">
        <v>289</v>
      </c>
    </row>
    <row r="56" spans="1:74">
      <c r="A56" s="147" t="s">
        <v>290</v>
      </c>
      <c r="B56"/>
      <c r="C56" s="148" t="s">
        <v>291</v>
      </c>
      <c r="D56"/>
      <c r="E56" s="128" t="s">
        <v>292</v>
      </c>
    </row>
    <row r="57" spans="1:74">
      <c r="A57" s="147" t="s">
        <v>293</v>
      </c>
      <c r="B57"/>
      <c r="C57" s="148" t="s">
        <v>294</v>
      </c>
      <c r="D57"/>
      <c r="E57" s="128" t="s">
        <v>295</v>
      </c>
    </row>
    <row r="58" spans="1:74">
      <c r="A58" s="147" t="s">
        <v>296</v>
      </c>
      <c r="B58"/>
      <c r="C58" s="148" t="s">
        <v>297</v>
      </c>
      <c r="D58"/>
      <c r="E58" s="128" t="s">
        <v>298</v>
      </c>
    </row>
    <row r="59" spans="1:74">
      <c r="A59" s="147" t="s">
        <v>299</v>
      </c>
      <c r="B59"/>
      <c r="C59" s="148" t="s">
        <v>300</v>
      </c>
      <c r="D59"/>
      <c r="E59" s="128"/>
    </row>
    <row r="60" spans="1:74">
      <c r="A60" s="147" t="s">
        <v>301</v>
      </c>
      <c r="B60"/>
      <c r="C60" s="148" t="s">
        <v>302</v>
      </c>
      <c r="D60"/>
      <c r="E60" s="128"/>
    </row>
    <row r="61" spans="1:74">
      <c r="A61" s="147" t="s">
        <v>303</v>
      </c>
      <c r="B61"/>
      <c r="C61" s="148" t="s">
        <v>304</v>
      </c>
      <c r="D61"/>
      <c r="E61" s="128"/>
    </row>
    <row r="62" spans="1:74">
      <c r="A62" s="147" t="s">
        <v>305</v>
      </c>
      <c r="B62"/>
      <c r="D62"/>
      <c r="E62" s="128"/>
    </row>
    <row r="63" spans="1:74">
      <c r="A63" s="147" t="s">
        <v>306</v>
      </c>
      <c r="B63"/>
      <c r="C63" s="4" t="s">
        <v>307</v>
      </c>
      <c r="D63"/>
      <c r="E63" s="128"/>
    </row>
    <row r="64" spans="1:74">
      <c r="A64" s="147" t="s">
        <v>308</v>
      </c>
      <c r="B64"/>
      <c r="C64" s="148" t="s">
        <v>309</v>
      </c>
      <c r="D64"/>
      <c r="E64" s="128"/>
    </row>
    <row r="65" spans="1:5">
      <c r="A65" s="147" t="s">
        <v>310</v>
      </c>
      <c r="B65"/>
      <c r="C65" s="148" t="s">
        <v>311</v>
      </c>
      <c r="D65"/>
      <c r="E65" s="128"/>
    </row>
    <row r="66" spans="1:5">
      <c r="A66" s="147" t="s">
        <v>312</v>
      </c>
      <c r="B66"/>
      <c r="C66"/>
      <c r="D66"/>
      <c r="E66" s="128"/>
    </row>
    <row r="67" spans="1:5">
      <c r="A67" s="147" t="s">
        <v>313</v>
      </c>
      <c r="B67"/>
      <c r="C67"/>
      <c r="D67"/>
      <c r="E67" s="128"/>
    </row>
    <row r="68" spans="1:5">
      <c r="A68" s="147" t="s">
        <v>314</v>
      </c>
      <c r="B68"/>
      <c r="C68"/>
      <c r="D68"/>
      <c r="E68" s="128"/>
    </row>
    <row r="69" spans="1:5">
      <c r="A69" s="147" t="s">
        <v>315</v>
      </c>
      <c r="B69"/>
      <c r="C69"/>
      <c r="D69"/>
      <c r="E69" s="128"/>
    </row>
    <row r="70" spans="1:5">
      <c r="A70" s="147" t="s">
        <v>316</v>
      </c>
      <c r="B70"/>
      <c r="C70"/>
      <c r="D70"/>
      <c r="E70" s="128"/>
    </row>
    <row r="71" spans="1:5">
      <c r="A71" s="147" t="s">
        <v>317</v>
      </c>
      <c r="B71"/>
      <c r="C71"/>
      <c r="D71"/>
      <c r="E71" s="128"/>
    </row>
    <row r="72" spans="1:5">
      <c r="A72" s="147" t="s">
        <v>318</v>
      </c>
      <c r="B72"/>
      <c r="C72"/>
      <c r="D72"/>
      <c r="E72" s="128"/>
    </row>
    <row r="73" spans="1:5">
      <c r="A73" s="147" t="s">
        <v>319</v>
      </c>
      <c r="B73"/>
      <c r="C73"/>
      <c r="D73"/>
      <c r="E73" s="128"/>
    </row>
    <row r="74" spans="1:5">
      <c r="A74" s="147" t="s">
        <v>320</v>
      </c>
      <c r="B74"/>
      <c r="C74"/>
      <c r="D74"/>
      <c r="E74" s="128"/>
    </row>
    <row r="75" spans="1:5">
      <c r="A75" s="147" t="s">
        <v>321</v>
      </c>
      <c r="B75"/>
      <c r="C75"/>
      <c r="D75"/>
      <c r="E75" s="128"/>
    </row>
    <row r="76" spans="1:5">
      <c r="A76" s="147" t="s">
        <v>322</v>
      </c>
      <c r="B76"/>
      <c r="C76"/>
      <c r="D76"/>
      <c r="E76" s="128"/>
    </row>
    <row r="77" spans="1:5">
      <c r="A77" s="147" t="s">
        <v>323</v>
      </c>
      <c r="B77"/>
      <c r="C77"/>
      <c r="D77"/>
      <c r="E77" s="128"/>
    </row>
    <row r="78" spans="1:5" ht="14" thickBot="1">
      <c r="A78" s="149" t="s">
        <v>324</v>
      </c>
      <c r="B78" s="7"/>
      <c r="C78" s="7"/>
      <c r="D78" s="7"/>
      <c r="E78" s="126"/>
    </row>
  </sheetData>
  <mergeCells count="29">
    <mergeCell ref="D6:D7"/>
    <mergeCell ref="E6:G7"/>
    <mergeCell ref="H6:J7"/>
    <mergeCell ref="E13:G13"/>
    <mergeCell ref="A6:A7"/>
    <mergeCell ref="C6:C7"/>
    <mergeCell ref="H13:J13"/>
    <mergeCell ref="B47:C47"/>
    <mergeCell ref="B46:C46"/>
    <mergeCell ref="B40:C40"/>
    <mergeCell ref="B41:C41"/>
    <mergeCell ref="B43:C43"/>
    <mergeCell ref="B44:C44"/>
    <mergeCell ref="B45:C45"/>
    <mergeCell ref="E14:G14"/>
    <mergeCell ref="H14:J14"/>
    <mergeCell ref="E15:G15"/>
    <mergeCell ref="H15:J15"/>
    <mergeCell ref="E16:G16"/>
    <mergeCell ref="H16:J16"/>
    <mergeCell ref="E17:G17"/>
    <mergeCell ref="H17:J17"/>
    <mergeCell ref="B42:C42"/>
    <mergeCell ref="B38:C38"/>
    <mergeCell ref="B39:C39"/>
    <mergeCell ref="E20:F20"/>
    <mergeCell ref="H20:J20"/>
    <mergeCell ref="E21:F21"/>
    <mergeCell ref="H21:J21"/>
  </mergeCells>
  <conditionalFormatting sqref="B31:AD31">
    <cfRule type="cellIs" dxfId="0" priority="1" operator="equal">
      <formula>FALSE()</formula>
    </cfRule>
  </conditionalFormatting>
  <hyperlinks>
    <hyperlink ref="C29" r:id="rId1" xr:uid="{B62DB8CF-8E1D-47C2-850C-86226457CEFB}"/>
    <hyperlink ref="B41:C41" r:id="rId2" display="Green Book supplementary guidance: valuation of energy use and greenhouse gas emissions for appraisal (data tables 1-19, see table 3, central values)" xr:uid="{15F35748-58C0-4875-BB19-AEFE491AC9DF}"/>
    <hyperlink ref="B39" r:id="rId3" display="https://assets.publishing.service.gov.uk/media/647f50dd103ca60013039a8a/2023-ghg-cf-methodology-paper.pdf" xr:uid="{844E1203-F2FC-4101-A308-4C3395D586D2}"/>
    <hyperlink ref="B39:C39" r:id="rId4" display="2023 Government Greenhouse Gas Conversion Factors for Company Reporting (see table 9, column Total, under &quot;For electricity CONSUMED (including grid losses)&quot;, from 2010 to 2021)" xr:uid="{B57B273D-13A5-45B6-980F-E6C353B14953}"/>
    <hyperlink ref="E13" r:id="rId5" xr:uid="{2B291EB8-301D-45C4-AB7A-F4BB5100E231}"/>
    <hyperlink ref="E13:G13" r:id="rId6" display="HMRC Green Book (see Discount Factors spreadsheet 'Standard Discount Factors' tab" xr:uid="{05771C0B-0016-4C83-A107-1F127A3CD600}"/>
    <hyperlink ref="E14" r:id="rId7" xr:uid="{E491B461-C035-43B9-8348-569358E63ADE}"/>
    <hyperlink ref="E15" r:id="rId8" xr:uid="{CDF339DC-CE8A-49B0-9842-FCB1379E57BE}"/>
    <hyperlink ref="E16" r:id="rId9" xr:uid="{13A285D5-398E-4881-8113-675C508C9BEA}"/>
    <hyperlink ref="E14:G16" r:id="rId10" display="HMRC Green Book (see Discount Factors spreadsheet 'Standard Discount Factors' tab" xr:uid="{3DA40ECB-6B62-41EE-86A6-B1ACCF2F4FB0}"/>
    <hyperlink ref="E20" r:id="rId11" display="Health and Safety Executive Link" xr:uid="{8885F079-F21A-4921-93CD-48785BE384F1}"/>
    <hyperlink ref="E20:F20" r:id="rId12" display="Health and Safety Executive Link" xr:uid="{45030B6E-94AF-4B14-8044-1F9C62FE6D9F}"/>
    <hyperlink ref="G20" r:id="rId13" location=":~:text=The%20total%20of%20135%20worker,for%202020%2F21%20was%20145." display="HSE Work-related fatality figures published" xr:uid="{61BAD291-5837-401C-AFCE-AEAD61E35E61}"/>
    <hyperlink ref="E21" r:id="rId14" display="Health and Safety Executive Link" xr:uid="{3153EDAD-359C-490E-9067-9B90BCE5167A}"/>
    <hyperlink ref="E21:F21" r:id="rId15" display="Health and Safety Executive Link" xr:uid="{B162121C-6E97-462B-A635-3B0C2F11DCFA}"/>
    <hyperlink ref="G21" r:id="rId16" xr:uid="{9BF86369-B4BB-4900-AFED-3B6456224FAA}"/>
    <hyperlink ref="B43:C43" r:id="rId17" display="Green Book supplementary guidance: valuation of energy use and greenhouse gas emissions for appraisal (data tables 1-19, see table 3, central values)" xr:uid="{F74290DB-2834-40B7-A9E1-AEDC0015C121}"/>
    <hyperlink ref="B45:C45" r:id="rId18" display="Green Book supplementary guidance: valuation of energy use and greenhouse gas emissions for appraisal (data tables 1-19, see table 3, central values)" xr:uid="{3F12380D-DB3F-4517-84DA-A9CCF3837ABE}"/>
    <hyperlink ref="E23" r:id="rId19" xr:uid="{E942D3B3-9AF6-4378-AC2B-793D56533775}"/>
    <hyperlink ref="E22" r:id="rId20" display="https://www.ofgem.gov.uk/sites/default/files/docs/2021/04/dno_common_network_asset_indices_methodology_v2.1_final_01-04-2021.pdf" xr:uid="{C2FB76B2-D2DB-49AD-BC88-5C63DEA810CC}"/>
  </hyperlinks>
  <pageMargins left="0.7" right="0.7" top="0.75" bottom="0.75" header="0.3" footer="0.3"/>
  <ignoredErrors>
    <ignoredError sqref="AJ41:BH41 AJ43:BH43 AJ45:BH45" formulaRange="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4" tint="0.59999389629810485"/>
  </sheetPr>
  <dimension ref="A1:G33"/>
  <sheetViews>
    <sheetView zoomScale="80" zoomScaleNormal="80" workbookViewId="0">
      <selection activeCell="A9" sqref="A9:G11"/>
    </sheetView>
  </sheetViews>
  <sheetFormatPr defaultRowHeight="13.5"/>
  <cols>
    <col min="1" max="1" width="39" customWidth="1"/>
    <col min="2" max="2" width="56.15234375" bestFit="1" customWidth="1"/>
    <col min="3" max="3" width="14.4609375" bestFit="1" customWidth="1"/>
    <col min="4" max="4" width="47.84375" customWidth="1"/>
    <col min="5" max="7" width="12.61328125" customWidth="1"/>
  </cols>
  <sheetData>
    <row r="1" spans="1:7" s="407" customFormat="1" ht="56.9" customHeight="1"/>
    <row r="2" spans="1:7">
      <c r="A2" s="1"/>
    </row>
    <row r="3" spans="1:7">
      <c r="A3" s="448" t="s">
        <v>325</v>
      </c>
      <c r="B3" s="448"/>
      <c r="C3" s="448"/>
      <c r="D3" s="448"/>
      <c r="E3" s="448"/>
      <c r="F3" s="448"/>
      <c r="G3" s="448"/>
    </row>
    <row r="4" spans="1:7">
      <c r="A4" s="1"/>
      <c r="B4" s="1"/>
      <c r="C4" s="1"/>
      <c r="D4" s="1"/>
      <c r="E4" s="1"/>
      <c r="F4" s="1"/>
      <c r="G4" s="1"/>
    </row>
    <row r="5" spans="1:7">
      <c r="A5" s="1"/>
      <c r="B5" s="27"/>
      <c r="C5" s="1"/>
      <c r="D5" s="1"/>
      <c r="E5" s="1"/>
      <c r="F5" s="1"/>
      <c r="G5" s="1"/>
    </row>
    <row r="6" spans="1:7">
      <c r="A6" s="1"/>
      <c r="B6" s="27"/>
      <c r="C6" s="1"/>
      <c r="D6" s="1"/>
      <c r="E6" s="1"/>
      <c r="F6" s="1"/>
      <c r="G6" s="1"/>
    </row>
    <row r="8" spans="1:7">
      <c r="A8" s="5" t="s">
        <v>326</v>
      </c>
      <c r="B8" s="5" t="s">
        <v>327</v>
      </c>
      <c r="C8" s="5" t="s">
        <v>328</v>
      </c>
      <c r="D8" s="5" t="s">
        <v>329</v>
      </c>
      <c r="E8" s="449" t="s">
        <v>330</v>
      </c>
      <c r="F8" s="449"/>
      <c r="G8" s="449"/>
    </row>
    <row r="9" spans="1:7" ht="216">
      <c r="A9" s="60" t="s">
        <v>331</v>
      </c>
      <c r="B9" s="60" t="s">
        <v>332</v>
      </c>
      <c r="C9" s="366" t="s">
        <v>333</v>
      </c>
      <c r="D9" s="60" t="s">
        <v>334</v>
      </c>
      <c r="E9" s="445" t="s">
        <v>335</v>
      </c>
      <c r="F9" s="446"/>
      <c r="G9" s="447"/>
    </row>
    <row r="10" spans="1:7" ht="175.5">
      <c r="A10" s="60" t="s">
        <v>336</v>
      </c>
      <c r="B10" s="60" t="s">
        <v>332</v>
      </c>
      <c r="C10" s="366" t="s">
        <v>333</v>
      </c>
      <c r="D10" s="60" t="s">
        <v>337</v>
      </c>
      <c r="E10" s="445" t="s">
        <v>338</v>
      </c>
      <c r="F10" s="446"/>
      <c r="G10" s="447"/>
    </row>
    <row r="11" spans="1:7" ht="40.5">
      <c r="A11" s="60" t="s">
        <v>339</v>
      </c>
      <c r="B11" s="367" t="s">
        <v>340</v>
      </c>
      <c r="C11" s="366" t="s">
        <v>341</v>
      </c>
      <c r="D11" s="60" t="s">
        <v>342</v>
      </c>
      <c r="E11" s="445" t="s">
        <v>343</v>
      </c>
      <c r="F11" s="446"/>
      <c r="G11" s="447"/>
    </row>
    <row r="12" spans="1:7">
      <c r="A12" s="60"/>
      <c r="B12" s="60"/>
      <c r="C12" s="60"/>
      <c r="D12" s="60"/>
      <c r="E12" s="445"/>
      <c r="F12" s="446"/>
      <c r="G12" s="447"/>
    </row>
    <row r="13" spans="1:7">
      <c r="A13" s="60"/>
      <c r="B13" s="60"/>
      <c r="C13" s="60"/>
      <c r="D13" s="60"/>
      <c r="E13" s="445"/>
      <c r="F13" s="446"/>
      <c r="G13" s="447"/>
    </row>
    <row r="14" spans="1:7">
      <c r="A14" s="60"/>
      <c r="B14" s="60"/>
      <c r="C14" s="60"/>
      <c r="D14" s="60"/>
      <c r="E14" s="445"/>
      <c r="F14" s="446"/>
      <c r="G14" s="447"/>
    </row>
    <row r="15" spans="1:7">
      <c r="A15" s="60"/>
      <c r="B15" s="60"/>
      <c r="C15" s="60"/>
      <c r="D15" s="60"/>
      <c r="E15" s="445"/>
      <c r="F15" s="446"/>
      <c r="G15" s="447"/>
    </row>
    <row r="16" spans="1:7">
      <c r="A16" s="60"/>
      <c r="B16" s="60"/>
      <c r="C16" s="60"/>
      <c r="D16" s="60"/>
      <c r="E16" s="445"/>
      <c r="F16" s="446"/>
      <c r="G16" s="447"/>
    </row>
    <row r="17" spans="1:7">
      <c r="A17" s="60"/>
      <c r="B17" s="60"/>
      <c r="C17" s="60"/>
      <c r="D17" s="60"/>
      <c r="E17" s="445"/>
      <c r="F17" s="446"/>
      <c r="G17" s="447"/>
    </row>
    <row r="18" spans="1:7">
      <c r="A18" s="60"/>
      <c r="B18" s="60"/>
      <c r="C18" s="60"/>
      <c r="D18" s="60"/>
      <c r="E18" s="445"/>
      <c r="F18" s="446"/>
      <c r="G18" s="447"/>
    </row>
    <row r="19" spans="1:7">
      <c r="A19" s="60"/>
      <c r="B19" s="60"/>
      <c r="C19" s="60"/>
      <c r="D19" s="60"/>
      <c r="E19" s="445"/>
      <c r="F19" s="446"/>
      <c r="G19" s="447"/>
    </row>
    <row r="20" spans="1:7">
      <c r="A20" s="60"/>
      <c r="B20" s="60"/>
      <c r="C20" s="60"/>
      <c r="D20" s="60"/>
      <c r="E20" s="445"/>
      <c r="F20" s="446"/>
      <c r="G20" s="447"/>
    </row>
    <row r="21" spans="1:7">
      <c r="A21" s="60"/>
      <c r="B21" s="60"/>
      <c r="C21" s="60"/>
      <c r="D21" s="60"/>
      <c r="E21" s="445"/>
      <c r="F21" s="446"/>
      <c r="G21" s="447"/>
    </row>
    <row r="22" spans="1:7">
      <c r="A22" s="60"/>
      <c r="B22" s="60"/>
      <c r="C22" s="60"/>
      <c r="D22" s="60"/>
      <c r="E22" s="445"/>
      <c r="F22" s="446"/>
      <c r="G22" s="447"/>
    </row>
    <row r="23" spans="1:7">
      <c r="A23" s="60"/>
      <c r="B23" s="60"/>
      <c r="C23" s="60"/>
      <c r="D23" s="60"/>
      <c r="E23" s="445"/>
      <c r="F23" s="446"/>
      <c r="G23" s="447"/>
    </row>
    <row r="24" spans="1:7">
      <c r="A24" s="60"/>
      <c r="B24" s="60"/>
      <c r="C24" s="60"/>
      <c r="D24" s="60"/>
      <c r="E24" s="445"/>
      <c r="F24" s="446"/>
      <c r="G24" s="447"/>
    </row>
    <row r="25" spans="1:7">
      <c r="A25" s="60"/>
      <c r="B25" s="60"/>
      <c r="C25" s="60"/>
      <c r="D25" s="60"/>
      <c r="E25" s="445"/>
      <c r="F25" s="446"/>
      <c r="G25" s="447"/>
    </row>
    <row r="26" spans="1:7">
      <c r="A26" s="60"/>
      <c r="B26" s="60"/>
      <c r="C26" s="60"/>
      <c r="D26" s="60"/>
      <c r="E26" s="445"/>
      <c r="F26" s="446"/>
      <c r="G26" s="447"/>
    </row>
    <row r="27" spans="1:7">
      <c r="A27" s="60"/>
      <c r="B27" s="60"/>
      <c r="C27" s="60"/>
      <c r="D27" s="60"/>
      <c r="E27" s="445"/>
      <c r="F27" s="446"/>
      <c r="G27" s="447"/>
    </row>
    <row r="28" spans="1:7">
      <c r="A28" s="60"/>
      <c r="B28" s="60"/>
      <c r="C28" s="60"/>
      <c r="D28" s="60"/>
      <c r="E28" s="445"/>
      <c r="F28" s="446"/>
      <c r="G28" s="447"/>
    </row>
    <row r="29" spans="1:7">
      <c r="A29" s="60"/>
      <c r="B29" s="60"/>
      <c r="C29" s="60"/>
      <c r="D29" s="60"/>
      <c r="E29" s="445"/>
      <c r="F29" s="446"/>
      <c r="G29" s="447"/>
    </row>
    <row r="30" spans="1:7">
      <c r="A30" s="60"/>
      <c r="B30" s="60"/>
      <c r="C30" s="60"/>
      <c r="D30" s="60"/>
      <c r="E30" s="445"/>
      <c r="F30" s="446"/>
      <c r="G30" s="447"/>
    </row>
    <row r="31" spans="1:7">
      <c r="A31" s="60"/>
      <c r="B31" s="60"/>
      <c r="C31" s="60"/>
      <c r="D31" s="60"/>
      <c r="E31" s="445"/>
      <c r="F31" s="446"/>
      <c r="G31" s="447"/>
    </row>
    <row r="32" spans="1:7">
      <c r="A32" s="60"/>
      <c r="B32" s="60"/>
      <c r="C32" s="60"/>
      <c r="D32" s="60"/>
      <c r="E32" s="445"/>
      <c r="F32" s="446"/>
      <c r="G32" s="447"/>
    </row>
    <row r="33" spans="1:7">
      <c r="A33" s="60"/>
      <c r="B33" s="60"/>
      <c r="C33" s="60"/>
      <c r="D33" s="60"/>
      <c r="E33" s="445"/>
      <c r="F33" s="446"/>
      <c r="G33" s="447"/>
    </row>
  </sheetData>
  <mergeCells count="28">
    <mergeCell ref="E11:G11"/>
    <mergeCell ref="A1:XFD1"/>
    <mergeCell ref="A3:G3"/>
    <mergeCell ref="E8:G8"/>
    <mergeCell ref="E9:G9"/>
    <mergeCell ref="E10:G10"/>
    <mergeCell ref="E23:G23"/>
    <mergeCell ref="E12:G12"/>
    <mergeCell ref="E13:G13"/>
    <mergeCell ref="E14:G14"/>
    <mergeCell ref="E15:G15"/>
    <mergeCell ref="E16:G16"/>
    <mergeCell ref="E17:G17"/>
    <mergeCell ref="E18:G18"/>
    <mergeCell ref="E19:G19"/>
    <mergeCell ref="E20:G20"/>
    <mergeCell ref="E21:G21"/>
    <mergeCell ref="E22:G22"/>
    <mergeCell ref="E30:G30"/>
    <mergeCell ref="E31:G31"/>
    <mergeCell ref="E32:G32"/>
    <mergeCell ref="E33:G33"/>
    <mergeCell ref="E24:G24"/>
    <mergeCell ref="E25:G25"/>
    <mergeCell ref="E26:G26"/>
    <mergeCell ref="E27:G27"/>
    <mergeCell ref="E28:G28"/>
    <mergeCell ref="E29:G29"/>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A00-000000000000}">
          <x14:formula1>
            <xm:f>#REF!</xm:f>
          </x14:formula1>
          <xm:sqref>C12:C33</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7">
    <tabColor rgb="FFFF0000"/>
    <pageSetUpPr autoPageBreaks="0"/>
  </sheetPr>
  <dimension ref="A1:BB347"/>
  <sheetViews>
    <sheetView topLeftCell="A154" zoomScale="70" zoomScaleNormal="70" workbookViewId="0">
      <selection activeCell="F221" sqref="F221"/>
    </sheetView>
  </sheetViews>
  <sheetFormatPr defaultColWidth="9" defaultRowHeight="13.5" outlineLevelRow="3"/>
  <cols>
    <col min="1" max="1" width="31.3828125" customWidth="1"/>
    <col min="2" max="2" width="32.84375" customWidth="1"/>
    <col min="3" max="3" width="23.61328125" customWidth="1"/>
    <col min="4" max="4" width="18.3828125" customWidth="1"/>
    <col min="5" max="5" width="21.3828125" bestFit="1" customWidth="1"/>
    <col min="6" max="6" width="19.61328125" bestFit="1" customWidth="1"/>
    <col min="7" max="7" width="15.765625" customWidth="1"/>
    <col min="8" max="49" width="14.61328125" customWidth="1"/>
    <col min="50" max="62" width="9" customWidth="1"/>
  </cols>
  <sheetData>
    <row r="1" spans="1:21" ht="56.9" customHeight="1" thickBot="1"/>
    <row r="2" spans="1:21" ht="15" customHeight="1" thickBot="1">
      <c r="A2" s="12" t="s">
        <v>80</v>
      </c>
      <c r="F2" s="24"/>
      <c r="G2" s="10"/>
      <c r="I2" s="479" t="s">
        <v>344</v>
      </c>
      <c r="J2" s="480"/>
      <c r="K2" s="480"/>
      <c r="L2" s="480"/>
      <c r="M2" s="480"/>
      <c r="N2" s="480"/>
      <c r="O2" s="480"/>
      <c r="P2" s="480"/>
      <c r="Q2" s="480"/>
      <c r="R2" s="480"/>
      <c r="S2" s="480"/>
      <c r="T2" s="480"/>
      <c r="U2" s="481"/>
    </row>
    <row r="3" spans="1:21" ht="13.5" customHeight="1" outlineLevel="1" thickBot="1">
      <c r="A3" s="3"/>
      <c r="B3" s="7"/>
      <c r="F3" s="24"/>
      <c r="G3" s="10"/>
      <c r="I3" s="482" t="s">
        <v>345</v>
      </c>
      <c r="J3" s="483"/>
      <c r="K3" s="483"/>
      <c r="L3" s="483"/>
      <c r="M3" s="483"/>
      <c r="N3" s="484"/>
      <c r="O3" s="1"/>
      <c r="P3" s="488" t="s">
        <v>346</v>
      </c>
      <c r="Q3" s="489"/>
      <c r="R3" s="489"/>
      <c r="S3" s="489"/>
      <c r="T3" s="489"/>
      <c r="U3" s="490"/>
    </row>
    <row r="4" spans="1:21" ht="56.25" customHeight="1" outlineLevel="1">
      <c r="A4" s="31" t="s">
        <v>163</v>
      </c>
      <c r="B4" s="86" t="s">
        <v>167</v>
      </c>
      <c r="E4" s="53" t="s">
        <v>347</v>
      </c>
      <c r="F4" s="91">
        <v>45632</v>
      </c>
      <c r="G4" s="28"/>
      <c r="H4" s="10"/>
      <c r="I4" s="485"/>
      <c r="J4" s="486"/>
      <c r="K4" s="486"/>
      <c r="L4" s="486"/>
      <c r="M4" s="486"/>
      <c r="N4" s="487"/>
      <c r="P4" s="491"/>
      <c r="Q4" s="492"/>
      <c r="R4" s="492"/>
      <c r="S4" s="492"/>
      <c r="T4" s="492"/>
      <c r="U4" s="493"/>
    </row>
    <row r="5" spans="1:21" outlineLevel="1">
      <c r="A5" s="13" t="s">
        <v>348</v>
      </c>
      <c r="B5" s="88" t="s">
        <v>349</v>
      </c>
      <c r="E5" s="14"/>
      <c r="H5" s="10"/>
      <c r="I5" s="494" t="s">
        <v>168</v>
      </c>
      <c r="J5" s="495"/>
      <c r="K5" s="495"/>
      <c r="L5" s="495"/>
      <c r="M5" s="495"/>
      <c r="N5" s="496"/>
      <c r="P5" s="494" t="s">
        <v>350</v>
      </c>
      <c r="Q5" s="506"/>
      <c r="R5" s="506"/>
      <c r="S5" s="506"/>
      <c r="T5" s="506"/>
      <c r="U5" s="507"/>
    </row>
    <row r="6" spans="1:21" outlineLevel="1">
      <c r="A6" s="13" t="s">
        <v>351</v>
      </c>
      <c r="B6" s="88" t="s">
        <v>352</v>
      </c>
      <c r="E6" s="53" t="s">
        <v>353</v>
      </c>
      <c r="F6" s="90" t="s">
        <v>354</v>
      </c>
      <c r="H6" s="10"/>
      <c r="I6" s="497"/>
      <c r="J6" s="498"/>
      <c r="K6" s="498"/>
      <c r="L6" s="498"/>
      <c r="M6" s="498"/>
      <c r="N6" s="499"/>
      <c r="P6" s="508"/>
      <c r="Q6" s="509"/>
      <c r="R6" s="509"/>
      <c r="S6" s="509"/>
      <c r="T6" s="509"/>
      <c r="U6" s="510"/>
    </row>
    <row r="7" spans="1:21" outlineLevel="1">
      <c r="A7" s="13" t="s">
        <v>355</v>
      </c>
      <c r="B7" s="88" t="s">
        <v>356</v>
      </c>
      <c r="E7" s="14"/>
      <c r="H7" s="10"/>
      <c r="I7" s="497"/>
      <c r="J7" s="498"/>
      <c r="K7" s="498"/>
      <c r="L7" s="498"/>
      <c r="M7" s="498"/>
      <c r="N7" s="499"/>
      <c r="P7" s="508"/>
      <c r="Q7" s="509"/>
      <c r="R7" s="509"/>
      <c r="S7" s="509"/>
      <c r="T7" s="509"/>
      <c r="U7" s="510"/>
    </row>
    <row r="8" spans="1:21" ht="41" outlineLevel="1" thickBot="1">
      <c r="A8" s="34" t="s">
        <v>357</v>
      </c>
      <c r="B8" s="89" t="s">
        <v>358</v>
      </c>
      <c r="E8" s="14"/>
      <c r="H8" s="10"/>
      <c r="I8" s="497"/>
      <c r="J8" s="498"/>
      <c r="K8" s="498"/>
      <c r="L8" s="498"/>
      <c r="M8" s="498"/>
      <c r="N8" s="499"/>
      <c r="P8" s="508"/>
      <c r="Q8" s="509"/>
      <c r="R8" s="509"/>
      <c r="S8" s="509"/>
      <c r="T8" s="509"/>
      <c r="U8" s="510"/>
    </row>
    <row r="9" spans="1:21" outlineLevel="1">
      <c r="E9" s="14"/>
      <c r="H9" s="10"/>
      <c r="I9" s="497"/>
      <c r="J9" s="498"/>
      <c r="K9" s="498"/>
      <c r="L9" s="498"/>
      <c r="M9" s="498"/>
      <c r="N9" s="499"/>
      <c r="P9" s="508"/>
      <c r="Q9" s="509"/>
      <c r="R9" s="509"/>
      <c r="S9" s="509"/>
      <c r="T9" s="509"/>
      <c r="U9" s="510"/>
    </row>
    <row r="10" spans="1:21" ht="14" outlineLevel="1" thickBot="1">
      <c r="A10" s="32" t="s">
        <v>359</v>
      </c>
      <c r="B10" s="35">
        <v>2027</v>
      </c>
      <c r="E10" s="14"/>
      <c r="H10" s="10"/>
      <c r="I10" s="497"/>
      <c r="J10" s="498"/>
      <c r="K10" s="498"/>
      <c r="L10" s="498"/>
      <c r="M10" s="498"/>
      <c r="N10" s="499"/>
      <c r="P10" s="508"/>
      <c r="Q10" s="509"/>
      <c r="R10" s="509"/>
      <c r="S10" s="509"/>
      <c r="T10" s="509"/>
      <c r="U10" s="510"/>
    </row>
    <row r="11" spans="1:21" outlineLevel="1">
      <c r="A11" s="16"/>
      <c r="H11" s="10"/>
      <c r="I11" s="497"/>
      <c r="J11" s="498"/>
      <c r="K11" s="498"/>
      <c r="L11" s="498"/>
      <c r="M11" s="498"/>
      <c r="N11" s="499"/>
      <c r="P11" s="508"/>
      <c r="Q11" s="509"/>
      <c r="R11" s="509"/>
      <c r="S11" s="509"/>
      <c r="T11" s="509"/>
      <c r="U11" s="510"/>
    </row>
    <row r="12" spans="1:21" ht="40.5" outlineLevel="1">
      <c r="A12" s="26" t="s">
        <v>360</v>
      </c>
      <c r="B12" s="26" t="s">
        <v>361</v>
      </c>
      <c r="C12" s="26" t="s">
        <v>362</v>
      </c>
      <c r="D12" s="26" t="s">
        <v>363</v>
      </c>
      <c r="E12" s="26" t="s">
        <v>364</v>
      </c>
      <c r="F12" s="26" t="s">
        <v>365</v>
      </c>
      <c r="G12" s="26" t="s">
        <v>366</v>
      </c>
      <c r="I12" s="497"/>
      <c r="J12" s="498"/>
      <c r="K12" s="498"/>
      <c r="L12" s="498"/>
      <c r="M12" s="498"/>
      <c r="N12" s="499"/>
      <c r="P12" s="508"/>
      <c r="Q12" s="509"/>
      <c r="R12" s="509"/>
      <c r="S12" s="509"/>
      <c r="T12" s="509"/>
      <c r="U12" s="510"/>
    </row>
    <row r="13" spans="1:21" outlineLevel="1">
      <c r="A13" s="58">
        <v>2035</v>
      </c>
      <c r="B13" s="21">
        <f t="shared" ref="B13:B18" si="0">INDEX($E$204:$AW$204,1,MATCH($A13,$E$53:$BB$53,0))</f>
        <v>-1043.7798624048817</v>
      </c>
      <c r="C13" s="21">
        <f>B13-Baseline!B13</f>
        <v>0</v>
      </c>
      <c r="D13" s="21">
        <f t="shared" ref="D13:D18" si="1">INDEX($E$205:$AW$205,1,MATCH($A13,$E$53:$BB$53,0))</f>
        <v>-810.26531890646072</v>
      </c>
      <c r="E13" s="21">
        <f>D13-Baseline!D13</f>
        <v>0</v>
      </c>
      <c r="F13" s="21">
        <f t="shared" ref="F13:F18" si="2">INDEX($E$206:$AW$206,1,MATCH($A13,$E$53:$BB$53,0))</f>
        <v>-1277.2908348340147</v>
      </c>
      <c r="G13" s="21">
        <f>F13-Baseline!F13</f>
        <v>0</v>
      </c>
      <c r="H13" s="298"/>
      <c r="I13" s="497"/>
      <c r="J13" s="498"/>
      <c r="K13" s="498"/>
      <c r="L13" s="498"/>
      <c r="M13" s="498"/>
      <c r="N13" s="499"/>
      <c r="P13" s="508"/>
      <c r="Q13" s="509"/>
      <c r="R13" s="509"/>
      <c r="S13" s="509"/>
      <c r="T13" s="509"/>
      <c r="U13" s="510"/>
    </row>
    <row r="14" spans="1:21" outlineLevel="1">
      <c r="A14" s="58">
        <v>2040</v>
      </c>
      <c r="B14" s="21">
        <f t="shared" si="0"/>
        <v>-1588.9289225241591</v>
      </c>
      <c r="C14" s="21">
        <f>B14-Baseline!B14</f>
        <v>0</v>
      </c>
      <c r="D14" s="21">
        <f t="shared" si="1"/>
        <v>-1232.0021400026978</v>
      </c>
      <c r="E14" s="21">
        <f>D14-Baseline!D14</f>
        <v>0</v>
      </c>
      <c r="F14" s="21">
        <f t="shared" si="2"/>
        <v>-1946.198384040104</v>
      </c>
      <c r="G14" s="21">
        <f>F14-Baseline!F14</f>
        <v>0</v>
      </c>
      <c r="I14" s="497"/>
      <c r="J14" s="498"/>
      <c r="K14" s="498"/>
      <c r="L14" s="498"/>
      <c r="M14" s="498"/>
      <c r="N14" s="499"/>
      <c r="P14" s="508"/>
      <c r="Q14" s="509"/>
      <c r="R14" s="509"/>
      <c r="S14" s="509"/>
      <c r="T14" s="509"/>
      <c r="U14" s="510"/>
    </row>
    <row r="15" spans="1:21" outlineLevel="1">
      <c r="A15" s="58">
        <v>2045</v>
      </c>
      <c r="B15" s="21">
        <f t="shared" si="0"/>
        <v>-2113.1875866833107</v>
      </c>
      <c r="C15" s="21">
        <f>B15-Baseline!B15</f>
        <v>0</v>
      </c>
      <c r="D15" s="21">
        <f t="shared" si="1"/>
        <v>-1636.6569980449776</v>
      </c>
      <c r="E15" s="21">
        <f>D15-Baseline!D15</f>
        <v>0</v>
      </c>
      <c r="F15" s="21">
        <f t="shared" si="2"/>
        <v>-2589.8919784276263</v>
      </c>
      <c r="G15" s="21">
        <f>F15-Baseline!F15</f>
        <v>0</v>
      </c>
      <c r="I15" s="497"/>
      <c r="J15" s="498"/>
      <c r="K15" s="498"/>
      <c r="L15" s="498"/>
      <c r="M15" s="498"/>
      <c r="N15" s="499"/>
      <c r="P15" s="508"/>
      <c r="Q15" s="509"/>
      <c r="R15" s="509"/>
      <c r="S15" s="509"/>
      <c r="T15" s="509"/>
      <c r="U15" s="510"/>
    </row>
    <row r="16" spans="1:21" outlineLevel="1">
      <c r="A16" s="58">
        <v>2050</v>
      </c>
      <c r="B16" s="21">
        <f t="shared" si="0"/>
        <v>-2618.9253601193914</v>
      </c>
      <c r="C16" s="21">
        <f>B16-Baseline!B16</f>
        <v>0</v>
      </c>
      <c r="D16" s="21">
        <f t="shared" si="1"/>
        <v>-2026.5336803095083</v>
      </c>
      <c r="E16" s="21">
        <f>D16-Baseline!D16</f>
        <v>0</v>
      </c>
      <c r="F16" s="21">
        <f t="shared" si="2"/>
        <v>-3211.2102015271839</v>
      </c>
      <c r="G16" s="21">
        <f>F16-Baseline!F16</f>
        <v>0</v>
      </c>
      <c r="I16" s="497"/>
      <c r="J16" s="498"/>
      <c r="K16" s="498"/>
      <c r="L16" s="498"/>
      <c r="M16" s="498"/>
      <c r="N16" s="499"/>
      <c r="P16" s="508"/>
      <c r="Q16" s="509"/>
      <c r="R16" s="509"/>
      <c r="S16" s="509"/>
      <c r="T16" s="509"/>
      <c r="U16" s="510"/>
    </row>
    <row r="17" spans="1:21" outlineLevel="1">
      <c r="A17" s="58">
        <v>2060</v>
      </c>
      <c r="B17" s="21">
        <f t="shared" si="0"/>
        <v>-3585.389947206399</v>
      </c>
      <c r="C17" s="21">
        <f>B17-Baseline!B17</f>
        <v>0</v>
      </c>
      <c r="D17" s="21">
        <f t="shared" si="1"/>
        <v>-2771.3263442097732</v>
      </c>
      <c r="E17" s="21">
        <f>D17-Baseline!D17</f>
        <v>0</v>
      </c>
      <c r="F17" s="21">
        <f t="shared" si="2"/>
        <v>-4397.2897382653082</v>
      </c>
      <c r="G17" s="21">
        <f>F17-Baseline!F17</f>
        <v>0</v>
      </c>
      <c r="I17" s="497"/>
      <c r="J17" s="498"/>
      <c r="K17" s="498"/>
      <c r="L17" s="498"/>
      <c r="M17" s="498"/>
      <c r="N17" s="499"/>
      <c r="P17" s="508"/>
      <c r="Q17" s="509"/>
      <c r="R17" s="509"/>
      <c r="S17" s="509"/>
      <c r="T17" s="509"/>
      <c r="U17" s="510"/>
    </row>
    <row r="18" spans="1:21" outlineLevel="1">
      <c r="A18" s="58">
        <v>2070</v>
      </c>
      <c r="B18" s="21">
        <f t="shared" si="0"/>
        <v>-4531.7138760662201</v>
      </c>
      <c r="C18" s="21">
        <f>B18-Baseline!B18</f>
        <v>0</v>
      </c>
      <c r="D18" s="21">
        <f t="shared" si="1"/>
        <v>-3503.1757480934643</v>
      </c>
      <c r="E18" s="21">
        <f>D18-Baseline!D18</f>
        <v>0</v>
      </c>
      <c r="F18" s="21">
        <f t="shared" si="2"/>
        <v>-5554.4057979684858</v>
      </c>
      <c r="G18" s="21">
        <f>F18-Baseline!F18</f>
        <v>0</v>
      </c>
      <c r="I18" s="500"/>
      <c r="J18" s="501"/>
      <c r="K18" s="501"/>
      <c r="L18" s="501"/>
      <c r="M18" s="501"/>
      <c r="N18" s="502"/>
      <c r="P18" s="511"/>
      <c r="Q18" s="512"/>
      <c r="R18" s="512"/>
      <c r="S18" s="512"/>
      <c r="T18" s="512"/>
      <c r="U18" s="513"/>
    </row>
    <row r="19" spans="1:21" ht="14" outlineLevel="1" thickBot="1">
      <c r="A19" s="469"/>
      <c r="B19" s="469"/>
      <c r="I19" s="250"/>
      <c r="J19" s="251"/>
      <c r="K19" s="251"/>
      <c r="L19" s="251"/>
      <c r="M19" s="251"/>
      <c r="N19" s="251"/>
      <c r="P19" s="249"/>
      <c r="Q19" s="249"/>
      <c r="R19" s="249"/>
      <c r="S19" s="249"/>
      <c r="T19" s="249"/>
      <c r="U19" s="232"/>
    </row>
    <row r="20" spans="1:21" ht="26.25" customHeight="1" outlineLevel="1">
      <c r="A20" s="54" t="s">
        <v>367</v>
      </c>
      <c r="B20" s="55">
        <v>1</v>
      </c>
      <c r="E20" s="154"/>
      <c r="I20" s="503" t="s">
        <v>368</v>
      </c>
      <c r="J20" s="504"/>
      <c r="K20" s="504"/>
      <c r="L20" s="504"/>
      <c r="M20" s="504"/>
      <c r="N20" s="505"/>
      <c r="P20" s="503" t="s">
        <v>369</v>
      </c>
      <c r="Q20" s="504"/>
      <c r="R20" s="504"/>
      <c r="S20" s="504"/>
      <c r="T20" s="504"/>
      <c r="U20" s="505"/>
    </row>
    <row r="21" spans="1:21" ht="12.75" customHeight="1" outlineLevel="1">
      <c r="A21" s="154"/>
      <c r="B21" s="155"/>
      <c r="I21" s="494" t="s">
        <v>370</v>
      </c>
      <c r="J21" s="506"/>
      <c r="K21" s="506"/>
      <c r="L21" s="506"/>
      <c r="M21" s="506"/>
      <c r="N21" s="507"/>
      <c r="P21" s="494" t="s">
        <v>169</v>
      </c>
      <c r="Q21" s="495"/>
      <c r="R21" s="495"/>
      <c r="S21" s="495"/>
      <c r="T21" s="495"/>
      <c r="U21" s="496"/>
    </row>
    <row r="22" spans="1:21" ht="12.75" customHeight="1" outlineLevel="1">
      <c r="A22" s="154"/>
      <c r="B22" s="155"/>
      <c r="I22" s="508"/>
      <c r="J22" s="509"/>
      <c r="K22" s="509"/>
      <c r="L22" s="509"/>
      <c r="M22" s="509"/>
      <c r="N22" s="510"/>
      <c r="P22" s="497"/>
      <c r="Q22" s="498"/>
      <c r="R22" s="498"/>
      <c r="S22" s="498"/>
      <c r="T22" s="498"/>
      <c r="U22" s="499"/>
    </row>
    <row r="23" spans="1:21" outlineLevel="1">
      <c r="A23" s="154"/>
      <c r="B23" s="451" t="s">
        <v>371</v>
      </c>
      <c r="C23" s="452"/>
      <c r="D23" s="452"/>
      <c r="E23" s="452"/>
      <c r="F23" s="452"/>
      <c r="G23" s="453"/>
      <c r="I23" s="508"/>
      <c r="J23" s="509"/>
      <c r="K23" s="509"/>
      <c r="L23" s="509"/>
      <c r="M23" s="509"/>
      <c r="N23" s="510"/>
      <c r="P23" s="497"/>
      <c r="Q23" s="498"/>
      <c r="R23" s="498"/>
      <c r="S23" s="498"/>
      <c r="T23" s="498"/>
      <c r="U23" s="499"/>
    </row>
    <row r="24" spans="1:21" outlineLevel="1">
      <c r="B24" s="17">
        <v>2027</v>
      </c>
      <c r="C24" s="17">
        <v>2028</v>
      </c>
      <c r="D24" s="17">
        <v>2029</v>
      </c>
      <c r="E24" s="17">
        <v>2030</v>
      </c>
      <c r="F24" s="17">
        <v>2031</v>
      </c>
      <c r="G24" s="17" t="s">
        <v>372</v>
      </c>
      <c r="I24" s="508"/>
      <c r="J24" s="509"/>
      <c r="K24" s="509"/>
      <c r="L24" s="509"/>
      <c r="M24" s="509"/>
      <c r="N24" s="510"/>
      <c r="P24" s="497"/>
      <c r="Q24" s="498"/>
      <c r="R24" s="498"/>
      <c r="S24" s="498"/>
      <c r="T24" s="498"/>
      <c r="U24" s="499"/>
    </row>
    <row r="25" spans="1:21" ht="14" outlineLevel="1" thickBot="1">
      <c r="B25" s="30" t="s">
        <v>373</v>
      </c>
      <c r="C25" s="30" t="s">
        <v>373</v>
      </c>
      <c r="D25" s="30" t="s">
        <v>373</v>
      </c>
      <c r="E25" s="30" t="s">
        <v>373</v>
      </c>
      <c r="F25" s="30" t="s">
        <v>373</v>
      </c>
      <c r="G25" s="30" t="s">
        <v>373</v>
      </c>
      <c r="I25" s="508"/>
      <c r="J25" s="509"/>
      <c r="K25" s="509"/>
      <c r="L25" s="509"/>
      <c r="M25" s="509"/>
      <c r="N25" s="510"/>
      <c r="P25" s="497"/>
      <c r="Q25" s="498"/>
      <c r="R25" s="498"/>
      <c r="S25" s="498"/>
      <c r="T25" s="498"/>
      <c r="U25" s="499"/>
    </row>
    <row r="26" spans="1:21" outlineLevel="1">
      <c r="A26" s="54" t="s">
        <v>374</v>
      </c>
      <c r="B26" s="21">
        <f>E64</f>
        <v>0</v>
      </c>
      <c r="C26" s="21">
        <f>F64</f>
        <v>0</v>
      </c>
      <c r="D26" s="21">
        <f>G64</f>
        <v>0</v>
      </c>
      <c r="E26" s="21">
        <f>H64</f>
        <v>0</v>
      </c>
      <c r="F26" s="21">
        <f>I64</f>
        <v>0</v>
      </c>
      <c r="G26" s="21">
        <f>SUM(J64:BB64)</f>
        <v>0</v>
      </c>
      <c r="I26" s="508"/>
      <c r="J26" s="509"/>
      <c r="K26" s="509"/>
      <c r="L26" s="509"/>
      <c r="M26" s="509"/>
      <c r="N26" s="510"/>
      <c r="P26" s="497"/>
      <c r="Q26" s="498"/>
      <c r="R26" s="498"/>
      <c r="S26" s="498"/>
      <c r="T26" s="498"/>
      <c r="U26" s="499"/>
    </row>
    <row r="27" spans="1:21" outlineLevel="1">
      <c r="A27" s="54" t="s">
        <v>375</v>
      </c>
      <c r="B27" s="21">
        <f>E71+E77</f>
        <v>-8.9392157298035499</v>
      </c>
      <c r="C27" s="21">
        <f>F71+F77</f>
        <v>-9.0474951358003857</v>
      </c>
      <c r="D27" s="21">
        <f>G71+G77</f>
        <v>-9.1575110648765392</v>
      </c>
      <c r="E27" s="21">
        <f>H71+H77</f>
        <v>-9.2693043566001574</v>
      </c>
      <c r="F27" s="21">
        <f>I71+I77</f>
        <v>-9.3829171502533715</v>
      </c>
      <c r="G27" s="21">
        <f>SUM(J71:BB71)+SUM(J77:BB77)</f>
        <v>-581.06589004263492</v>
      </c>
      <c r="I27" s="508"/>
      <c r="J27" s="509"/>
      <c r="K27" s="509"/>
      <c r="L27" s="509"/>
      <c r="M27" s="509"/>
      <c r="N27" s="510"/>
      <c r="P27" s="497"/>
      <c r="Q27" s="498"/>
      <c r="R27" s="498"/>
      <c r="S27" s="498"/>
      <c r="T27" s="498"/>
      <c r="U27" s="499"/>
    </row>
    <row r="28" spans="1:21" outlineLevel="1">
      <c r="A28" s="154"/>
      <c r="B28" s="248"/>
      <c r="C28" s="248"/>
      <c r="D28" s="248"/>
      <c r="E28" s="248"/>
      <c r="F28" s="248"/>
      <c r="G28" s="248"/>
      <c r="I28" s="508"/>
      <c r="J28" s="509"/>
      <c r="K28" s="509"/>
      <c r="L28" s="509"/>
      <c r="M28" s="509"/>
      <c r="N28" s="510"/>
      <c r="P28" s="497"/>
      <c r="Q28" s="498"/>
      <c r="R28" s="498"/>
      <c r="S28" s="498"/>
      <c r="T28" s="498"/>
      <c r="U28" s="499"/>
    </row>
    <row r="29" spans="1:21" ht="14" outlineLevel="1" thickBot="1">
      <c r="A29" s="154"/>
      <c r="B29" s="248"/>
      <c r="C29" s="248"/>
      <c r="D29" s="248"/>
      <c r="E29" s="248"/>
      <c r="F29" s="248"/>
      <c r="G29" s="248"/>
      <c r="I29" s="508"/>
      <c r="J29" s="509"/>
      <c r="K29" s="509"/>
      <c r="L29" s="509"/>
      <c r="M29" s="509"/>
      <c r="N29" s="510"/>
      <c r="P29" s="497"/>
      <c r="Q29" s="498"/>
      <c r="R29" s="498"/>
      <c r="S29" s="498"/>
      <c r="T29" s="498"/>
      <c r="U29" s="499"/>
    </row>
    <row r="30" spans="1:21" ht="14" outlineLevel="1" thickBot="1">
      <c r="A30" s="308"/>
      <c r="B30" s="309" t="s">
        <v>376</v>
      </c>
      <c r="C30" s="310" t="s">
        <v>377</v>
      </c>
      <c r="D30" s="455" t="s">
        <v>330</v>
      </c>
      <c r="E30" s="456"/>
      <c r="F30" s="456"/>
      <c r="G30" s="457"/>
      <c r="I30" s="508"/>
      <c r="J30" s="509"/>
      <c r="K30" s="509"/>
      <c r="L30" s="509"/>
      <c r="M30" s="509"/>
      <c r="N30" s="510"/>
      <c r="P30" s="497"/>
      <c r="Q30" s="498"/>
      <c r="R30" s="498"/>
      <c r="S30" s="498"/>
      <c r="T30" s="498"/>
      <c r="U30" s="499"/>
    </row>
    <row r="31" spans="1:21" outlineLevel="1">
      <c r="A31" s="475" t="s">
        <v>378</v>
      </c>
      <c r="B31" s="368" t="s">
        <v>379</v>
      </c>
      <c r="C31" s="307">
        <v>0</v>
      </c>
      <c r="D31" s="477" t="s">
        <v>380</v>
      </c>
      <c r="E31" s="477"/>
      <c r="F31" s="477"/>
      <c r="G31" s="478"/>
      <c r="I31" s="508"/>
      <c r="J31" s="509"/>
      <c r="K31" s="509"/>
      <c r="L31" s="509"/>
      <c r="M31" s="509"/>
      <c r="N31" s="510"/>
      <c r="P31" s="497"/>
      <c r="Q31" s="498"/>
      <c r="R31" s="498"/>
      <c r="S31" s="498"/>
      <c r="T31" s="498"/>
      <c r="U31" s="499"/>
    </row>
    <row r="32" spans="1:21" outlineLevel="1">
      <c r="A32" s="475"/>
      <c r="B32" s="368" t="s">
        <v>381</v>
      </c>
      <c r="C32" s="307">
        <v>0</v>
      </c>
      <c r="D32" s="460" t="s">
        <v>380</v>
      </c>
      <c r="E32" s="460"/>
      <c r="F32" s="460"/>
      <c r="G32" s="461"/>
      <c r="I32" s="508"/>
      <c r="J32" s="509"/>
      <c r="K32" s="509"/>
      <c r="L32" s="509"/>
      <c r="M32" s="509"/>
      <c r="N32" s="510"/>
      <c r="P32" s="497"/>
      <c r="Q32" s="498"/>
      <c r="R32" s="498"/>
      <c r="S32" s="498"/>
      <c r="T32" s="498"/>
      <c r="U32" s="499"/>
    </row>
    <row r="33" spans="1:21" outlineLevel="1">
      <c r="A33" s="475"/>
      <c r="B33" s="368" t="s">
        <v>382</v>
      </c>
      <c r="C33" s="307">
        <v>0</v>
      </c>
      <c r="D33" s="460" t="s">
        <v>380</v>
      </c>
      <c r="E33" s="460"/>
      <c r="F33" s="460"/>
      <c r="G33" s="461"/>
      <c r="I33" s="508"/>
      <c r="J33" s="509"/>
      <c r="K33" s="509"/>
      <c r="L33" s="509"/>
      <c r="M33" s="509"/>
      <c r="N33" s="510"/>
      <c r="P33" s="497"/>
      <c r="Q33" s="498"/>
      <c r="R33" s="498"/>
      <c r="S33" s="498"/>
      <c r="T33" s="498"/>
      <c r="U33" s="499"/>
    </row>
    <row r="34" spans="1:21" outlineLevel="1">
      <c r="A34" s="475"/>
      <c r="B34" s="368" t="s">
        <v>383</v>
      </c>
      <c r="C34" s="307">
        <v>0</v>
      </c>
      <c r="D34" s="460" t="s">
        <v>384</v>
      </c>
      <c r="E34" s="460"/>
      <c r="F34" s="460"/>
      <c r="G34" s="461"/>
      <c r="I34" s="508"/>
      <c r="J34" s="509"/>
      <c r="K34" s="509"/>
      <c r="L34" s="509"/>
      <c r="M34" s="509"/>
      <c r="N34" s="510"/>
      <c r="P34" s="497"/>
      <c r="Q34" s="498"/>
      <c r="R34" s="498"/>
      <c r="S34" s="498"/>
      <c r="T34" s="498"/>
      <c r="U34" s="499"/>
    </row>
    <row r="35" spans="1:21" outlineLevel="1">
      <c r="A35" s="475"/>
      <c r="B35" s="368" t="s">
        <v>385</v>
      </c>
      <c r="C35" s="307">
        <v>0</v>
      </c>
      <c r="D35" s="460" t="s">
        <v>380</v>
      </c>
      <c r="E35" s="460"/>
      <c r="F35" s="460"/>
      <c r="G35" s="461"/>
      <c r="I35" s="508"/>
      <c r="J35" s="509"/>
      <c r="K35" s="509"/>
      <c r="L35" s="509"/>
      <c r="M35" s="509"/>
      <c r="N35" s="510"/>
      <c r="P35" s="497"/>
      <c r="Q35" s="498"/>
      <c r="R35" s="498"/>
      <c r="S35" s="498"/>
      <c r="T35" s="498"/>
      <c r="U35" s="499"/>
    </row>
    <row r="36" spans="1:21" outlineLevel="1">
      <c r="A36" s="475"/>
      <c r="B36" s="368" t="s">
        <v>386</v>
      </c>
      <c r="C36" s="307">
        <v>0</v>
      </c>
      <c r="D36" s="460" t="s">
        <v>384</v>
      </c>
      <c r="E36" s="460"/>
      <c r="F36" s="460"/>
      <c r="G36" s="461"/>
      <c r="I36" s="508"/>
      <c r="J36" s="509"/>
      <c r="K36" s="509"/>
      <c r="L36" s="509"/>
      <c r="M36" s="509"/>
      <c r="N36" s="510"/>
      <c r="P36" s="497"/>
      <c r="Q36" s="498"/>
      <c r="R36" s="498"/>
      <c r="S36" s="498"/>
      <c r="T36" s="498"/>
      <c r="U36" s="499"/>
    </row>
    <row r="37" spans="1:21" outlineLevel="1">
      <c r="A37" s="475"/>
      <c r="B37" s="368" t="s">
        <v>308</v>
      </c>
      <c r="C37" s="252" t="s">
        <v>387</v>
      </c>
      <c r="D37" s="460" t="s">
        <v>388</v>
      </c>
      <c r="E37" s="460"/>
      <c r="F37" s="460"/>
      <c r="G37" s="461"/>
      <c r="I37" s="508"/>
      <c r="J37" s="509"/>
      <c r="K37" s="509"/>
      <c r="L37" s="509"/>
      <c r="M37" s="509"/>
      <c r="N37" s="510"/>
      <c r="P37" s="497"/>
      <c r="Q37" s="498"/>
      <c r="R37" s="498"/>
      <c r="S37" s="498"/>
      <c r="T37" s="498"/>
      <c r="U37" s="499"/>
    </row>
    <row r="38" spans="1:21" outlineLevel="1">
      <c r="A38" s="475"/>
      <c r="B38" s="312"/>
      <c r="C38" s="252"/>
      <c r="D38" s="460"/>
      <c r="E38" s="460"/>
      <c r="F38" s="460"/>
      <c r="G38" s="461"/>
      <c r="I38" s="508"/>
      <c r="J38" s="509"/>
      <c r="K38" s="509"/>
      <c r="L38" s="509"/>
      <c r="M38" s="509"/>
      <c r="N38" s="510"/>
      <c r="P38" s="497"/>
      <c r="Q38" s="498"/>
      <c r="R38" s="498"/>
      <c r="S38" s="498"/>
      <c r="T38" s="498"/>
      <c r="U38" s="499"/>
    </row>
    <row r="39" spans="1:21" outlineLevel="1">
      <c r="A39" s="475"/>
      <c r="B39" s="312"/>
      <c r="C39" s="252"/>
      <c r="D39" s="460"/>
      <c r="E39" s="460"/>
      <c r="F39" s="460"/>
      <c r="G39" s="461"/>
      <c r="I39" s="508"/>
      <c r="J39" s="509"/>
      <c r="K39" s="509"/>
      <c r="L39" s="509"/>
      <c r="M39" s="509"/>
      <c r="N39" s="510"/>
      <c r="P39" s="497"/>
      <c r="Q39" s="498"/>
      <c r="R39" s="498"/>
      <c r="S39" s="498"/>
      <c r="T39" s="498"/>
      <c r="U39" s="499"/>
    </row>
    <row r="40" spans="1:21" ht="14" outlineLevel="1" thickBot="1">
      <c r="A40" s="476"/>
      <c r="B40" s="313"/>
      <c r="C40" s="314"/>
      <c r="D40" s="458"/>
      <c r="E40" s="458"/>
      <c r="F40" s="458"/>
      <c r="G40" s="459"/>
      <c r="I40" s="508"/>
      <c r="J40" s="509"/>
      <c r="K40" s="509"/>
      <c r="L40" s="509"/>
      <c r="M40" s="509"/>
      <c r="N40" s="510"/>
      <c r="P40" s="497"/>
      <c r="Q40" s="498"/>
      <c r="R40" s="498"/>
      <c r="S40" s="498"/>
      <c r="T40" s="498"/>
      <c r="U40" s="499"/>
    </row>
    <row r="41" spans="1:21" outlineLevel="1">
      <c r="A41" s="154"/>
      <c r="B41" s="248"/>
      <c r="C41" s="248"/>
      <c r="D41" s="248"/>
      <c r="E41" s="248"/>
      <c r="F41" s="248"/>
      <c r="G41" s="248"/>
      <c r="I41" s="508"/>
      <c r="J41" s="509"/>
      <c r="K41" s="509"/>
      <c r="L41" s="509"/>
      <c r="M41" s="509"/>
      <c r="N41" s="510"/>
      <c r="P41" s="497"/>
      <c r="Q41" s="498"/>
      <c r="R41" s="498"/>
      <c r="S41" s="498"/>
      <c r="T41" s="498"/>
      <c r="U41" s="499"/>
    </row>
    <row r="42" spans="1:21" outlineLevel="1">
      <c r="A42" s="154"/>
      <c r="B42" s="248"/>
      <c r="C42" s="248"/>
      <c r="D42" s="248"/>
      <c r="E42" s="248"/>
      <c r="F42" s="248"/>
      <c r="G42" s="248"/>
      <c r="I42" s="508"/>
      <c r="J42" s="509"/>
      <c r="K42" s="509"/>
      <c r="L42" s="509"/>
      <c r="M42" s="509"/>
      <c r="N42" s="510"/>
      <c r="P42" s="497"/>
      <c r="Q42" s="498"/>
      <c r="R42" s="498"/>
      <c r="S42" s="498"/>
      <c r="T42" s="498"/>
      <c r="U42" s="499"/>
    </row>
    <row r="43" spans="1:21" outlineLevel="1">
      <c r="A43" s="154"/>
      <c r="B43" s="248"/>
      <c r="C43" s="248"/>
      <c r="D43" s="248"/>
      <c r="E43" s="248"/>
      <c r="F43" s="248"/>
      <c r="G43" s="248"/>
      <c r="I43" s="508"/>
      <c r="J43" s="509"/>
      <c r="K43" s="509"/>
      <c r="L43" s="509"/>
      <c r="M43" s="509"/>
      <c r="N43" s="510"/>
      <c r="P43" s="497"/>
      <c r="Q43" s="498"/>
      <c r="R43" s="498"/>
      <c r="S43" s="498"/>
      <c r="T43" s="498"/>
      <c r="U43" s="499"/>
    </row>
    <row r="44" spans="1:21" outlineLevel="1">
      <c r="A44" s="154"/>
      <c r="B44" s="248"/>
      <c r="C44" s="248"/>
      <c r="D44" s="248"/>
      <c r="E44" s="248"/>
      <c r="F44" s="248"/>
      <c r="G44" s="248"/>
      <c r="I44" s="508"/>
      <c r="J44" s="509"/>
      <c r="K44" s="509"/>
      <c r="L44" s="509"/>
      <c r="M44" s="509"/>
      <c r="N44" s="510"/>
      <c r="P44" s="497"/>
      <c r="Q44" s="498"/>
      <c r="R44" s="498"/>
      <c r="S44" s="498"/>
      <c r="T44" s="498"/>
      <c r="U44" s="499"/>
    </row>
    <row r="45" spans="1:21" outlineLevel="1">
      <c r="A45" s="154"/>
      <c r="B45" s="248"/>
      <c r="C45" s="248"/>
      <c r="D45" s="248"/>
      <c r="E45" s="248"/>
      <c r="F45" s="248"/>
      <c r="G45" s="248"/>
      <c r="I45" s="511"/>
      <c r="J45" s="512"/>
      <c r="K45" s="512"/>
      <c r="L45" s="512"/>
      <c r="M45" s="512"/>
      <c r="N45" s="513"/>
      <c r="P45" s="500"/>
      <c r="Q45" s="501"/>
      <c r="R45" s="501"/>
      <c r="S45" s="501"/>
      <c r="T45" s="501"/>
      <c r="U45" s="502"/>
    </row>
    <row r="46" spans="1:21" outlineLevel="1">
      <c r="A46" s="154"/>
      <c r="B46" s="248"/>
      <c r="C46" s="248"/>
      <c r="D46" s="248"/>
      <c r="E46" s="248"/>
      <c r="F46" s="248"/>
      <c r="G46" s="248"/>
    </row>
    <row r="47" spans="1:21">
      <c r="A47" s="154"/>
      <c r="B47" s="155"/>
    </row>
    <row r="48" spans="1:21" ht="15">
      <c r="A48" s="12" t="s">
        <v>389</v>
      </c>
    </row>
    <row r="49" spans="1:54" ht="15" outlineLevel="1">
      <c r="A49" s="12"/>
    </row>
    <row r="50" spans="1:54" ht="14" outlineLevel="1" thickBot="1">
      <c r="A50" s="4" t="s">
        <v>390</v>
      </c>
    </row>
    <row r="51" spans="1:54" outlineLevel="2">
      <c r="B51" s="19"/>
      <c r="C51" s="19"/>
      <c r="D51" s="19"/>
      <c r="E51" s="462" t="s">
        <v>277</v>
      </c>
      <c r="F51" s="450"/>
      <c r="G51" s="450"/>
      <c r="H51" s="450"/>
      <c r="I51" s="450"/>
      <c r="J51" s="450" t="s">
        <v>278</v>
      </c>
      <c r="K51" s="450"/>
      <c r="L51" s="450"/>
      <c r="M51" s="450"/>
      <c r="N51" s="450"/>
      <c r="O51" s="450" t="s">
        <v>279</v>
      </c>
      <c r="P51" s="450"/>
      <c r="Q51" s="450"/>
      <c r="R51" s="450"/>
      <c r="S51" s="450"/>
      <c r="T51" s="450" t="s">
        <v>280</v>
      </c>
      <c r="U51" s="450"/>
      <c r="V51" s="450"/>
      <c r="W51" s="450"/>
      <c r="X51" s="450"/>
      <c r="Y51" s="450" t="s">
        <v>391</v>
      </c>
      <c r="Z51" s="450"/>
      <c r="AA51" s="450"/>
      <c r="AB51" s="450"/>
      <c r="AC51" s="450"/>
      <c r="AD51" s="450" t="s">
        <v>392</v>
      </c>
      <c r="AE51" s="450"/>
      <c r="AF51" s="450"/>
      <c r="AG51" s="450"/>
      <c r="AH51" s="450"/>
      <c r="AI51" s="450" t="s">
        <v>393</v>
      </c>
      <c r="AJ51" s="450"/>
      <c r="AK51" s="450"/>
      <c r="AL51" s="450"/>
      <c r="AM51" s="450"/>
      <c r="AN51" s="450" t="s">
        <v>394</v>
      </c>
      <c r="AO51" s="450"/>
      <c r="AP51" s="450"/>
      <c r="AQ51" s="450"/>
      <c r="AR51" s="450"/>
      <c r="AS51" s="450" t="s">
        <v>395</v>
      </c>
      <c r="AT51" s="450"/>
      <c r="AU51" s="450"/>
      <c r="AV51" s="450"/>
      <c r="AW51" s="450"/>
      <c r="AX51" s="450" t="s">
        <v>396</v>
      </c>
      <c r="AY51" s="450"/>
      <c r="AZ51" s="450"/>
      <c r="BA51" s="450"/>
      <c r="BB51" s="454"/>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376</v>
      </c>
      <c r="C53" s="19" t="s">
        <v>397</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70" t="s">
        <v>398</v>
      </c>
      <c r="B54" s="127"/>
      <c r="C54" s="127"/>
      <c r="D54" s="124" t="s">
        <v>399</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42"/>
    </row>
    <row r="55" spans="1:54" outlineLevel="2">
      <c r="A55" s="471"/>
      <c r="B55" s="36"/>
      <c r="C55" s="121"/>
      <c r="D55" s="2" t="s">
        <v>399</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71"/>
      <c r="B56" s="36"/>
      <c r="C56" s="121"/>
      <c r="D56" s="2" t="s">
        <v>399</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71"/>
      <c r="B57" s="36"/>
      <c r="C57" s="121"/>
      <c r="D57" s="2" t="s">
        <v>399</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71"/>
      <c r="B58" s="36"/>
      <c r="C58" s="121"/>
      <c r="D58" s="2" t="s">
        <v>399</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71"/>
      <c r="B59" s="36"/>
      <c r="C59" s="121"/>
      <c r="D59" s="2" t="s">
        <v>399</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71"/>
      <c r="B60" s="36"/>
      <c r="C60" s="121"/>
      <c r="D60" s="2" t="s">
        <v>399</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71"/>
      <c r="B61" s="36"/>
      <c r="C61" s="121"/>
      <c r="D61" s="2" t="s">
        <v>399</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71"/>
      <c r="B62" s="36"/>
      <c r="C62" s="121"/>
      <c r="D62" s="2" t="s">
        <v>399</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71"/>
      <c r="B63" s="36"/>
      <c r="C63" s="121"/>
      <c r="D63" s="2" t="s">
        <v>399</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72"/>
      <c r="B64" s="122" t="s">
        <v>400</v>
      </c>
      <c r="C64" s="296" t="s">
        <v>401</v>
      </c>
      <c r="D64" s="123" t="s">
        <v>399</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63" t="s">
        <v>402</v>
      </c>
      <c r="B66" s="266"/>
      <c r="C66" s="267"/>
      <c r="D66" s="268" t="s">
        <v>399</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64"/>
      <c r="B67" s="252"/>
      <c r="C67" s="267"/>
      <c r="D67" s="269" t="s">
        <v>399</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64"/>
      <c r="B68" s="252"/>
      <c r="C68" s="267"/>
      <c r="D68" s="269" t="s">
        <v>399</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64"/>
      <c r="B69" s="252"/>
      <c r="C69" s="267"/>
      <c r="D69" s="269" t="s">
        <v>399</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64"/>
      <c r="B70" s="252"/>
      <c r="C70" s="267"/>
      <c r="D70" s="269" t="s">
        <v>399</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65"/>
      <c r="B71" s="122" t="s">
        <v>403</v>
      </c>
      <c r="C71" s="123"/>
      <c r="D71" s="270" t="s">
        <v>399</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63" t="s">
        <v>404</v>
      </c>
      <c r="B75" s="127" t="s">
        <v>405</v>
      </c>
      <c r="C75" s="274"/>
      <c r="D75" s="124" t="s">
        <v>399</v>
      </c>
      <c r="E75" s="275">
        <f>-E158*'Fixed Data'!$B$27/10^2</f>
        <v>-8.9392157298035499</v>
      </c>
      <c r="F75" s="275">
        <f>-F158*'Fixed Data'!$B$27/10^2</f>
        <v>-9.0474951358003857</v>
      </c>
      <c r="G75" s="275">
        <f>-G158*'Fixed Data'!$B$27/10^2</f>
        <v>-9.1575110648765392</v>
      </c>
      <c r="H75" s="275">
        <f>-H158*'Fixed Data'!$B$27/10^2</f>
        <v>-9.2693043566001574</v>
      </c>
      <c r="I75" s="275">
        <f>-I158*'Fixed Data'!$B$27/10^2</f>
        <v>-9.3829171502533715</v>
      </c>
      <c r="J75" s="275">
        <f>-J158*'Fixed Data'!$B$27/10^2</f>
        <v>-9.4983929449347038</v>
      </c>
      <c r="K75" s="275">
        <f>-K158*'Fixed Data'!$B$27/10^2</f>
        <v>-9.6157766371230302</v>
      </c>
      <c r="L75" s="275">
        <f>-L158*'Fixed Data'!$B$27/10^2</f>
        <v>-9.7351146033183813</v>
      </c>
      <c r="M75" s="275">
        <f>-M158*'Fixed Data'!$B$27/10^2</f>
        <v>-9.856454722580315</v>
      </c>
      <c r="N75" s="275">
        <f>-N158*'Fixed Data'!$B$27/10^2</f>
        <v>-9.9798464516559005</v>
      </c>
      <c r="O75" s="275">
        <f>-O158*'Fixed Data'!$B$27/10^2</f>
        <v>-10.105340892594896</v>
      </c>
      <c r="P75" s="275">
        <f>-P158*'Fixed Data'!$B$27/10^2</f>
        <v>-10.23299083031374</v>
      </c>
      <c r="Q75" s="275">
        <f>-Q158*'Fixed Data'!$B$27/10^2</f>
        <v>-10.362850837774717</v>
      </c>
      <c r="R75" s="275">
        <f>-R158*'Fixed Data'!$B$27/10^2</f>
        <v>-10.494977306037146</v>
      </c>
      <c r="S75" s="275">
        <f>-S158*'Fixed Data'!$B$27/10^2</f>
        <v>-10.629428526898158</v>
      </c>
      <c r="T75" s="275">
        <f>-T158*'Fixed Data'!$B$27/10^2</f>
        <v>-10.766264798071864</v>
      </c>
      <c r="U75" s="275">
        <f>-U158*'Fixed Data'!$B$27/10^2</f>
        <v>-10.905548445727742</v>
      </c>
      <c r="V75" s="275">
        <f>-V158*'Fixed Data'!$B$27/10^2</f>
        <v>-11.047343952208207</v>
      </c>
      <c r="W75" s="275">
        <f>-W158*'Fixed Data'!$B$27/10^2</f>
        <v>-11.19171802364378</v>
      </c>
      <c r="X75" s="275">
        <f>-X158*'Fixed Data'!$B$27/10^2</f>
        <v>-11.338739680106665</v>
      </c>
      <c r="Y75" s="275">
        <f>-Y158*'Fixed Data'!$B$27/10^2</f>
        <v>-11.488480323225929</v>
      </c>
      <c r="Z75" s="275">
        <f>-Z158*'Fixed Data'!$B$27/10^2</f>
        <v>-11.641013886443458</v>
      </c>
      <c r="AA75" s="275">
        <f>-AA158*'Fixed Data'!$B$27/10^2</f>
        <v>-11.796416887603534</v>
      </c>
      <c r="AB75" s="275">
        <f>-AB158*'Fixed Data'!$B$27/10^2</f>
        <v>-11.954768549157595</v>
      </c>
      <c r="AC75" s="275">
        <f>-AC158*'Fixed Data'!$B$27/10^2</f>
        <v>-12.116150903343414</v>
      </c>
      <c r="AD75" s="275">
        <f>-AD158*'Fixed Data'!$B$27/10^2</f>
        <v>-12.280648919902658</v>
      </c>
      <c r="AE75" s="275">
        <f>-AE158*'Fixed Data'!$B$27/10^2</f>
        <v>-12.44835060374724</v>
      </c>
      <c r="AF75" s="275">
        <f>-AF158*'Fixed Data'!$B$27/10^2</f>
        <v>-12.619347122676905</v>
      </c>
      <c r="AG75" s="275">
        <f>-AG158*'Fixed Data'!$B$27/10^2</f>
        <v>-12.793732965147962</v>
      </c>
      <c r="AH75" s="275">
        <f>-AH158*'Fixed Data'!$B$27/10^2</f>
        <v>-12.97160602291407</v>
      </c>
      <c r="AI75" s="275">
        <f>-AI158*'Fixed Data'!$B$27/10^2</f>
        <v>-13.153067786358967</v>
      </c>
      <c r="AJ75" s="275">
        <f>-AJ158*'Fixed Data'!$B$27/10^2</f>
        <v>-13.338223449675644</v>
      </c>
      <c r="AK75" s="275">
        <f>-AK158*'Fixed Data'!$B$27/10^2</f>
        <v>-13.527182068635096</v>
      </c>
      <c r="AL75" s="275">
        <f>-AL158*'Fixed Data'!$B$27/10^2</f>
        <v>-13.720056755919064</v>
      </c>
      <c r="AM75" s="275">
        <f>-AM158*'Fixed Data'!$B$27/10^2</f>
        <v>-13.916964808837587</v>
      </c>
      <c r="AN75" s="275">
        <f>-AN158*'Fixed Data'!$B$27/10^2</f>
        <v>-14.118027897148952</v>
      </c>
      <c r="AO75" s="275">
        <f>-AO158*'Fixed Data'!$B$27/10^2</f>
        <v>-14.32337224336683</v>
      </c>
      <c r="AP75" s="275">
        <f>-AP158*'Fixed Data'!$B$27/10^2</f>
        <v>-14.53312881058023</v>
      </c>
      <c r="AQ75" s="275">
        <f>-AQ158*'Fixed Data'!$B$27/10^2</f>
        <v>-14.747433520324616</v>
      </c>
      <c r="AR75" s="275">
        <f>-AR158*'Fixed Data'!$B$27/10^2</f>
        <v>-14.96642741786347</v>
      </c>
      <c r="AS75" s="275">
        <f>-AS158*'Fixed Data'!$B$27/10^2</f>
        <v>-15.190256935136199</v>
      </c>
      <c r="AT75" s="275">
        <f>-AT158*'Fixed Data'!$B$27/10^2</f>
        <v>-15.419074078578085</v>
      </c>
      <c r="AU75" s="275">
        <f>-AU158*'Fixed Data'!$B$27/10^2</f>
        <v>-15.653036692068202</v>
      </c>
      <c r="AV75" s="275">
        <f>-AV158*'Fixed Data'!$B$27/10^2</f>
        <v>-15.892308682313342</v>
      </c>
      <c r="AW75" s="275">
        <f>-AW158*'Fixed Data'!$B$27/10^2</f>
        <v>-16.137060296821531</v>
      </c>
      <c r="AX75" s="275">
        <f>-AX158*'Fixed Data'!$B$27/10^2</f>
        <v>-16.387468371824358</v>
      </c>
      <c r="AY75" s="275">
        <f>-AY158*'Fixed Data'!$B$27/10^2</f>
        <v>-16.643716625276074</v>
      </c>
      <c r="AZ75" s="275">
        <f>-AZ158*'Fixed Data'!$B$27/10^2</f>
        <v>-16.905995957365501</v>
      </c>
      <c r="BA75" s="275">
        <f>-BA158*'Fixed Data'!$B$27/10^2</f>
        <v>-17.174504728489556</v>
      </c>
      <c r="BB75" s="275">
        <f>-BB158*'Fixed Data'!$B$27/10^2</f>
        <v>-17.4472780788997</v>
      </c>
    </row>
    <row r="76" spans="1:54" ht="19.5" customHeight="1" outlineLevel="2">
      <c r="A76" s="464"/>
      <c r="B76" s="121"/>
      <c r="C76" s="272"/>
      <c r="D76" s="2" t="s">
        <v>399</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65"/>
      <c r="B77" s="273" t="s">
        <v>406</v>
      </c>
      <c r="C77" s="271"/>
      <c r="D77" s="123" t="s">
        <v>399</v>
      </c>
      <c r="E77" s="23">
        <f t="shared" ref="E77:AJ77" si="5">SUM(E75:E76)</f>
        <v>-8.9392157298035499</v>
      </c>
      <c r="F77" s="23">
        <f t="shared" si="5"/>
        <v>-9.0474951358003857</v>
      </c>
      <c r="G77" s="23">
        <f t="shared" si="5"/>
        <v>-9.1575110648765392</v>
      </c>
      <c r="H77" s="23">
        <f t="shared" si="5"/>
        <v>-9.2693043566001574</v>
      </c>
      <c r="I77" s="23">
        <f t="shared" si="5"/>
        <v>-9.3829171502533715</v>
      </c>
      <c r="J77" s="23">
        <f t="shared" si="5"/>
        <v>-9.4983929449347038</v>
      </c>
      <c r="K77" s="23">
        <f t="shared" si="5"/>
        <v>-9.6157766371230302</v>
      </c>
      <c r="L77" s="23">
        <f t="shared" si="5"/>
        <v>-9.7351146033183813</v>
      </c>
      <c r="M77" s="23">
        <f t="shared" si="5"/>
        <v>-9.856454722580315</v>
      </c>
      <c r="N77" s="23">
        <f t="shared" si="5"/>
        <v>-9.9798464516559005</v>
      </c>
      <c r="O77" s="23">
        <f t="shared" si="5"/>
        <v>-10.105340892594896</v>
      </c>
      <c r="P77" s="23">
        <f t="shared" si="5"/>
        <v>-10.23299083031374</v>
      </c>
      <c r="Q77" s="23">
        <f t="shared" si="5"/>
        <v>-10.362850837774717</v>
      </c>
      <c r="R77" s="23">
        <f t="shared" si="5"/>
        <v>-10.494977306037146</v>
      </c>
      <c r="S77" s="23">
        <f t="shared" si="5"/>
        <v>-10.629428526898158</v>
      </c>
      <c r="T77" s="23">
        <f t="shared" si="5"/>
        <v>-10.766264798071864</v>
      </c>
      <c r="U77" s="23">
        <f t="shared" si="5"/>
        <v>-10.905548445727742</v>
      </c>
      <c r="V77" s="23">
        <f t="shared" si="5"/>
        <v>-11.047343952208207</v>
      </c>
      <c r="W77" s="23">
        <f t="shared" si="5"/>
        <v>-11.19171802364378</v>
      </c>
      <c r="X77" s="23">
        <f t="shared" si="5"/>
        <v>-11.338739680106665</v>
      </c>
      <c r="Y77" s="23">
        <f t="shared" si="5"/>
        <v>-11.488480323225929</v>
      </c>
      <c r="Z77" s="23">
        <f t="shared" si="5"/>
        <v>-11.641013886443458</v>
      </c>
      <c r="AA77" s="23">
        <f t="shared" si="5"/>
        <v>-11.796416887603534</v>
      </c>
      <c r="AB77" s="23">
        <f t="shared" si="5"/>
        <v>-11.954768549157595</v>
      </c>
      <c r="AC77" s="23">
        <f t="shared" si="5"/>
        <v>-12.116150903343414</v>
      </c>
      <c r="AD77" s="23">
        <f t="shared" si="5"/>
        <v>-12.280648919902658</v>
      </c>
      <c r="AE77" s="23">
        <f t="shared" si="5"/>
        <v>-12.44835060374724</v>
      </c>
      <c r="AF77" s="23">
        <f t="shared" si="5"/>
        <v>-12.619347122676905</v>
      </c>
      <c r="AG77" s="23">
        <f t="shared" si="5"/>
        <v>-12.793732965147962</v>
      </c>
      <c r="AH77" s="23">
        <f t="shared" si="5"/>
        <v>-12.97160602291407</v>
      </c>
      <c r="AI77" s="23">
        <f t="shared" si="5"/>
        <v>-13.153067786358967</v>
      </c>
      <c r="AJ77" s="23">
        <f t="shared" si="5"/>
        <v>-13.338223449675644</v>
      </c>
      <c r="AK77" s="23">
        <f t="shared" ref="AK77:BB77" si="6">SUM(AK75:AK76)</f>
        <v>-13.527182068635096</v>
      </c>
      <c r="AL77" s="23">
        <f t="shared" si="6"/>
        <v>-13.720056755919064</v>
      </c>
      <c r="AM77" s="23">
        <f t="shared" si="6"/>
        <v>-13.916964808837587</v>
      </c>
      <c r="AN77" s="23">
        <f t="shared" si="6"/>
        <v>-14.118027897148952</v>
      </c>
      <c r="AO77" s="23">
        <f t="shared" si="6"/>
        <v>-14.32337224336683</v>
      </c>
      <c r="AP77" s="23">
        <f t="shared" si="6"/>
        <v>-14.53312881058023</v>
      </c>
      <c r="AQ77" s="23">
        <f t="shared" si="6"/>
        <v>-14.747433520324616</v>
      </c>
      <c r="AR77" s="23">
        <f t="shared" si="6"/>
        <v>-14.96642741786347</v>
      </c>
      <c r="AS77" s="23">
        <f t="shared" si="6"/>
        <v>-15.190256935136199</v>
      </c>
      <c r="AT77" s="23">
        <f t="shared" si="6"/>
        <v>-15.419074078578085</v>
      </c>
      <c r="AU77" s="23">
        <f t="shared" si="6"/>
        <v>-15.653036692068202</v>
      </c>
      <c r="AV77" s="23">
        <f t="shared" si="6"/>
        <v>-15.892308682313342</v>
      </c>
      <c r="AW77" s="23">
        <f t="shared" si="6"/>
        <v>-16.137060296821531</v>
      </c>
      <c r="AX77" s="23">
        <f t="shared" si="6"/>
        <v>-16.387468371824358</v>
      </c>
      <c r="AY77" s="23">
        <f t="shared" si="6"/>
        <v>-16.643716625276074</v>
      </c>
      <c r="AZ77" s="23">
        <f t="shared" si="6"/>
        <v>-16.905995957365501</v>
      </c>
      <c r="BA77" s="23">
        <f t="shared" si="6"/>
        <v>-17.174504728489556</v>
      </c>
      <c r="BB77" s="255">
        <f t="shared" si="6"/>
        <v>-17.4472780788997</v>
      </c>
    </row>
    <row r="78" spans="1:54" outlineLevel="2">
      <c r="B78" s="19"/>
      <c r="C78" s="19"/>
      <c r="D78" s="19"/>
      <c r="E78" s="15"/>
    </row>
    <row r="79" spans="1:54" s="7" customFormat="1" ht="14" outlineLevel="1" thickBot="1">
      <c r="B79" s="125"/>
      <c r="C79" s="125"/>
      <c r="D79" s="125"/>
      <c r="E79" s="247"/>
    </row>
    <row r="80" spans="1:54" outlineLevel="1">
      <c r="A80" s="4" t="s">
        <v>407</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408</v>
      </c>
      <c r="C81" s="6" t="s">
        <v>409</v>
      </c>
      <c r="D81" t="s">
        <v>410</v>
      </c>
      <c r="E81" s="129">
        <f>$B$20</f>
        <v>1</v>
      </c>
      <c r="F81" s="129">
        <f t="shared" ref="F81:AA81" si="7">$B$20</f>
        <v>1</v>
      </c>
      <c r="G81" s="129">
        <f t="shared" si="7"/>
        <v>1</v>
      </c>
      <c r="H81" s="129">
        <f t="shared" si="7"/>
        <v>1</v>
      </c>
      <c r="I81" s="129">
        <f t="shared" si="7"/>
        <v>1</v>
      </c>
      <c r="J81" s="129">
        <f t="shared" si="7"/>
        <v>1</v>
      </c>
      <c r="K81" s="129">
        <f t="shared" si="7"/>
        <v>1</v>
      </c>
      <c r="L81" s="129">
        <f t="shared" si="7"/>
        <v>1</v>
      </c>
      <c r="M81" s="129">
        <f t="shared" si="7"/>
        <v>1</v>
      </c>
      <c r="N81" s="129">
        <f t="shared" si="7"/>
        <v>1</v>
      </c>
      <c r="O81" s="129">
        <f t="shared" si="7"/>
        <v>1</v>
      </c>
      <c r="P81" s="129">
        <f t="shared" si="7"/>
        <v>1</v>
      </c>
      <c r="Q81" s="129">
        <f t="shared" si="7"/>
        <v>1</v>
      </c>
      <c r="R81" s="129">
        <f t="shared" si="7"/>
        <v>1</v>
      </c>
      <c r="S81" s="129">
        <f t="shared" si="7"/>
        <v>1</v>
      </c>
      <c r="T81" s="129">
        <f t="shared" si="7"/>
        <v>1</v>
      </c>
      <c r="U81" s="129">
        <f t="shared" si="7"/>
        <v>1</v>
      </c>
      <c r="V81" s="129">
        <f t="shared" si="7"/>
        <v>1</v>
      </c>
      <c r="W81" s="129">
        <f t="shared" si="7"/>
        <v>1</v>
      </c>
      <c r="X81" s="129">
        <f t="shared" si="7"/>
        <v>1</v>
      </c>
      <c r="Y81" s="129">
        <f t="shared" si="7"/>
        <v>1</v>
      </c>
      <c r="Z81" s="129">
        <f t="shared" si="7"/>
        <v>1</v>
      </c>
      <c r="AA81" s="129">
        <f t="shared" si="7"/>
        <v>1</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411</v>
      </c>
      <c r="C82" t="s">
        <v>412</v>
      </c>
      <c r="D82" t="s">
        <v>399</v>
      </c>
      <c r="E82" s="21">
        <f t="shared" ref="E82:AJ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ref="AK82:BB82" si="9">AK64*AK81</f>
        <v>0</v>
      </c>
      <c r="AL82" s="21">
        <f t="shared" si="9"/>
        <v>0</v>
      </c>
      <c r="AM82" s="21">
        <f t="shared" si="9"/>
        <v>0</v>
      </c>
      <c r="AN82" s="21">
        <f t="shared" si="9"/>
        <v>0</v>
      </c>
      <c r="AO82" s="21">
        <f t="shared" si="9"/>
        <v>0</v>
      </c>
      <c r="AP82" s="21">
        <f t="shared" si="9"/>
        <v>0</v>
      </c>
      <c r="AQ82" s="21">
        <f t="shared" si="9"/>
        <v>0</v>
      </c>
      <c r="AR82" s="21">
        <f t="shared" si="9"/>
        <v>0</v>
      </c>
      <c r="AS82" s="21">
        <f t="shared" si="9"/>
        <v>0</v>
      </c>
      <c r="AT82" s="21">
        <f t="shared" si="9"/>
        <v>0</v>
      </c>
      <c r="AU82" s="21">
        <f t="shared" si="9"/>
        <v>0</v>
      </c>
      <c r="AV82" s="21">
        <f t="shared" si="9"/>
        <v>0</v>
      </c>
      <c r="AW82" s="21">
        <f t="shared" si="9"/>
        <v>0</v>
      </c>
      <c r="AX82" s="21">
        <f t="shared" si="9"/>
        <v>0</v>
      </c>
      <c r="AY82" s="21">
        <f t="shared" si="9"/>
        <v>0</v>
      </c>
      <c r="AZ82" s="21">
        <f t="shared" si="9"/>
        <v>0</v>
      </c>
      <c r="BA82" s="21">
        <f t="shared" si="9"/>
        <v>0</v>
      </c>
      <c r="BB82" s="21">
        <f t="shared" si="9"/>
        <v>0</v>
      </c>
    </row>
    <row r="83" spans="1:54" outlineLevel="2">
      <c r="A83" s="8"/>
      <c r="B83" t="s">
        <v>413</v>
      </c>
      <c r="C83" t="s">
        <v>414</v>
      </c>
      <c r="D83" t="s">
        <v>399</v>
      </c>
      <c r="E83" s="21">
        <f t="shared" ref="E83:AJ83" si="10">E64-E82</f>
        <v>0</v>
      </c>
      <c r="F83" s="21">
        <f t="shared" si="10"/>
        <v>0</v>
      </c>
      <c r="G83" s="21">
        <f t="shared" si="10"/>
        <v>0</v>
      </c>
      <c r="H83" s="21">
        <f t="shared" si="10"/>
        <v>0</v>
      </c>
      <c r="I83" s="21">
        <f t="shared" si="10"/>
        <v>0</v>
      </c>
      <c r="J83" s="21">
        <f t="shared" si="10"/>
        <v>0</v>
      </c>
      <c r="K83" s="21">
        <f t="shared" si="10"/>
        <v>0</v>
      </c>
      <c r="L83" s="21">
        <f t="shared" si="10"/>
        <v>0</v>
      </c>
      <c r="M83" s="21">
        <f t="shared" si="10"/>
        <v>0</v>
      </c>
      <c r="N83" s="21">
        <f t="shared" si="10"/>
        <v>0</v>
      </c>
      <c r="O83" s="21">
        <f t="shared" si="10"/>
        <v>0</v>
      </c>
      <c r="P83" s="21">
        <f t="shared" si="10"/>
        <v>0</v>
      </c>
      <c r="Q83" s="21">
        <f t="shared" si="10"/>
        <v>0</v>
      </c>
      <c r="R83" s="21">
        <f t="shared" si="10"/>
        <v>0</v>
      </c>
      <c r="S83" s="21">
        <f t="shared" si="10"/>
        <v>0</v>
      </c>
      <c r="T83" s="21">
        <f t="shared" si="10"/>
        <v>0</v>
      </c>
      <c r="U83" s="21">
        <f t="shared" si="10"/>
        <v>0</v>
      </c>
      <c r="V83" s="21">
        <f t="shared" si="10"/>
        <v>0</v>
      </c>
      <c r="W83" s="21">
        <f t="shared" si="10"/>
        <v>0</v>
      </c>
      <c r="X83" s="21">
        <f t="shared" si="10"/>
        <v>0</v>
      </c>
      <c r="Y83" s="21">
        <f t="shared" si="10"/>
        <v>0</v>
      </c>
      <c r="Z83" s="21">
        <f t="shared" si="10"/>
        <v>0</v>
      </c>
      <c r="AA83" s="21">
        <f t="shared" si="10"/>
        <v>0</v>
      </c>
      <c r="AB83" s="21">
        <f t="shared" si="10"/>
        <v>0</v>
      </c>
      <c r="AC83" s="21">
        <f t="shared" si="10"/>
        <v>0</v>
      </c>
      <c r="AD83" s="21">
        <f t="shared" si="10"/>
        <v>0</v>
      </c>
      <c r="AE83" s="21">
        <f t="shared" si="10"/>
        <v>0</v>
      </c>
      <c r="AF83" s="21">
        <f t="shared" si="10"/>
        <v>0</v>
      </c>
      <c r="AG83" s="21">
        <f t="shared" si="10"/>
        <v>0</v>
      </c>
      <c r="AH83" s="21">
        <f t="shared" si="10"/>
        <v>0</v>
      </c>
      <c r="AI83" s="21">
        <f t="shared" si="10"/>
        <v>0</v>
      </c>
      <c r="AJ83" s="21">
        <f t="shared" si="10"/>
        <v>0</v>
      </c>
      <c r="AK83" s="21">
        <f t="shared" ref="AK83:BB83" si="11">AK64-AK82</f>
        <v>0</v>
      </c>
      <c r="AL83" s="21">
        <f t="shared" si="11"/>
        <v>0</v>
      </c>
      <c r="AM83" s="21">
        <f t="shared" si="11"/>
        <v>0</v>
      </c>
      <c r="AN83" s="21">
        <f t="shared" si="11"/>
        <v>0</v>
      </c>
      <c r="AO83" s="21">
        <f t="shared" si="11"/>
        <v>0</v>
      </c>
      <c r="AP83" s="21">
        <f t="shared" si="11"/>
        <v>0</v>
      </c>
      <c r="AQ83" s="21">
        <f t="shared" si="11"/>
        <v>0</v>
      </c>
      <c r="AR83" s="21">
        <f t="shared" si="11"/>
        <v>0</v>
      </c>
      <c r="AS83" s="21">
        <f t="shared" si="11"/>
        <v>0</v>
      </c>
      <c r="AT83" s="21">
        <f t="shared" si="11"/>
        <v>0</v>
      </c>
      <c r="AU83" s="21">
        <f t="shared" si="11"/>
        <v>0</v>
      </c>
      <c r="AV83" s="21">
        <f t="shared" si="11"/>
        <v>0</v>
      </c>
      <c r="AW83" s="21">
        <f t="shared" si="11"/>
        <v>0</v>
      </c>
      <c r="AX83" s="21">
        <f t="shared" si="11"/>
        <v>0</v>
      </c>
      <c r="AY83" s="21">
        <f t="shared" si="11"/>
        <v>0</v>
      </c>
      <c r="AZ83" s="21">
        <f t="shared" si="11"/>
        <v>0</v>
      </c>
      <c r="BA83" s="21">
        <f t="shared" si="11"/>
        <v>0</v>
      </c>
      <c r="BB83" s="21">
        <f t="shared" si="11"/>
        <v>0</v>
      </c>
    </row>
    <row r="84" spans="1:54" ht="15.5" hidden="1" outlineLevel="3">
      <c r="A84" s="8"/>
      <c r="B84" t="s">
        <v>415</v>
      </c>
      <c r="C84" t="s">
        <v>416</v>
      </c>
      <c r="D84" t="s">
        <v>399</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417</v>
      </c>
      <c r="C85" t="s">
        <v>418</v>
      </c>
      <c r="D85" t="s">
        <v>399</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419</v>
      </c>
      <c r="C86" t="s">
        <v>420</v>
      </c>
      <c r="D86" t="s">
        <v>399</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421</v>
      </c>
      <c r="C87" t="s">
        <v>422</v>
      </c>
      <c r="D87" t="s">
        <v>399</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423</v>
      </c>
      <c r="C88" t="s">
        <v>424</v>
      </c>
      <c r="D88" t="s">
        <v>399</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425</v>
      </c>
      <c r="C89" t="s">
        <v>426</v>
      </c>
      <c r="D89" t="s">
        <v>399</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427</v>
      </c>
      <c r="C90" t="s">
        <v>428</v>
      </c>
      <c r="D90" t="s">
        <v>399</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429</v>
      </c>
      <c r="C91" t="s">
        <v>430</v>
      </c>
      <c r="D91" t="s">
        <v>399</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431</v>
      </c>
      <c r="C92" t="s">
        <v>432</v>
      </c>
      <c r="D92" t="s">
        <v>399</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433</v>
      </c>
      <c r="C93" t="s">
        <v>434</v>
      </c>
      <c r="D93" t="s">
        <v>399</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435</v>
      </c>
      <c r="C94" t="s">
        <v>436</v>
      </c>
      <c r="D94" t="s">
        <v>399</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437</v>
      </c>
      <c r="C95" t="s">
        <v>438</v>
      </c>
      <c r="D95" t="s">
        <v>399</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439</v>
      </c>
      <c r="C96" t="s">
        <v>440</v>
      </c>
      <c r="D96" t="s">
        <v>399</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441</v>
      </c>
      <c r="C97" t="s">
        <v>442</v>
      </c>
      <c r="D97" t="s">
        <v>399</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443</v>
      </c>
      <c r="C98" t="s">
        <v>444</v>
      </c>
      <c r="D98" t="s">
        <v>399</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445</v>
      </c>
      <c r="C99" t="s">
        <v>446</v>
      </c>
      <c r="D99" t="s">
        <v>399</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447</v>
      </c>
      <c r="C100" t="s">
        <v>448</v>
      </c>
      <c r="D100" t="s">
        <v>399</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449</v>
      </c>
      <c r="C101" t="s">
        <v>450</v>
      </c>
      <c r="D101" t="s">
        <v>399</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451</v>
      </c>
      <c r="C102" t="s">
        <v>452</v>
      </c>
      <c r="D102" t="s">
        <v>399</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453</v>
      </c>
      <c r="C103" t="s">
        <v>454</v>
      </c>
      <c r="D103" t="s">
        <v>399</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455</v>
      </c>
      <c r="C104" t="s">
        <v>456</v>
      </c>
      <c r="D104" t="s">
        <v>399</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457</v>
      </c>
      <c r="C105" t="s">
        <v>458</v>
      </c>
      <c r="D105" t="s">
        <v>399</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459</v>
      </c>
      <c r="C106" t="s">
        <v>460</v>
      </c>
      <c r="D106" t="s">
        <v>399</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461</v>
      </c>
      <c r="C107" t="s">
        <v>462</v>
      </c>
      <c r="D107" t="s">
        <v>399</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463</v>
      </c>
      <c r="C128" t="s">
        <v>464</v>
      </c>
      <c r="D128" t="s">
        <v>399</v>
      </c>
      <c r="E128" s="21">
        <f>SUM(E84:E127)</f>
        <v>0</v>
      </c>
      <c r="F128" s="21">
        <f t="shared" ref="F128:AW128" si="12">SUM(F84:F127)</f>
        <v>0</v>
      </c>
      <c r="G128" s="21">
        <f t="shared" si="12"/>
        <v>0</v>
      </c>
      <c r="H128" s="21">
        <f t="shared" si="12"/>
        <v>0</v>
      </c>
      <c r="I128" s="21">
        <f t="shared" si="12"/>
        <v>0</v>
      </c>
      <c r="J128" s="21">
        <f t="shared" si="12"/>
        <v>0</v>
      </c>
      <c r="K128" s="21">
        <f t="shared" si="12"/>
        <v>0</v>
      </c>
      <c r="L128" s="21">
        <f t="shared" si="12"/>
        <v>0</v>
      </c>
      <c r="M128" s="21">
        <f t="shared" si="12"/>
        <v>0</v>
      </c>
      <c r="N128" s="21">
        <f t="shared" si="12"/>
        <v>0</v>
      </c>
      <c r="O128" s="21">
        <f t="shared" si="12"/>
        <v>0</v>
      </c>
      <c r="P128" s="21">
        <f t="shared" si="12"/>
        <v>0</v>
      </c>
      <c r="Q128" s="21">
        <f t="shared" si="12"/>
        <v>0</v>
      </c>
      <c r="R128" s="21">
        <f t="shared" si="12"/>
        <v>0</v>
      </c>
      <c r="S128" s="21">
        <f t="shared" si="12"/>
        <v>0</v>
      </c>
      <c r="T128" s="21">
        <f t="shared" si="12"/>
        <v>0</v>
      </c>
      <c r="U128" s="21">
        <f t="shared" si="12"/>
        <v>0</v>
      </c>
      <c r="V128" s="21">
        <f t="shared" si="12"/>
        <v>0</v>
      </c>
      <c r="W128" s="21">
        <f t="shared" si="12"/>
        <v>0</v>
      </c>
      <c r="X128" s="21">
        <f t="shared" si="12"/>
        <v>0</v>
      </c>
      <c r="Y128" s="21">
        <f t="shared" si="12"/>
        <v>0</v>
      </c>
      <c r="Z128" s="21">
        <f t="shared" si="12"/>
        <v>0</v>
      </c>
      <c r="AA128" s="21">
        <f t="shared" si="12"/>
        <v>0</v>
      </c>
      <c r="AB128" s="21">
        <f t="shared" si="12"/>
        <v>0</v>
      </c>
      <c r="AC128" s="21">
        <f t="shared" si="12"/>
        <v>0</v>
      </c>
      <c r="AD128" s="21">
        <f t="shared" si="12"/>
        <v>0</v>
      </c>
      <c r="AE128" s="21">
        <f t="shared" si="12"/>
        <v>0</v>
      </c>
      <c r="AF128" s="21">
        <f t="shared" si="12"/>
        <v>0</v>
      </c>
      <c r="AG128" s="21">
        <f t="shared" si="12"/>
        <v>0</v>
      </c>
      <c r="AH128" s="21">
        <f t="shared" si="12"/>
        <v>0</v>
      </c>
      <c r="AI128" s="21">
        <f t="shared" si="12"/>
        <v>0</v>
      </c>
      <c r="AJ128" s="21">
        <f t="shared" si="12"/>
        <v>0</v>
      </c>
      <c r="AK128" s="21">
        <f t="shared" si="12"/>
        <v>0</v>
      </c>
      <c r="AL128" s="21">
        <f t="shared" si="12"/>
        <v>0</v>
      </c>
      <c r="AM128" s="21">
        <f t="shared" si="12"/>
        <v>0</v>
      </c>
      <c r="AN128" s="21">
        <f t="shared" si="12"/>
        <v>0</v>
      </c>
      <c r="AO128" s="21">
        <f t="shared" si="12"/>
        <v>0</v>
      </c>
      <c r="AP128" s="21">
        <f t="shared" si="12"/>
        <v>0</v>
      </c>
      <c r="AQ128" s="21">
        <f t="shared" si="12"/>
        <v>0</v>
      </c>
      <c r="AR128" s="21">
        <f t="shared" si="12"/>
        <v>0</v>
      </c>
      <c r="AS128" s="21">
        <f t="shared" si="12"/>
        <v>0</v>
      </c>
      <c r="AT128" s="21">
        <f t="shared" si="12"/>
        <v>0</v>
      </c>
      <c r="AU128" s="21">
        <f t="shared" si="12"/>
        <v>0</v>
      </c>
      <c r="AV128" s="21">
        <f t="shared" si="12"/>
        <v>0</v>
      </c>
      <c r="AW128" s="21">
        <f t="shared" si="12"/>
        <v>0</v>
      </c>
      <c r="AX128" s="21">
        <f>SUM(AX84:AX127)</f>
        <v>0</v>
      </c>
      <c r="AY128" s="21">
        <f>SUM(AY84:AY127)</f>
        <v>0</v>
      </c>
      <c r="AZ128" s="21">
        <f>SUM(AZ84:AZ127)</f>
        <v>0</v>
      </c>
      <c r="BA128" s="21">
        <f>SUM(BA84:BA127)</f>
        <v>0</v>
      </c>
      <c r="BB128" s="21">
        <f>SUM(BB84:BB127)</f>
        <v>0</v>
      </c>
    </row>
    <row r="129" spans="1:54" ht="15" customHeight="1" outlineLevel="2">
      <c r="A129" s="8"/>
      <c r="B129" t="s">
        <v>465</v>
      </c>
      <c r="C129" t="s">
        <v>466</v>
      </c>
      <c r="D129" t="s">
        <v>399</v>
      </c>
      <c r="E129" s="21">
        <v>0</v>
      </c>
      <c r="F129" s="21">
        <f>E131</f>
        <v>0</v>
      </c>
      <c r="G129" s="21">
        <f t="shared" ref="G129:AW129" si="13">F131</f>
        <v>0</v>
      </c>
      <c r="H129" s="21">
        <f t="shared" si="13"/>
        <v>0</v>
      </c>
      <c r="I129" s="21">
        <f t="shared" si="13"/>
        <v>0</v>
      </c>
      <c r="J129" s="21">
        <f t="shared" si="13"/>
        <v>0</v>
      </c>
      <c r="K129" s="21">
        <f t="shared" si="13"/>
        <v>0</v>
      </c>
      <c r="L129" s="21">
        <f t="shared" si="13"/>
        <v>0</v>
      </c>
      <c r="M129" s="21">
        <f t="shared" si="13"/>
        <v>0</v>
      </c>
      <c r="N129" s="21">
        <f t="shared" si="13"/>
        <v>0</v>
      </c>
      <c r="O129" s="21">
        <f t="shared" si="13"/>
        <v>0</v>
      </c>
      <c r="P129" s="21">
        <f t="shared" si="13"/>
        <v>0</v>
      </c>
      <c r="Q129" s="21">
        <f t="shared" si="13"/>
        <v>0</v>
      </c>
      <c r="R129" s="21">
        <f t="shared" si="13"/>
        <v>0</v>
      </c>
      <c r="S129" s="21">
        <f t="shared" si="13"/>
        <v>0</v>
      </c>
      <c r="T129" s="21">
        <f t="shared" si="13"/>
        <v>0</v>
      </c>
      <c r="U129" s="21">
        <f t="shared" si="13"/>
        <v>0</v>
      </c>
      <c r="V129" s="21">
        <f t="shared" si="13"/>
        <v>0</v>
      </c>
      <c r="W129" s="21">
        <f t="shared" si="13"/>
        <v>0</v>
      </c>
      <c r="X129" s="21">
        <f t="shared" si="13"/>
        <v>0</v>
      </c>
      <c r="Y129" s="21">
        <f t="shared" si="13"/>
        <v>0</v>
      </c>
      <c r="Z129" s="21">
        <f t="shared" si="13"/>
        <v>0</v>
      </c>
      <c r="AA129" s="21">
        <f t="shared" si="13"/>
        <v>0</v>
      </c>
      <c r="AB129" s="21">
        <f t="shared" si="13"/>
        <v>0</v>
      </c>
      <c r="AC129" s="21">
        <f t="shared" si="13"/>
        <v>0</v>
      </c>
      <c r="AD129" s="21">
        <f t="shared" si="13"/>
        <v>0</v>
      </c>
      <c r="AE129" s="21">
        <f t="shared" si="13"/>
        <v>0</v>
      </c>
      <c r="AF129" s="21">
        <f t="shared" si="13"/>
        <v>0</v>
      </c>
      <c r="AG129" s="21">
        <f t="shared" si="13"/>
        <v>0</v>
      </c>
      <c r="AH129" s="21">
        <f t="shared" si="13"/>
        <v>0</v>
      </c>
      <c r="AI129" s="21">
        <f t="shared" si="13"/>
        <v>0</v>
      </c>
      <c r="AJ129" s="21">
        <f t="shared" si="13"/>
        <v>0</v>
      </c>
      <c r="AK129" s="21">
        <f t="shared" si="13"/>
        <v>0</v>
      </c>
      <c r="AL129" s="21">
        <f t="shared" si="13"/>
        <v>0</v>
      </c>
      <c r="AM129" s="21">
        <f t="shared" si="13"/>
        <v>0</v>
      </c>
      <c r="AN129" s="21">
        <f t="shared" si="13"/>
        <v>0</v>
      </c>
      <c r="AO129" s="21">
        <f t="shared" si="13"/>
        <v>0</v>
      </c>
      <c r="AP129" s="21">
        <f t="shared" si="13"/>
        <v>0</v>
      </c>
      <c r="AQ129" s="21">
        <f t="shared" si="13"/>
        <v>0</v>
      </c>
      <c r="AR129" s="21">
        <f t="shared" si="13"/>
        <v>0</v>
      </c>
      <c r="AS129" s="21">
        <f t="shared" si="13"/>
        <v>0</v>
      </c>
      <c r="AT129" s="21">
        <f t="shared" si="13"/>
        <v>0</v>
      </c>
      <c r="AU129" s="21">
        <f t="shared" si="13"/>
        <v>0</v>
      </c>
      <c r="AV129" s="21">
        <f t="shared" si="13"/>
        <v>0</v>
      </c>
      <c r="AW129" s="21">
        <f t="shared" si="13"/>
        <v>0</v>
      </c>
      <c r="AX129" s="21">
        <f>AW131</f>
        <v>0</v>
      </c>
      <c r="AY129" s="21">
        <f>AX131</f>
        <v>0</v>
      </c>
      <c r="AZ129" s="21">
        <f>AY131</f>
        <v>0</v>
      </c>
      <c r="BA129" s="21">
        <f>AZ131</f>
        <v>0</v>
      </c>
      <c r="BB129" s="21">
        <f>BA131</f>
        <v>0</v>
      </c>
    </row>
    <row r="130" spans="1:54" ht="15" customHeight="1" outlineLevel="2">
      <c r="A130" s="8"/>
      <c r="B130" t="s">
        <v>467</v>
      </c>
      <c r="C130" t="s">
        <v>468</v>
      </c>
      <c r="D130" t="s">
        <v>399</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469</v>
      </c>
      <c r="C131" t="s">
        <v>470</v>
      </c>
      <c r="D131" t="s">
        <v>399</v>
      </c>
      <c r="E131" s="21">
        <f t="shared" ref="E131:AJ131" si="14">E82-E128+E129</f>
        <v>0</v>
      </c>
      <c r="F131" s="21">
        <f t="shared" si="14"/>
        <v>0</v>
      </c>
      <c r="G131" s="21">
        <f t="shared" si="14"/>
        <v>0</v>
      </c>
      <c r="H131" s="21">
        <f t="shared" si="14"/>
        <v>0</v>
      </c>
      <c r="I131" s="21">
        <f t="shared" si="14"/>
        <v>0</v>
      </c>
      <c r="J131" s="21">
        <f t="shared" si="14"/>
        <v>0</v>
      </c>
      <c r="K131" s="21">
        <f t="shared" si="14"/>
        <v>0</v>
      </c>
      <c r="L131" s="21">
        <f t="shared" si="14"/>
        <v>0</v>
      </c>
      <c r="M131" s="21">
        <f t="shared" si="14"/>
        <v>0</v>
      </c>
      <c r="N131" s="21">
        <f t="shared" si="14"/>
        <v>0</v>
      </c>
      <c r="O131" s="21">
        <f t="shared" si="14"/>
        <v>0</v>
      </c>
      <c r="P131" s="21">
        <f t="shared" si="14"/>
        <v>0</v>
      </c>
      <c r="Q131" s="21">
        <f t="shared" si="14"/>
        <v>0</v>
      </c>
      <c r="R131" s="21">
        <f t="shared" si="14"/>
        <v>0</v>
      </c>
      <c r="S131" s="21">
        <f t="shared" si="14"/>
        <v>0</v>
      </c>
      <c r="T131" s="21">
        <f t="shared" si="14"/>
        <v>0</v>
      </c>
      <c r="U131" s="21">
        <f t="shared" si="14"/>
        <v>0</v>
      </c>
      <c r="V131" s="21">
        <f t="shared" si="14"/>
        <v>0</v>
      </c>
      <c r="W131" s="21">
        <f t="shared" si="14"/>
        <v>0</v>
      </c>
      <c r="X131" s="21">
        <f t="shared" si="14"/>
        <v>0</v>
      </c>
      <c r="Y131" s="21">
        <f t="shared" si="14"/>
        <v>0</v>
      </c>
      <c r="Z131" s="21">
        <f t="shared" si="14"/>
        <v>0</v>
      </c>
      <c r="AA131" s="21">
        <f t="shared" si="14"/>
        <v>0</v>
      </c>
      <c r="AB131" s="21">
        <f t="shared" si="14"/>
        <v>0</v>
      </c>
      <c r="AC131" s="21">
        <f t="shared" si="14"/>
        <v>0</v>
      </c>
      <c r="AD131" s="21">
        <f t="shared" si="14"/>
        <v>0</v>
      </c>
      <c r="AE131" s="21">
        <f t="shared" si="14"/>
        <v>0</v>
      </c>
      <c r="AF131" s="21">
        <f t="shared" si="14"/>
        <v>0</v>
      </c>
      <c r="AG131" s="21">
        <f t="shared" si="14"/>
        <v>0</v>
      </c>
      <c r="AH131" s="21">
        <f t="shared" si="14"/>
        <v>0</v>
      </c>
      <c r="AI131" s="21">
        <f t="shared" si="14"/>
        <v>0</v>
      </c>
      <c r="AJ131" s="21">
        <f t="shared" si="14"/>
        <v>0</v>
      </c>
      <c r="AK131" s="21">
        <f t="shared" ref="AK131:BB131" si="15">AK82-AK128+AK129</f>
        <v>0</v>
      </c>
      <c r="AL131" s="21">
        <f t="shared" si="15"/>
        <v>0</v>
      </c>
      <c r="AM131" s="21">
        <f t="shared" si="15"/>
        <v>0</v>
      </c>
      <c r="AN131" s="21">
        <f t="shared" si="15"/>
        <v>0</v>
      </c>
      <c r="AO131" s="21">
        <f t="shared" si="15"/>
        <v>0</v>
      </c>
      <c r="AP131" s="21">
        <f t="shared" si="15"/>
        <v>0</v>
      </c>
      <c r="AQ131" s="21">
        <f t="shared" si="15"/>
        <v>0</v>
      </c>
      <c r="AR131" s="21">
        <f t="shared" si="15"/>
        <v>0</v>
      </c>
      <c r="AS131" s="21">
        <f t="shared" si="15"/>
        <v>0</v>
      </c>
      <c r="AT131" s="21">
        <f t="shared" si="15"/>
        <v>0</v>
      </c>
      <c r="AU131" s="21">
        <f t="shared" si="15"/>
        <v>0</v>
      </c>
      <c r="AV131" s="21">
        <f t="shared" si="15"/>
        <v>0</v>
      </c>
      <c r="AW131" s="21">
        <f t="shared" si="15"/>
        <v>0</v>
      </c>
      <c r="AX131" s="21">
        <f t="shared" si="15"/>
        <v>0</v>
      </c>
      <c r="AY131" s="21">
        <f t="shared" si="15"/>
        <v>0</v>
      </c>
      <c r="AZ131" s="21">
        <f t="shared" si="15"/>
        <v>0</v>
      </c>
      <c r="BA131" s="21">
        <f t="shared" si="15"/>
        <v>0</v>
      </c>
      <c r="BB131" s="21">
        <f t="shared" si="15"/>
        <v>0</v>
      </c>
    </row>
    <row r="132" spans="1:54" ht="14.5" outlineLevel="2">
      <c r="A132" s="8"/>
      <c r="B132" t="s">
        <v>471</v>
      </c>
      <c r="C132" t="s">
        <v>472</v>
      </c>
      <c r="D132" t="s">
        <v>399</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473</v>
      </c>
      <c r="C133" s="7" t="s">
        <v>474</v>
      </c>
      <c r="D133" s="7" t="s">
        <v>399</v>
      </c>
      <c r="E133" s="21">
        <f>E128+E132</f>
        <v>0</v>
      </c>
      <c r="F133" s="21">
        <f t="shared" ref="F133:BB133" si="16">F128+F132</f>
        <v>0</v>
      </c>
      <c r="G133" s="21">
        <f t="shared" si="16"/>
        <v>0</v>
      </c>
      <c r="H133" s="21">
        <f t="shared" si="16"/>
        <v>0</v>
      </c>
      <c r="I133" s="21">
        <f t="shared" si="16"/>
        <v>0</v>
      </c>
      <c r="J133" s="21">
        <f t="shared" si="16"/>
        <v>0</v>
      </c>
      <c r="K133" s="21">
        <f t="shared" si="16"/>
        <v>0</v>
      </c>
      <c r="L133" s="21">
        <f t="shared" si="16"/>
        <v>0</v>
      </c>
      <c r="M133" s="21">
        <f t="shared" si="16"/>
        <v>0</v>
      </c>
      <c r="N133" s="21">
        <f t="shared" si="16"/>
        <v>0</v>
      </c>
      <c r="O133" s="21">
        <f t="shared" si="16"/>
        <v>0</v>
      </c>
      <c r="P133" s="21">
        <f t="shared" si="16"/>
        <v>0</v>
      </c>
      <c r="Q133" s="21">
        <f t="shared" si="16"/>
        <v>0</v>
      </c>
      <c r="R133" s="21">
        <f t="shared" si="16"/>
        <v>0</v>
      </c>
      <c r="S133" s="21">
        <f t="shared" si="16"/>
        <v>0</v>
      </c>
      <c r="T133" s="21">
        <f t="shared" si="16"/>
        <v>0</v>
      </c>
      <c r="U133" s="21">
        <f t="shared" si="16"/>
        <v>0</v>
      </c>
      <c r="V133" s="21">
        <f t="shared" si="16"/>
        <v>0</v>
      </c>
      <c r="W133" s="21">
        <f t="shared" si="16"/>
        <v>0</v>
      </c>
      <c r="X133" s="21">
        <f t="shared" si="16"/>
        <v>0</v>
      </c>
      <c r="Y133" s="21">
        <f t="shared" si="16"/>
        <v>0</v>
      </c>
      <c r="Z133" s="21">
        <f t="shared" si="16"/>
        <v>0</v>
      </c>
      <c r="AA133" s="21">
        <f t="shared" si="16"/>
        <v>0</v>
      </c>
      <c r="AB133" s="21">
        <f t="shared" si="16"/>
        <v>0</v>
      </c>
      <c r="AC133" s="21">
        <f t="shared" si="16"/>
        <v>0</v>
      </c>
      <c r="AD133" s="21">
        <f t="shared" si="16"/>
        <v>0</v>
      </c>
      <c r="AE133" s="21">
        <f t="shared" si="16"/>
        <v>0</v>
      </c>
      <c r="AF133" s="21">
        <f t="shared" si="16"/>
        <v>0</v>
      </c>
      <c r="AG133" s="21">
        <f t="shared" si="16"/>
        <v>0</v>
      </c>
      <c r="AH133" s="21">
        <f t="shared" si="16"/>
        <v>0</v>
      </c>
      <c r="AI133" s="21">
        <f t="shared" si="16"/>
        <v>0</v>
      </c>
      <c r="AJ133" s="21">
        <f t="shared" si="16"/>
        <v>0</v>
      </c>
      <c r="AK133" s="21">
        <f t="shared" si="16"/>
        <v>0</v>
      </c>
      <c r="AL133" s="21">
        <f t="shared" si="16"/>
        <v>0</v>
      </c>
      <c r="AM133" s="21">
        <f t="shared" si="16"/>
        <v>0</v>
      </c>
      <c r="AN133" s="21">
        <f t="shared" si="16"/>
        <v>0</v>
      </c>
      <c r="AO133" s="21">
        <f t="shared" si="16"/>
        <v>0</v>
      </c>
      <c r="AP133" s="21">
        <f t="shared" si="16"/>
        <v>0</v>
      </c>
      <c r="AQ133" s="21">
        <f t="shared" si="16"/>
        <v>0</v>
      </c>
      <c r="AR133" s="21">
        <f t="shared" si="16"/>
        <v>0</v>
      </c>
      <c r="AS133" s="21">
        <f t="shared" si="16"/>
        <v>0</v>
      </c>
      <c r="AT133" s="21">
        <f t="shared" si="16"/>
        <v>0</v>
      </c>
      <c r="AU133" s="21">
        <f t="shared" si="16"/>
        <v>0</v>
      </c>
      <c r="AV133" s="21">
        <f t="shared" si="16"/>
        <v>0</v>
      </c>
      <c r="AW133" s="21">
        <f t="shared" si="16"/>
        <v>0</v>
      </c>
      <c r="AX133" s="21">
        <f t="shared" si="16"/>
        <v>0</v>
      </c>
      <c r="AY133" s="21">
        <f t="shared" si="16"/>
        <v>0</v>
      </c>
      <c r="AZ133" s="21">
        <f t="shared" si="16"/>
        <v>0</v>
      </c>
      <c r="BA133" s="21">
        <f t="shared" si="16"/>
        <v>0</v>
      </c>
      <c r="BB133" s="21">
        <f t="shared" si="16"/>
        <v>0</v>
      </c>
    </row>
    <row r="134" spans="1:54" ht="14" outlineLevel="2" thickBot="1">
      <c r="A134" s="139"/>
      <c r="B134" s="142" t="s">
        <v>475</v>
      </c>
      <c r="C134" s="143"/>
      <c r="D134" s="243"/>
      <c r="E134" s="245">
        <f t="shared" ref="E134:AJ134" si="17">E83+E77+E71</f>
        <v>-8.9392157298035499</v>
      </c>
      <c r="F134" s="245">
        <f t="shared" si="17"/>
        <v>-9.0474951358003857</v>
      </c>
      <c r="G134" s="245">
        <f t="shared" si="17"/>
        <v>-9.1575110648765392</v>
      </c>
      <c r="H134" s="245">
        <f t="shared" si="17"/>
        <v>-9.2693043566001574</v>
      </c>
      <c r="I134" s="245">
        <f t="shared" si="17"/>
        <v>-9.3829171502533715</v>
      </c>
      <c r="J134" s="245">
        <f t="shared" si="17"/>
        <v>-9.4983929449347038</v>
      </c>
      <c r="K134" s="245">
        <f t="shared" si="17"/>
        <v>-9.6157766371230302</v>
      </c>
      <c r="L134" s="245">
        <f t="shared" si="17"/>
        <v>-9.7351146033183813</v>
      </c>
      <c r="M134" s="245">
        <f t="shared" si="17"/>
        <v>-9.856454722580315</v>
      </c>
      <c r="N134" s="245">
        <f t="shared" si="17"/>
        <v>-9.9798464516559005</v>
      </c>
      <c r="O134" s="245">
        <f t="shared" si="17"/>
        <v>-10.105340892594896</v>
      </c>
      <c r="P134" s="245">
        <f t="shared" si="17"/>
        <v>-10.23299083031374</v>
      </c>
      <c r="Q134" s="245">
        <f t="shared" si="17"/>
        <v>-10.362850837774717</v>
      </c>
      <c r="R134" s="245">
        <f t="shared" si="17"/>
        <v>-10.494977306037146</v>
      </c>
      <c r="S134" s="245">
        <f t="shared" si="17"/>
        <v>-10.629428526898158</v>
      </c>
      <c r="T134" s="245">
        <f t="shared" si="17"/>
        <v>-10.766264798071864</v>
      </c>
      <c r="U134" s="245">
        <f t="shared" si="17"/>
        <v>-10.905548445727742</v>
      </c>
      <c r="V134" s="245">
        <f t="shared" si="17"/>
        <v>-11.047343952208207</v>
      </c>
      <c r="W134" s="245">
        <f t="shared" si="17"/>
        <v>-11.19171802364378</v>
      </c>
      <c r="X134" s="245">
        <f t="shared" si="17"/>
        <v>-11.338739680106665</v>
      </c>
      <c r="Y134" s="245">
        <f t="shared" si="17"/>
        <v>-11.488480323225929</v>
      </c>
      <c r="Z134" s="245">
        <f t="shared" si="17"/>
        <v>-11.641013886443458</v>
      </c>
      <c r="AA134" s="245">
        <f t="shared" si="17"/>
        <v>-11.796416887603534</v>
      </c>
      <c r="AB134" s="245">
        <f t="shared" si="17"/>
        <v>-11.954768549157595</v>
      </c>
      <c r="AC134" s="245">
        <f t="shared" si="17"/>
        <v>-12.116150903343414</v>
      </c>
      <c r="AD134" s="245">
        <f t="shared" si="17"/>
        <v>-12.280648919902658</v>
      </c>
      <c r="AE134" s="245">
        <f t="shared" si="17"/>
        <v>-12.44835060374724</v>
      </c>
      <c r="AF134" s="245">
        <f t="shared" si="17"/>
        <v>-12.619347122676905</v>
      </c>
      <c r="AG134" s="245">
        <f t="shared" si="17"/>
        <v>-12.793732965147962</v>
      </c>
      <c r="AH134" s="245">
        <f t="shared" si="17"/>
        <v>-12.97160602291407</v>
      </c>
      <c r="AI134" s="245">
        <f t="shared" si="17"/>
        <v>-13.153067786358967</v>
      </c>
      <c r="AJ134" s="245">
        <f t="shared" si="17"/>
        <v>-13.338223449675644</v>
      </c>
      <c r="AK134" s="245">
        <f t="shared" ref="AK134:BB134" si="18">AK83+AK77+AK71</f>
        <v>-13.527182068635096</v>
      </c>
      <c r="AL134" s="245">
        <f t="shared" si="18"/>
        <v>-13.720056755919064</v>
      </c>
      <c r="AM134" s="245">
        <f t="shared" si="18"/>
        <v>-13.916964808837587</v>
      </c>
      <c r="AN134" s="245">
        <f t="shared" si="18"/>
        <v>-14.118027897148952</v>
      </c>
      <c r="AO134" s="245">
        <f t="shared" si="18"/>
        <v>-14.32337224336683</v>
      </c>
      <c r="AP134" s="245">
        <f t="shared" si="18"/>
        <v>-14.53312881058023</v>
      </c>
      <c r="AQ134" s="245">
        <f t="shared" si="18"/>
        <v>-14.747433520324616</v>
      </c>
      <c r="AR134" s="245">
        <f t="shared" si="18"/>
        <v>-14.96642741786347</v>
      </c>
      <c r="AS134" s="245">
        <f t="shared" si="18"/>
        <v>-15.190256935136199</v>
      </c>
      <c r="AT134" s="245">
        <f t="shared" si="18"/>
        <v>-15.419074078578085</v>
      </c>
      <c r="AU134" s="245">
        <f t="shared" si="18"/>
        <v>-15.653036692068202</v>
      </c>
      <c r="AV134" s="245">
        <f t="shared" si="18"/>
        <v>-15.892308682313342</v>
      </c>
      <c r="AW134" s="245">
        <f t="shared" si="18"/>
        <v>-16.137060296821531</v>
      </c>
      <c r="AX134" s="245">
        <f t="shared" si="18"/>
        <v>-16.387468371824358</v>
      </c>
      <c r="AY134" s="245">
        <f t="shared" si="18"/>
        <v>-16.643716625276074</v>
      </c>
      <c r="AZ134" s="245">
        <f t="shared" si="18"/>
        <v>-16.905995957365501</v>
      </c>
      <c r="BA134" s="245">
        <f t="shared" si="18"/>
        <v>-17.174504728489556</v>
      </c>
      <c r="BB134" s="245">
        <f t="shared" si="18"/>
        <v>-17.4472780788997</v>
      </c>
    </row>
    <row r="135" spans="1:54" ht="14" outlineLevel="2" thickBot="1">
      <c r="A135" s="138"/>
      <c r="B135" s="140" t="s">
        <v>476</v>
      </c>
      <c r="C135" s="141"/>
      <c r="D135" s="244"/>
      <c r="E135" s="245">
        <f>E133+E134</f>
        <v>-8.9392157298035499</v>
      </c>
      <c r="F135" s="245">
        <f t="shared" ref="F135:AW135" si="19">F133+F134</f>
        <v>-9.0474951358003857</v>
      </c>
      <c r="G135" s="245">
        <f t="shared" si="19"/>
        <v>-9.1575110648765392</v>
      </c>
      <c r="H135" s="245">
        <f t="shared" si="19"/>
        <v>-9.2693043566001574</v>
      </c>
      <c r="I135" s="245">
        <f t="shared" si="19"/>
        <v>-9.3829171502533715</v>
      </c>
      <c r="J135" s="245">
        <f t="shared" si="19"/>
        <v>-9.4983929449347038</v>
      </c>
      <c r="K135" s="245">
        <f t="shared" si="19"/>
        <v>-9.6157766371230302</v>
      </c>
      <c r="L135" s="245">
        <f t="shared" si="19"/>
        <v>-9.7351146033183813</v>
      </c>
      <c r="M135" s="245">
        <f t="shared" si="19"/>
        <v>-9.856454722580315</v>
      </c>
      <c r="N135" s="245">
        <f t="shared" si="19"/>
        <v>-9.9798464516559005</v>
      </c>
      <c r="O135" s="245">
        <f t="shared" si="19"/>
        <v>-10.105340892594896</v>
      </c>
      <c r="P135" s="245">
        <f t="shared" si="19"/>
        <v>-10.23299083031374</v>
      </c>
      <c r="Q135" s="245">
        <f t="shared" si="19"/>
        <v>-10.362850837774717</v>
      </c>
      <c r="R135" s="245">
        <f t="shared" si="19"/>
        <v>-10.494977306037146</v>
      </c>
      <c r="S135" s="245">
        <f t="shared" si="19"/>
        <v>-10.629428526898158</v>
      </c>
      <c r="T135" s="245">
        <f t="shared" si="19"/>
        <v>-10.766264798071864</v>
      </c>
      <c r="U135" s="245">
        <f t="shared" si="19"/>
        <v>-10.905548445727742</v>
      </c>
      <c r="V135" s="245">
        <f t="shared" si="19"/>
        <v>-11.047343952208207</v>
      </c>
      <c r="W135" s="245">
        <f t="shared" si="19"/>
        <v>-11.19171802364378</v>
      </c>
      <c r="X135" s="245">
        <f t="shared" si="19"/>
        <v>-11.338739680106665</v>
      </c>
      <c r="Y135" s="245">
        <f t="shared" si="19"/>
        <v>-11.488480323225929</v>
      </c>
      <c r="Z135" s="245">
        <f t="shared" si="19"/>
        <v>-11.641013886443458</v>
      </c>
      <c r="AA135" s="245">
        <f t="shared" si="19"/>
        <v>-11.796416887603534</v>
      </c>
      <c r="AB135" s="245">
        <f t="shared" si="19"/>
        <v>-11.954768549157595</v>
      </c>
      <c r="AC135" s="245">
        <f t="shared" si="19"/>
        <v>-12.116150903343414</v>
      </c>
      <c r="AD135" s="245">
        <f t="shared" si="19"/>
        <v>-12.280648919902658</v>
      </c>
      <c r="AE135" s="245">
        <f t="shared" si="19"/>
        <v>-12.44835060374724</v>
      </c>
      <c r="AF135" s="245">
        <f t="shared" si="19"/>
        <v>-12.619347122676905</v>
      </c>
      <c r="AG135" s="245">
        <f t="shared" si="19"/>
        <v>-12.793732965147962</v>
      </c>
      <c r="AH135" s="245">
        <f t="shared" si="19"/>
        <v>-12.97160602291407</v>
      </c>
      <c r="AI135" s="245">
        <f t="shared" si="19"/>
        <v>-13.153067786358967</v>
      </c>
      <c r="AJ135" s="245">
        <f t="shared" si="19"/>
        <v>-13.338223449675644</v>
      </c>
      <c r="AK135" s="245">
        <f t="shared" si="19"/>
        <v>-13.527182068635096</v>
      </c>
      <c r="AL135" s="245">
        <f t="shared" si="19"/>
        <v>-13.720056755919064</v>
      </c>
      <c r="AM135" s="245">
        <f t="shared" si="19"/>
        <v>-13.916964808837587</v>
      </c>
      <c r="AN135" s="245">
        <f t="shared" si="19"/>
        <v>-14.118027897148952</v>
      </c>
      <c r="AO135" s="245">
        <f t="shared" si="19"/>
        <v>-14.32337224336683</v>
      </c>
      <c r="AP135" s="245">
        <f t="shared" si="19"/>
        <v>-14.53312881058023</v>
      </c>
      <c r="AQ135" s="245">
        <f t="shared" si="19"/>
        <v>-14.747433520324616</v>
      </c>
      <c r="AR135" s="245">
        <f t="shared" si="19"/>
        <v>-14.96642741786347</v>
      </c>
      <c r="AS135" s="245">
        <f t="shared" si="19"/>
        <v>-15.190256935136199</v>
      </c>
      <c r="AT135" s="245">
        <f t="shared" si="19"/>
        <v>-15.419074078578085</v>
      </c>
      <c r="AU135" s="245">
        <f t="shared" si="19"/>
        <v>-15.653036692068202</v>
      </c>
      <c r="AV135" s="245">
        <f t="shared" si="19"/>
        <v>-15.892308682313342</v>
      </c>
      <c r="AW135" s="245">
        <f t="shared" si="19"/>
        <v>-16.137060296821531</v>
      </c>
      <c r="AX135" s="245">
        <f>AX133+AX134</f>
        <v>-16.387468371824358</v>
      </c>
      <c r="AY135" s="245">
        <f>AY133+AY134</f>
        <v>-16.643716625276074</v>
      </c>
      <c r="AZ135" s="245">
        <f>AZ133+AZ134</f>
        <v>-16.905995957365501</v>
      </c>
      <c r="BA135" s="245">
        <f>BA133+BA134</f>
        <v>-17.174504728489556</v>
      </c>
      <c r="BB135" s="245">
        <f>BB133+BB134</f>
        <v>-17.4472780788997</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477</v>
      </c>
      <c r="B139" s="134"/>
      <c r="C139" s="135"/>
      <c r="D139" s="135"/>
      <c r="E139" s="136"/>
      <c r="F139" s="137"/>
      <c r="G139" s="137"/>
      <c r="H139" s="137"/>
      <c r="I139" s="137"/>
      <c r="J139" s="248"/>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478</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479</v>
      </c>
      <c r="C142" s="134" t="s">
        <v>164</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66" t="s">
        <v>480</v>
      </c>
      <c r="B143" s="135" t="s">
        <v>289</v>
      </c>
      <c r="C143" s="135" t="s">
        <v>405</v>
      </c>
      <c r="D143" s="135" t="s">
        <v>399</v>
      </c>
      <c r="E143" s="21">
        <f>-(E$158*'Fixed Data'!$B$25*'Fixed Data'!E$47*'Fixed Data'!$B$24*'Fixed Data'!$B$23+E$158*'Fixed Data'!$B$26)*'Fixed Data'!L42/10^6</f>
        <v>-53.300942109531704</v>
      </c>
      <c r="F143" s="21">
        <f>-(F$158*'Fixed Data'!$B$25*'Fixed Data'!F$47*'Fixed Data'!$B$24*'Fixed Data'!$B$23+F$158*'Fixed Data'!$B$26)*'Fixed Data'!M42/10^6</f>
        <v>-54.906471941243481</v>
      </c>
      <c r="G143" s="21">
        <f>-(G$158*'Fixed Data'!$B$25*'Fixed Data'!G$47*'Fixed Data'!$B$24*'Fixed Data'!$B$23+G$158*'Fixed Data'!$B$26)*'Fixed Data'!N42/10^6</f>
        <v>-56.351385346213974</v>
      </c>
      <c r="H143" s="21">
        <f>-(H$158*'Fixed Data'!$B$25*'Fixed Data'!H$47*'Fixed Data'!$B$24*'Fixed Data'!$B$23+H$158*'Fixed Data'!$B$26)*'Fixed Data'!O42/10^6</f>
        <v>-57.826062339632742</v>
      </c>
      <c r="I143" s="21">
        <f>-(I$158*'Fixed Data'!$B$25*'Fixed Data'!I$47*'Fixed Data'!$B$24*'Fixed Data'!$B$23+I$158*'Fixed Data'!$B$26)*'Fixed Data'!P42/10^6</f>
        <v>-59.530320012771448</v>
      </c>
      <c r="J143" s="21">
        <f>-(J$158*'Fixed Data'!$B$25*'Fixed Data'!J$47*'Fixed Data'!$B$24*'Fixed Data'!$B$23+J$158*'Fixed Data'!$B$26)*'Fixed Data'!Q42/10^6</f>
        <v>-61.27070296654157</v>
      </c>
      <c r="K143" s="21">
        <f>-(K$158*'Fixed Data'!$B$25*'Fixed Data'!K$47*'Fixed Data'!$B$24*'Fixed Data'!$B$23+K$158*'Fixed Data'!$B$26)*'Fixed Data'!R42/10^6</f>
        <v>-62.844059392446582</v>
      </c>
      <c r="L143" s="21">
        <f>-(L$158*'Fixed Data'!$B$25*'Fixed Data'!L$47*'Fixed Data'!$B$24*'Fixed Data'!$B$23+L$158*'Fixed Data'!$B$26)*'Fixed Data'!S42/10^6</f>
        <v>-64.656851601094388</v>
      </c>
      <c r="M143" s="21">
        <f>-(M$158*'Fixed Data'!$B$25*'Fixed Data'!M$47*'Fixed Data'!$B$24*'Fixed Data'!$B$23+M$158*'Fixed Data'!$B$26)*'Fixed Data'!T42/10^6</f>
        <v>-66.508476323533785</v>
      </c>
      <c r="N143" s="21">
        <f>-(N$158*'Fixed Data'!$B$25*'Fixed Data'!N$47*'Fixed Data'!$B$24*'Fixed Data'!$B$23+N$158*'Fixed Data'!$B$26)*'Fixed Data'!U42/10^6</f>
        <v>-68.188145361520611</v>
      </c>
      <c r="O143" s="21">
        <f>-(O$158*'Fixed Data'!$B$25*'Fixed Data'!O$47*'Fixed Data'!$B$24*'Fixed Data'!$B$23+O$158*'Fixed Data'!$B$26)*'Fixed Data'!V42/10^6</f>
        <v>-70.117733343871578</v>
      </c>
      <c r="P143" s="21">
        <f>-(P$158*'Fixed Data'!$B$25*'Fixed Data'!P$47*'Fixed Data'!$B$24*'Fixed Data'!$B$23+P$158*'Fixed Data'!$B$26)*'Fixed Data'!W42/10^6</f>
        <v>-72.089135244745535</v>
      </c>
      <c r="Q143" s="21">
        <f>-(Q$158*'Fixed Data'!$B$25*'Fixed Data'!Q$47*'Fixed Data'!$B$24*'Fixed Data'!$B$23+Q$158*'Fixed Data'!$B$26)*'Fixed Data'!X42/10^6</f>
        <v>-74.103427377431686</v>
      </c>
      <c r="R143" s="21">
        <f>-(R$158*'Fixed Data'!$B$25*'Fixed Data'!R$47*'Fixed Data'!$B$24*'Fixed Data'!$B$23+R$158*'Fixed Data'!$B$26)*'Fixed Data'!Y42/10^6</f>
        <v>-76.384417503755273</v>
      </c>
      <c r="S143" s="21">
        <f>-(S$158*'Fixed Data'!$B$25*'Fixed Data'!S$47*'Fixed Data'!$B$24*'Fixed Data'!$B$23+S$158*'Fixed Data'!$B$26)*'Fixed Data'!Z42/10^6</f>
        <v>-78.490718976250974</v>
      </c>
      <c r="T143" s="21">
        <f>-(T$158*'Fixed Data'!$B$25*'Fixed Data'!T$47*'Fixed Data'!$B$24*'Fixed Data'!$B$23+T$158*'Fixed Data'!$B$26)*'Fixed Data'!AA42/10^6</f>
        <v>-80.643414864705292</v>
      </c>
      <c r="U143" s="21">
        <f>-(U$158*'Fixed Data'!$B$25*'Fixed Data'!U$47*'Fixed Data'!$B$24*'Fixed Data'!$B$23+U$158*'Fixed Data'!$B$26)*'Fixed Data'!AB42/10^6</f>
        <v>-82.843737761513481</v>
      </c>
      <c r="V143" s="21">
        <f>-(V$158*'Fixed Data'!$B$25*'Fixed Data'!V$47*'Fixed Data'!$B$24*'Fixed Data'!$B$23+V$158*'Fixed Data'!$B$26)*'Fixed Data'!AC42/10^6</f>
        <v>-85.327379194293314</v>
      </c>
      <c r="W143" s="21">
        <f>-(W$158*'Fixed Data'!$B$25*'Fixed Data'!W$47*'Fixed Data'!$B$24*'Fixed Data'!$B$23+W$158*'Fixed Data'!$B$26)*'Fixed Data'!AD42/10^6</f>
        <v>-87.629891293338318</v>
      </c>
      <c r="X143" s="21">
        <f>-(X$158*'Fixed Data'!$B$25*'Fixed Data'!X$47*'Fixed Data'!$B$24*'Fixed Data'!$B$23+X$158*'Fixed Data'!$B$26)*'Fixed Data'!AE42/10^6</f>
        <v>-90.224648679206993</v>
      </c>
      <c r="Y143" s="21">
        <f>-(Y$158*'Fixed Data'!$B$25*'Fixed Data'!Y$47*'Fixed Data'!$B$24*'Fixed Data'!$B$23+Y$158*'Fixed Data'!$B$26)*'Fixed Data'!AF42/10^6</f>
        <v>-92.635047515684306</v>
      </c>
      <c r="Z143" s="21">
        <f>-(Z$158*'Fixed Data'!$B$25*'Fixed Data'!Z$47*'Fixed Data'!$B$24*'Fixed Data'!$B$23+Z$158*'Fixed Data'!$B$26)*'Fixed Data'!AG42/10^6</f>
        <v>-95.347049677605995</v>
      </c>
      <c r="AA143" s="21">
        <f>-(AA$158*'Fixed Data'!$B$25*'Fixed Data'!AA$47*'Fixed Data'!$B$24*'Fixed Data'!$B$23+AA$158*'Fixed Data'!$B$26)*'Fixed Data'!AH42/10^6</f>
        <v>-98.12175931572024</v>
      </c>
      <c r="AB143" s="21">
        <f>-(AB$158*'Fixed Data'!$B$25*'Fixed Data'!AB$47*'Fixed Data'!$B$24*'Fixed Data'!$B$23+AB$158*'Fixed Data'!$B$26)*'Fixed Data'!AI42/10^6</f>
        <v>-100.96094145253942</v>
      </c>
      <c r="AC143" s="21">
        <f>-(AC$158*'Fixed Data'!$B$25*'Fixed Data'!AC$47*'Fixed Data'!$B$24*'Fixed Data'!$B$23+AC$158*'Fixed Data'!$B$26)*'Fixed Data'!AJ42/10^6</f>
        <v>-103.8076609453434</v>
      </c>
      <c r="AD143" s="21">
        <f>-(AD$158*'Fixed Data'!$B$25*'Fixed Data'!AD$47*'Fixed Data'!$B$24*'Fixed Data'!$B$23+AD$158*'Fixed Data'!$B$26)*'Fixed Data'!AK42/10^6</f>
        <v>-106.73481050503852</v>
      </c>
      <c r="AE143" s="21">
        <f>-(AE$158*'Fixed Data'!$B$25*'Fixed Data'!AE$47*'Fixed Data'!$B$24*'Fixed Data'!$B$23+AE$158*'Fixed Data'!$B$26)*'Fixed Data'!AL42/10^6</f>
        <v>-109.756797962036</v>
      </c>
      <c r="AF143" s="21">
        <f>-(AF$158*'Fixed Data'!$B$25*'Fixed Data'!AF$47*'Fixed Data'!$B$24*'Fixed Data'!$B$23+AF$158*'Fixed Data'!$B$26)*'Fixed Data'!AM42/10^6</f>
        <v>-112.84166699476977</v>
      </c>
      <c r="AG143" s="21">
        <f>-(AG$158*'Fixed Data'!$B$25*'Fixed Data'!AG$47*'Fixed Data'!$B$24*'Fixed Data'!$B$23+AG$158*'Fixed Data'!$B$26)*'Fixed Data'!AN42/10^6</f>
        <v>-115.99435881765514</v>
      </c>
      <c r="AH143" s="21">
        <f>-(AH$158*'Fixed Data'!$B$25*'Fixed Data'!AH$47*'Fixed Data'!$B$24*'Fixed Data'!$B$23+AH$158*'Fixed Data'!$B$26)*'Fixed Data'!AO42/10^6</f>
        <v>-119.22096776185515</v>
      </c>
      <c r="AI143" s="21">
        <f>-(AI$158*'Fixed Data'!$B$25*'Fixed Data'!AI$47*'Fixed Data'!$B$24*'Fixed Data'!$B$23+AI$158*'Fixed Data'!$B$26)*'Fixed Data'!AP42/10^6</f>
        <v>-122.52975171822408</v>
      </c>
      <c r="AJ143" s="21">
        <f>-(AJ$158*'Fixed Data'!$B$25*'Fixed Data'!AJ$47*'Fixed Data'!$B$24*'Fixed Data'!$B$23+AJ$158*'Fixed Data'!$B$26)*'Fixed Data'!AQ42/10^6</f>
        <v>-125.91931157544346</v>
      </c>
      <c r="AK143" s="21">
        <f>-(AK$158*'Fixed Data'!$B$25*'Fixed Data'!AK$47*'Fixed Data'!$B$24*'Fixed Data'!$B$23+AK$158*'Fixed Data'!$B$26)*'Fixed Data'!AR42/10^6</f>
        <v>-129.38948549209039</v>
      </c>
      <c r="AL143" s="21">
        <f>-(AL$158*'Fixed Data'!$B$25*'Fixed Data'!AL$47*'Fixed Data'!$B$24*'Fixed Data'!$B$23+AL$158*'Fixed Data'!$B$26)*'Fixed Data'!AS42/10^6</f>
        <v>-132.94453418633725</v>
      </c>
      <c r="AM143" s="21">
        <f>-(AM$158*'Fixed Data'!$B$25*'Fixed Data'!AM$47*'Fixed Data'!$B$24*'Fixed Data'!$B$23+AM$158*'Fixed Data'!$B$26)*'Fixed Data'!AT42/10^6</f>
        <v>-136.58777016744187</v>
      </c>
      <c r="AN143" s="21">
        <f>-(AN$158*'Fixed Data'!$B$25*'Fixed Data'!AN$47*'Fixed Data'!$B$24*'Fixed Data'!$B$23+AN$158*'Fixed Data'!$B$26)*'Fixed Data'!AU42/10^6</f>
        <v>-140.32174635111747</v>
      </c>
      <c r="AO143" s="21">
        <f>-(AO$158*'Fixed Data'!$B$25*'Fixed Data'!AO$47*'Fixed Data'!$B$24*'Fixed Data'!$B$23+AO$158*'Fixed Data'!$B$26)*'Fixed Data'!AV42/10^6</f>
        <v>-144.14869653828188</v>
      </c>
      <c r="AP143" s="21">
        <f>-(AP$158*'Fixed Data'!$B$25*'Fixed Data'!AP$47*'Fixed Data'!$B$24*'Fixed Data'!$B$23+AP$158*'Fixed Data'!$B$26)*'Fixed Data'!AW42/10^6</f>
        <v>-148.07164349423601</v>
      </c>
      <c r="AQ143" s="21">
        <f>-(AQ$158*'Fixed Data'!$B$25*'Fixed Data'!AQ$47*'Fixed Data'!$B$24*'Fixed Data'!$B$23+AQ$158*'Fixed Data'!$B$26)*'Fixed Data'!AX42/10^6</f>
        <v>-152.09390456950371</v>
      </c>
      <c r="AR143" s="21">
        <f>-(AR$158*'Fixed Data'!$B$25*'Fixed Data'!AR$47*'Fixed Data'!$B$24*'Fixed Data'!$B$23+AR$158*'Fixed Data'!$B$26)*'Fixed Data'!AY42/10^6</f>
        <v>-156.21862058557295</v>
      </c>
      <c r="AS143" s="21">
        <f>-(AS$158*'Fixed Data'!$B$25*'Fixed Data'!AS$47*'Fixed Data'!$B$24*'Fixed Data'!$B$23+AS$158*'Fixed Data'!$B$26)*'Fixed Data'!AZ42/10^6</f>
        <v>-160.4490049101363</v>
      </c>
      <c r="AT143" s="21">
        <f>-(AT$158*'Fixed Data'!$B$25*'Fixed Data'!AT$47*'Fixed Data'!$B$24*'Fixed Data'!$B$23+AT$158*'Fixed Data'!$B$26)*'Fixed Data'!BA42/10^6</f>
        <v>-164.78847204396484</v>
      </c>
      <c r="AU143" s="21">
        <f>-(AU$158*'Fixed Data'!$B$25*'Fixed Data'!AU$47*'Fixed Data'!$B$24*'Fixed Data'!$B$23+AU$158*'Fixed Data'!$B$26)*'Fixed Data'!BB42/10^6</f>
        <v>-169.24063979558778</v>
      </c>
      <c r="AV143" s="21">
        <f>-(AV$158*'Fixed Data'!$B$25*'Fixed Data'!AV$47*'Fixed Data'!$B$24*'Fixed Data'!$B$23+AV$158*'Fixed Data'!$B$26)*'Fixed Data'!BC42/10^6</f>
        <v>-173.80923701934969</v>
      </c>
      <c r="AW143" s="21">
        <f>-(AW$158*'Fixed Data'!$B$25*'Fixed Data'!AW$47*'Fixed Data'!$B$24*'Fixed Data'!$B$23+AW$158*'Fixed Data'!$B$26)*'Fixed Data'!BD42/10^6</f>
        <v>-178.49811402793412</v>
      </c>
      <c r="AX143" s="21">
        <f>-(AX$158*'Fixed Data'!$B$25*'Fixed Data'!AX$47*'Fixed Data'!$B$24*'Fixed Data'!$B$23+AX$158*'Fixed Data'!$B$26)*'Fixed Data'!BE42/10^6</f>
        <v>-183.31129282635078</v>
      </c>
      <c r="AY143" s="21">
        <f>-(AY$158*'Fixed Data'!$B$25*'Fixed Data'!AY$47*'Fixed Data'!$B$24*'Fixed Data'!$B$23+AY$158*'Fixed Data'!$B$26)*'Fixed Data'!BF42/10^6</f>
        <v>-188.25297321888084</v>
      </c>
      <c r="AZ143" s="21">
        <f>-(AZ$158*'Fixed Data'!$B$25*'Fixed Data'!AZ$47*'Fixed Data'!$B$24*'Fixed Data'!$B$23+AZ$158*'Fixed Data'!$B$26)*'Fixed Data'!BG42/10^6</f>
        <v>-193.32752704800322</v>
      </c>
      <c r="BA143" s="21">
        <f>-(BA$158*'Fixed Data'!$B$25*'Fixed Data'!BA$47*'Fixed Data'!$B$24*'Fixed Data'!$B$23+BA$158*'Fixed Data'!$B$26)*'Fixed Data'!BH42/10^6</f>
        <v>-198.53950102268251</v>
      </c>
      <c r="BB143" s="21">
        <f>-(BB$158*'Fixed Data'!$B$25*'Fixed Data'!BB$47*'Fixed Data'!$B$24*'Fixed Data'!$B$23+BB$158*'Fixed Data'!$B$26)*'Fixed Data'!BI42/10^6</f>
        <v>-203.86826423821952</v>
      </c>
    </row>
    <row r="144" spans="1:54" outlineLevel="2">
      <c r="A144" s="467"/>
      <c r="B144" s="135" t="s">
        <v>289</v>
      </c>
      <c r="C144" s="135"/>
      <c r="D144" s="135" t="s">
        <v>399</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67"/>
      <c r="B145" s="135" t="s">
        <v>289</v>
      </c>
      <c r="C145" s="135"/>
      <c r="D145" s="135" t="s">
        <v>399</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67"/>
      <c r="B146" s="135" t="s">
        <v>292</v>
      </c>
      <c r="C146" s="135" t="s">
        <v>481</v>
      </c>
      <c r="D146" s="135" t="s">
        <v>399</v>
      </c>
      <c r="E146" s="21">
        <f>-E$161*'Fixed Data'!$B$20*'Fixed Data'!$B$22</f>
        <v>-3.7772409448364352</v>
      </c>
      <c r="F146" s="21">
        <f>-F$161*'Fixed Data'!$B$20*'Fixed Data'!$B$22</f>
        <v>-3.878653281459894</v>
      </c>
      <c r="G146" s="21">
        <f>-G$161*'Fixed Data'!$B$20*'Fixed Data'!$B$22</f>
        <v>-3.9835552575562332</v>
      </c>
      <c r="H146" s="21">
        <f>-H$161*'Fixed Data'!$B$20*'Fixed Data'!$B$22</f>
        <v>-4.0920839255420169</v>
      </c>
      <c r="I146" s="21">
        <f>-I$161*'Fixed Data'!$B$20*'Fixed Data'!$B$22</f>
        <v>-4.2043820950209705</v>
      </c>
      <c r="J146" s="21">
        <f>-J$161*'Fixed Data'!$B$20*'Fixed Data'!$B$22</f>
        <v>-4.3205987136095922</v>
      </c>
      <c r="K146" s="21">
        <f>-K$161*'Fixed Data'!$B$20*'Fixed Data'!$B$22</f>
        <v>-4.4408891357552287</v>
      </c>
      <c r="L146" s="21">
        <f>-L$161*'Fixed Data'!$B$20*'Fixed Data'!$B$22</f>
        <v>-4.5654153019481303</v>
      </c>
      <c r="M146" s="21">
        <f>-M$161*'Fixed Data'!$B$20*'Fixed Data'!$B$22</f>
        <v>-4.6943461419485617</v>
      </c>
      <c r="N146" s="21">
        <f>-N$161*'Fixed Data'!$B$20*'Fixed Data'!$B$22</f>
        <v>-4.8278579108094037</v>
      </c>
      <c r="O146" s="21">
        <f>-O$161*'Fixed Data'!$B$20*'Fixed Data'!$B$22</f>
        <v>-4.9661343680882037</v>
      </c>
      <c r="P146" s="21">
        <f>-P$161*'Fixed Data'!$B$20*'Fixed Data'!$B$22</f>
        <v>-5.1093672930818261</v>
      </c>
      <c r="Q146" s="21">
        <f>-Q$161*'Fixed Data'!$B$20*'Fixed Data'!$B$22</f>
        <v>-5.2577567536445224</v>
      </c>
      <c r="R146" s="21">
        <f>-R$161*'Fixed Data'!$B$20*'Fixed Data'!$B$22</f>
        <v>-5.4115115094150585</v>
      </c>
      <c r="S146" s="21">
        <f>-S$161*'Fixed Data'!$B$20*'Fixed Data'!$B$22</f>
        <v>-5.5708494150438259</v>
      </c>
      <c r="T146" s="21">
        <f>-T$161*'Fixed Data'!$B$20*'Fixed Data'!$B$22</f>
        <v>-5.7359978010184474</v>
      </c>
      <c r="U146" s="21">
        <f>-U$161*'Fixed Data'!$B$20*'Fixed Data'!$B$22</f>
        <v>-5.90719394409542</v>
      </c>
      <c r="V146" s="21">
        <f>-V$161*'Fixed Data'!$B$20*'Fixed Data'!$B$22</f>
        <v>-6.0846855377317492</v>
      </c>
      <c r="W146" s="21">
        <f>-W$161*'Fixed Data'!$B$20*'Fixed Data'!$B$22</f>
        <v>-6.2687310729105512</v>
      </c>
      <c r="X146" s="21">
        <f>-X$161*'Fixed Data'!$B$20*'Fixed Data'!$B$22</f>
        <v>-6.4596005101862612</v>
      </c>
      <c r="Y146" s="21">
        <f>-Y$161*'Fixed Data'!$B$20*'Fixed Data'!$B$22</f>
        <v>-6.6575756157072172</v>
      </c>
      <c r="Z146" s="21">
        <f>-Z$161*'Fixed Data'!$B$20*'Fixed Data'!$B$22</f>
        <v>-6.8629506332608639</v>
      </c>
      <c r="AA146" s="21">
        <f>-AA$161*'Fixed Data'!$B$20*'Fixed Data'!$B$22</f>
        <v>-7.0760328219098945</v>
      </c>
      <c r="AB146" s="21">
        <f>-AB$161*'Fixed Data'!$B$20*'Fixed Data'!$B$22</f>
        <v>-7.297143038431436</v>
      </c>
      <c r="AC146" s="21">
        <f>-AC$161*'Fixed Data'!$B$20*'Fixed Data'!$B$22</f>
        <v>-7.5266163645592199</v>
      </c>
      <c r="AD146" s="21">
        <f>-AD$161*'Fixed Data'!$B$20*'Fixed Data'!$B$22</f>
        <v>-7.7648028462332963</v>
      </c>
      <c r="AE146" s="21">
        <f>-AE$161*'Fixed Data'!$B$20*'Fixed Data'!$B$22</f>
        <v>-8.0120680984407073</v>
      </c>
      <c r="AF146" s="21">
        <f>-AF$161*'Fixed Data'!$B$20*'Fixed Data'!$B$22</f>
        <v>-8.2687940220637035</v>
      </c>
      <c r="AG146" s="21">
        <f>-AG$161*'Fixed Data'!$B$20*'Fixed Data'!$B$22</f>
        <v>-8.5353796775384811</v>
      </c>
      <c r="AH146" s="21">
        <f>-AH$161*'Fixed Data'!$B$20*'Fixed Data'!$B$22</f>
        <v>-8.8122419120973774</v>
      </c>
      <c r="AI146" s="21">
        <f>-AI$161*'Fixed Data'!$B$20*'Fixed Data'!$B$22</f>
        <v>-9.0998163902381553</v>
      </c>
      <c r="AJ146" s="21">
        <f>-AJ$161*'Fixed Data'!$B$20*'Fixed Data'!$B$22</f>
        <v>-9.3985582657692106</v>
      </c>
      <c r="AK146" s="21">
        <f>-AK$161*'Fixed Data'!$B$20*'Fixed Data'!$B$22</f>
        <v>-9.7089432346803637</v>
      </c>
      <c r="AL146" s="21">
        <f>-AL$161*'Fixed Data'!$B$20*'Fixed Data'!$B$22</f>
        <v>-10.031468498407648</v>
      </c>
      <c r="AM146" s="21">
        <f>-AM$161*'Fixed Data'!$B$20*'Fixed Data'!$B$22</f>
        <v>-10.366653659893558</v>
      </c>
      <c r="AN146" s="21">
        <f>-AN$161*'Fixed Data'!$B$20*'Fixed Data'!$B$22</f>
        <v>-10.715041888465397</v>
      </c>
      <c r="AO146" s="21">
        <f>-AO$161*'Fixed Data'!$B$20*'Fixed Data'!$B$22</f>
        <v>-11.077200950304567</v>
      </c>
      <c r="AP146" s="21">
        <f>-AP$161*'Fixed Data'!$B$20*'Fixed Data'!$B$22</f>
        <v>-11.45372446293093</v>
      </c>
      <c r="AQ146" s="21">
        <f>-AQ$161*'Fixed Data'!$B$20*'Fixed Data'!$B$22</f>
        <v>-11.845232992876628</v>
      </c>
      <c r="AR146" s="21">
        <f>-AR$161*'Fixed Data'!$B$20*'Fixed Data'!$B$22</f>
        <v>-12.252375422177984</v>
      </c>
      <c r="AS146" s="21">
        <f>-AS$161*'Fixed Data'!$B$20*'Fixed Data'!$B$22</f>
        <v>-12.675830202859848</v>
      </c>
      <c r="AT146" s="21">
        <f>-AT$161*'Fixed Data'!$B$20*'Fixed Data'!$B$22</f>
        <v>-13.116306880238049</v>
      </c>
      <c r="AU146" s="21">
        <f>-AU$161*'Fixed Data'!$B$20*'Fixed Data'!$B$22</f>
        <v>-13.574547392206767</v>
      </c>
      <c r="AV146" s="21">
        <f>-AV$161*'Fixed Data'!$B$20*'Fixed Data'!$B$22</f>
        <v>-14.051327749351525</v>
      </c>
      <c r="AW146" s="21">
        <f>-AW$161*'Fixed Data'!$B$20*'Fixed Data'!$B$22</f>
        <v>-14.547459625456131</v>
      </c>
      <c r="AX146" s="21">
        <f>-AX$161*'Fixed Data'!$B$20*'Fixed Data'!$B$22</f>
        <v>-15.063791970411156</v>
      </c>
      <c r="AY146" s="21">
        <f>-AY$161*'Fixed Data'!$B$20*'Fixed Data'!$B$22</f>
        <v>-15.601212847137466</v>
      </c>
      <c r="AZ146" s="21">
        <f>-AZ$161*'Fixed Data'!$B$20*'Fixed Data'!$B$22</f>
        <v>-16.160651335714263</v>
      </c>
      <c r="BA146" s="21">
        <f>-BA$161*'Fixed Data'!$B$20*'Fixed Data'!$B$22</f>
        <v>-16.743079325499615</v>
      </c>
      <c r="BB146" s="21">
        <f>-BB$161*'Fixed Data'!$B$20*'Fixed Data'!$B$22</f>
        <v>-17.346497952124938</v>
      </c>
    </row>
    <row r="147" spans="1:54" outlineLevel="2">
      <c r="A147" s="467"/>
      <c r="B147" s="135" t="s">
        <v>292</v>
      </c>
      <c r="C147" s="135" t="s">
        <v>482</v>
      </c>
      <c r="D147" s="135" t="s">
        <v>399</v>
      </c>
      <c r="E147" s="21">
        <f>-E$162*'Fixed Data'!$B$21*'Fixed Data'!$B$22</f>
        <v>-5.6457124114177484E-2</v>
      </c>
      <c r="F147" s="21">
        <f>-F$162*'Fixed Data'!$B$21*'Fixed Data'!$B$22</f>
        <v>-5.7972899642335721E-2</v>
      </c>
      <c r="G147" s="21">
        <f>-G$162*'Fixed Data'!$B$21*'Fixed Data'!$B$22</f>
        <v>-5.9540833597427477E-2</v>
      </c>
      <c r="H147" s="21">
        <f>-H$162*'Fixed Data'!$B$21*'Fixed Data'!$B$22</f>
        <v>-6.1162974069839629E-2</v>
      </c>
      <c r="I147" s="21">
        <f>-I$162*'Fixed Data'!$B$21*'Fixed Data'!$B$22</f>
        <v>-6.2841456238625512E-2</v>
      </c>
      <c r="J147" s="21">
        <f>-J$162*'Fixed Data'!$B$21*'Fixed Data'!$B$22</f>
        <v>-6.4578506288988202E-2</v>
      </c>
      <c r="K147" s="21">
        <f>-K$162*'Fixed Data'!$B$21*'Fixed Data'!$B$22</f>
        <v>-6.6376445781781174E-2</v>
      </c>
      <c r="L147" s="21">
        <f>-L$162*'Fixed Data'!$B$21*'Fixed Data'!$B$22</f>
        <v>-6.8237695721663855E-2</v>
      </c>
      <c r="M147" s="21">
        <f>-M$162*'Fixed Data'!$B$21*'Fixed Data'!$B$22</f>
        <v>-7.0164780926602277E-2</v>
      </c>
      <c r="N147" s="21">
        <f>-N$162*'Fixed Data'!$B$21*'Fixed Data'!$B$22</f>
        <v>-7.2160335301404296E-2</v>
      </c>
      <c r="O147" s="21">
        <f>-O$162*'Fixed Data'!$B$21*'Fixed Data'!$B$22</f>
        <v>-7.422710620722002E-2</v>
      </c>
      <c r="P147" s="21">
        <f>-P$162*'Fixed Data'!$B$21*'Fixed Data'!$B$22</f>
        <v>-7.6367959584404677E-2</v>
      </c>
      <c r="Q147" s="21">
        <f>-Q$162*'Fixed Data'!$B$21*'Fixed Data'!$B$22</f>
        <v>-7.8585885979415862E-2</v>
      </c>
      <c r="R147" s="21">
        <f>-R$162*'Fixed Data'!$B$21*'Fixed Data'!$B$22</f>
        <v>-8.0884005667676312E-2</v>
      </c>
      <c r="S147" s="21">
        <f>-S$162*'Fixed Data'!$B$21*'Fixed Data'!$B$22</f>
        <v>-8.3265574529798811E-2</v>
      </c>
      <c r="T147" s="21">
        <f>-T$162*'Fixed Data'!$B$21*'Fixed Data'!$B$22</f>
        <v>-8.573399068117328E-2</v>
      </c>
      <c r="U147" s="21">
        <f>-U$162*'Fixed Data'!$B$21*'Fixed Data'!$B$22</f>
        <v>-8.8292800800208862E-2</v>
      </c>
      <c r="V147" s="21">
        <f>-V$162*'Fixed Data'!$B$21*'Fixed Data'!$B$22</f>
        <v>-9.0945706456576278E-2</v>
      </c>
      <c r="W147" s="21">
        <f>-W$162*'Fixed Data'!$B$21*'Fixed Data'!$B$22</f>
        <v>-9.369657224751915E-2</v>
      </c>
      <c r="X147" s="21">
        <f>-X$162*'Fixed Data'!$B$21*'Fixed Data'!$B$22</f>
        <v>-9.654943212609618E-2</v>
      </c>
      <c r="Y147" s="21">
        <f>-Y$162*'Fixed Data'!$B$21*'Fixed Data'!$B$22</f>
        <v>-9.9508498140182339E-2</v>
      </c>
      <c r="Z147" s="21">
        <f>-Z$162*'Fixed Data'!$B$21*'Fixed Data'!$B$22</f>
        <v>-0.10257816811676297</v>
      </c>
      <c r="AA147" s="21">
        <f>-AA$162*'Fixed Data'!$B$21*'Fixed Data'!$B$22</f>
        <v>-0.10576303440093487</v>
      </c>
      <c r="AB147" s="21">
        <f>-AB$162*'Fixed Data'!$B$21*'Fixed Data'!$B$22</f>
        <v>-0.1090678927455799</v>
      </c>
      <c r="AC147" s="21">
        <f>-AC$162*'Fixed Data'!$B$21*'Fixed Data'!$B$22</f>
        <v>-0.11249775195440073</v>
      </c>
      <c r="AD147" s="21">
        <f>-AD$162*'Fixed Data'!$B$21*'Fixed Data'!$B$22</f>
        <v>-0.11605784352495653</v>
      </c>
      <c r="AE147" s="21">
        <f>-AE$162*'Fixed Data'!$B$21*'Fixed Data'!$B$22</f>
        <v>-0.11975363219573333</v>
      </c>
      <c r="AF147" s="21">
        <f>-AF$162*'Fixed Data'!$B$21*'Fixed Data'!$B$22</f>
        <v>-0.12359082664388682</v>
      </c>
      <c r="AG147" s="21">
        <f>-AG$162*'Fixed Data'!$B$21*'Fixed Data'!$B$22</f>
        <v>-0.12757539078567479</v>
      </c>
      <c r="AH147" s="21">
        <f>-AH$162*'Fixed Data'!$B$21*'Fixed Data'!$B$22</f>
        <v>-0.13171355598092432</v>
      </c>
      <c r="AI147" s="21">
        <f>-AI$162*'Fixed Data'!$B$21*'Fixed Data'!$B$22</f>
        <v>-0.13601183278548148</v>
      </c>
      <c r="AJ147" s="21">
        <f>-AJ$162*'Fixed Data'!$B$21*'Fixed Data'!$B$22</f>
        <v>-0.1404770251144202</v>
      </c>
      <c r="AK147" s="21">
        <f>-AK$162*'Fixed Data'!$B$21*'Fixed Data'!$B$22</f>
        <v>-0.14511624289852645</v>
      </c>
      <c r="AL147" s="21">
        <f>-AL$162*'Fixed Data'!$B$21*'Fixed Data'!$B$22</f>
        <v>-0.14993691715154187</v>
      </c>
      <c r="AM147" s="21">
        <f>-AM$162*'Fixed Data'!$B$21*'Fixed Data'!$B$22</f>
        <v>-0.15494681473606201</v>
      </c>
      <c r="AN147" s="21">
        <f>-AN$162*'Fixed Data'!$B$21*'Fixed Data'!$B$22</f>
        <v>-0.16015405388279699</v>
      </c>
      <c r="AO147" s="21">
        <f>-AO$162*'Fixed Data'!$B$21*'Fixed Data'!$B$22</f>
        <v>-0.16556712136722918</v>
      </c>
      <c r="AP147" s="21">
        <f>-AP$162*'Fixed Data'!$B$21*'Fixed Data'!$B$22</f>
        <v>-0.17119488908358041</v>
      </c>
      <c r="AQ147" s="21">
        <f>-AQ$162*'Fixed Data'!$B$21*'Fixed Data'!$B$22</f>
        <v>-0.17704663272819404</v>
      </c>
      <c r="AR147" s="21">
        <f>-AR$162*'Fixed Data'!$B$21*'Fixed Data'!$B$22</f>
        <v>-0.18313205078426159</v>
      </c>
      <c r="AS147" s="21">
        <f>-AS$162*'Fixed Data'!$B$21*'Fixed Data'!$B$22</f>
        <v>-0.18946128425991121</v>
      </c>
      <c r="AT147" s="21">
        <f>-AT$162*'Fixed Data'!$B$21*'Fixed Data'!$B$22</f>
        <v>-0.19604493778234866</v>
      </c>
      <c r="AU147" s="21">
        <f>-AU$162*'Fixed Data'!$B$21*'Fixed Data'!$B$22</f>
        <v>-0.20289410144536005</v>
      </c>
      <c r="AV147" s="21">
        <f>-AV$162*'Fixed Data'!$B$21*'Fixed Data'!$B$22</f>
        <v>-0.21002037401286644</v>
      </c>
      <c r="AW147" s="21">
        <f>-AW$162*'Fixed Data'!$B$21*'Fixed Data'!$B$22</f>
        <v>-0.21743588687584095</v>
      </c>
      <c r="AX147" s="21">
        <f>-AX$162*'Fixed Data'!$B$21*'Fixed Data'!$B$22</f>
        <v>-0.22515332921460512</v>
      </c>
      <c r="AY147" s="21">
        <f>-AY$162*'Fixed Data'!$B$21*'Fixed Data'!$B$22</f>
        <v>-0.2331859748185218</v>
      </c>
      <c r="AZ147" s="21">
        <f>-AZ$162*'Fixed Data'!$B$21*'Fixed Data'!$B$22</f>
        <v>-0.24154770965905081</v>
      </c>
      <c r="BA147" s="21">
        <f>-BA$162*'Fixed Data'!$B$21*'Fixed Data'!$B$22</f>
        <v>-0.25025306112020079</v>
      </c>
      <c r="BB147" s="21">
        <f>-BB$162*'Fixed Data'!$B$21*'Fixed Data'!$B$22</f>
        <v>-0.25927215243907542</v>
      </c>
    </row>
    <row r="148" spans="1:54" outlineLevel="2">
      <c r="A148" s="467"/>
      <c r="B148" s="135" t="s">
        <v>292</v>
      </c>
      <c r="C148" s="135"/>
      <c r="D148" s="135" t="s">
        <v>399</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67"/>
      <c r="B149" s="135" t="s">
        <v>292</v>
      </c>
      <c r="C149" s="135"/>
      <c r="D149" s="135" t="s">
        <v>399</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67"/>
      <c r="B150" s="135" t="s">
        <v>295</v>
      </c>
      <c r="C150" s="135" t="s">
        <v>483</v>
      </c>
      <c r="D150" s="135" t="s">
        <v>399</v>
      </c>
      <c r="E150" s="279">
        <v>-42.318106469999996</v>
      </c>
      <c r="F150" s="279">
        <v>-43.244198470000001</v>
      </c>
      <c r="G150" s="279">
        <v>-44.198406130000002</v>
      </c>
      <c r="H150" s="279">
        <v>-45.181679150000001</v>
      </c>
      <c r="I150" s="279">
        <v>-46.195001929999997</v>
      </c>
      <c r="J150" s="279">
        <v>-47.239394880000006</v>
      </c>
      <c r="K150" s="279">
        <v>-48.315915869999998</v>
      </c>
      <c r="L150" s="279">
        <v>-49.425661689999998</v>
      </c>
      <c r="M150" s="279">
        <v>-50.569769560000005</v>
      </c>
      <c r="N150" s="279">
        <v>-51.749418759999998</v>
      </c>
      <c r="O150" s="279">
        <v>-52.965832249999998</v>
      </c>
      <c r="P150" s="279">
        <v>-54.220278469999997</v>
      </c>
      <c r="Q150" s="279">
        <v>-55.514073079999996</v>
      </c>
      <c r="R150" s="279">
        <v>-56.848580859999998</v>
      </c>
      <c r="S150" s="279">
        <v>-58.225217700000002</v>
      </c>
      <c r="T150" s="279">
        <v>-59.64545261</v>
      </c>
      <c r="U150" s="279">
        <v>-61.110809880000005</v>
      </c>
      <c r="V150" s="279">
        <v>-62.622871270000005</v>
      </c>
      <c r="W150" s="279">
        <v>-64.183278360000003</v>
      </c>
      <c r="X150" s="279">
        <v>-65.793734939999993</v>
      </c>
      <c r="Y150" s="279">
        <v>-67.45600954999999</v>
      </c>
      <c r="Z150" s="279">
        <v>-69.171938089999998</v>
      </c>
      <c r="AA150" s="279">
        <v>-70.943426560000006</v>
      </c>
      <c r="AB150" s="279">
        <v>-72.772453959999993</v>
      </c>
      <c r="AC150" s="279">
        <v>-74.661075189999991</v>
      </c>
      <c r="AD150" s="279">
        <v>-76.611424249999999</v>
      </c>
      <c r="AE150" s="279">
        <v>-78.625717420000001</v>
      </c>
      <c r="AF150" s="279">
        <v>-80.706256659999994</v>
      </c>
      <c r="AG150" s="279">
        <v>-82.855433189999999</v>
      </c>
      <c r="AH150" s="279">
        <v>-85.075731099999999</v>
      </c>
      <c r="AI150" s="279">
        <v>-87.369731260000009</v>
      </c>
      <c r="AJ150" s="279">
        <v>-89.740115299999999</v>
      </c>
      <c r="AK150" s="279">
        <v>-92.189669809999998</v>
      </c>
      <c r="AL150" s="279">
        <v>-94.721290749999994</v>
      </c>
      <c r="AM150" s="279">
        <v>-97.337987959999992</v>
      </c>
      <c r="AN150" s="279">
        <v>-100.04289</v>
      </c>
      <c r="AO150" s="279">
        <v>-102.839249</v>
      </c>
      <c r="AP150" s="279">
        <v>-105.730446</v>
      </c>
      <c r="AQ150" s="279">
        <v>-108.7199964</v>
      </c>
      <c r="AR150" s="279">
        <v>-111.8115554</v>
      </c>
      <c r="AS150" s="279">
        <v>-115.0089243</v>
      </c>
      <c r="AT150" s="279">
        <v>-118.3160563</v>
      </c>
      <c r="AU150" s="279">
        <v>-121.7370631</v>
      </c>
      <c r="AV150" s="279">
        <v>-125.2762218</v>
      </c>
      <c r="AW150" s="279">
        <v>-128.93798179999999</v>
      </c>
      <c r="AX150" s="279">
        <v>-132.72697220000001</v>
      </c>
      <c r="AY150" s="279">
        <v>-136.6480095</v>
      </c>
      <c r="AZ150" s="279">
        <v>-140.70610569999999</v>
      </c>
      <c r="BA150" s="279">
        <v>-144.90647659999999</v>
      </c>
      <c r="BB150" s="279">
        <v>-149.23223733727673</v>
      </c>
    </row>
    <row r="151" spans="1:54" outlineLevel="2">
      <c r="A151" s="467"/>
      <c r="B151" s="135" t="s">
        <v>295</v>
      </c>
      <c r="C151" s="135" t="s">
        <v>484</v>
      </c>
      <c r="D151" s="135" t="s">
        <v>399</v>
      </c>
      <c r="E151" s="279">
        <v>-11.27096233</v>
      </c>
      <c r="F151" s="279">
        <v>-11.58423981</v>
      </c>
      <c r="G151" s="279">
        <v>-11.907438519999999</v>
      </c>
      <c r="H151" s="279">
        <v>-12.240897480000001</v>
      </c>
      <c r="I151" s="279">
        <v>-12.58496828</v>
      </c>
      <c r="J151" s="279">
        <v>-12.94001553</v>
      </c>
      <c r="K151" s="279">
        <v>-13.30641741</v>
      </c>
      <c r="L151" s="279">
        <v>-13.68456623</v>
      </c>
      <c r="M151" s="279">
        <v>-14.074868960000002</v>
      </c>
      <c r="N151" s="279">
        <v>-14.477747859999999</v>
      </c>
      <c r="O151" s="279">
        <v>-14.89364108</v>
      </c>
      <c r="P151" s="279">
        <v>-15.323003310000001</v>
      </c>
      <c r="Q151" s="279">
        <v>-15.766306480000001</v>
      </c>
      <c r="R151" s="279">
        <v>-16.22404044</v>
      </c>
      <c r="S151" s="279">
        <v>-16.6967137</v>
      </c>
      <c r="T151" s="279">
        <v>-17.1848542</v>
      </c>
      <c r="U151" s="279">
        <v>-17.689010120000003</v>
      </c>
      <c r="V151" s="279">
        <v>-18.20975073</v>
      </c>
      <c r="W151" s="279">
        <v>-18.747667230000001</v>
      </c>
      <c r="X151" s="279">
        <v>-19.30337368</v>
      </c>
      <c r="Y151" s="279">
        <v>-19.877507980000001</v>
      </c>
      <c r="Z151" s="279">
        <v>-20.47073284</v>
      </c>
      <c r="AA151" s="279">
        <v>-21.083736809999998</v>
      </c>
      <c r="AB151" s="279">
        <v>-21.717235420000002</v>
      </c>
      <c r="AC151" s="279">
        <v>-22.371972270000001</v>
      </c>
      <c r="AD151" s="279">
        <v>-23.048720210000003</v>
      </c>
      <c r="AE151" s="279">
        <v>-23.748282660000001</v>
      </c>
      <c r="AF151" s="279">
        <v>-24.471494800000002</v>
      </c>
      <c r="AG151" s="279">
        <v>-25.219225010000002</v>
      </c>
      <c r="AH151" s="279">
        <v>-25.99237625</v>
      </c>
      <c r="AI151" s="279">
        <v>-26.791887559999999</v>
      </c>
      <c r="AJ151" s="279">
        <v>-27.61873559</v>
      </c>
      <c r="AK151" s="279">
        <v>-28.473936250000001</v>
      </c>
      <c r="AL151" s="279">
        <v>-29.358546359999998</v>
      </c>
      <c r="AM151" s="279">
        <v>-30.273665469999997</v>
      </c>
      <c r="AN151" s="279">
        <v>-31.220437699999998</v>
      </c>
      <c r="AO151" s="279">
        <v>-32.200053629999999</v>
      </c>
      <c r="AP151" s="279">
        <v>-33.213752409999998</v>
      </c>
      <c r="AQ151" s="279">
        <v>-34.26282381</v>
      </c>
      <c r="AR151" s="279">
        <v>-35.348610479999998</v>
      </c>
      <c r="AS151" s="279">
        <v>-36.472510249999999</v>
      </c>
      <c r="AT151" s="279">
        <v>-37.635978569999999</v>
      </c>
      <c r="AU151" s="279">
        <v>-38.840531040000002</v>
      </c>
      <c r="AV151" s="279">
        <v>-40.087746070000001</v>
      </c>
      <c r="AW151" s="279">
        <v>-41.379267670000004</v>
      </c>
      <c r="AX151" s="279">
        <v>-42.716808369999995</v>
      </c>
      <c r="AY151" s="279">
        <v>-44.102152220000001</v>
      </c>
      <c r="AZ151" s="279">
        <v>-45.537158060000003</v>
      </c>
      <c r="BA151" s="279">
        <v>-47.023762779999998</v>
      </c>
      <c r="BB151" s="279">
        <v>-48.558899153877356</v>
      </c>
    </row>
    <row r="152" spans="1:54" outlineLevel="2">
      <c r="A152" s="467"/>
      <c r="B152" s="135" t="s">
        <v>295</v>
      </c>
      <c r="C152" s="135" t="s">
        <v>485</v>
      </c>
      <c r="D152" s="135" t="s">
        <v>399</v>
      </c>
      <c r="E152" s="279">
        <v>-0.61283539460000003</v>
      </c>
      <c r="F152" s="279">
        <v>-0.62927861860000001</v>
      </c>
      <c r="G152" s="279">
        <v>-0.64628766179999997</v>
      </c>
      <c r="H152" s="279">
        <v>-0.66388474060000002</v>
      </c>
      <c r="I152" s="279">
        <v>-0.68209301710000003</v>
      </c>
      <c r="J152" s="279">
        <v>-0.70093664210000006</v>
      </c>
      <c r="K152" s="279">
        <v>-0.72044079900000002</v>
      </c>
      <c r="L152" s="279">
        <v>-0.74063175079999999</v>
      </c>
      <c r="M152" s="279">
        <v>-0.76153688890000004</v>
      </c>
      <c r="N152" s="279">
        <v>-0.78318478380000001</v>
      </c>
      <c r="O152" s="279">
        <v>-0.80560523910000004</v>
      </c>
      <c r="P152" s="279">
        <v>-0.8288293471</v>
      </c>
      <c r="Q152" s="279">
        <v>-0.8528895474</v>
      </c>
      <c r="R152" s="279">
        <v>-0.87781968880000005</v>
      </c>
      <c r="S152" s="279">
        <v>-0.9036550928</v>
      </c>
      <c r="T152" s="279">
        <v>-0.93043262179999997</v>
      </c>
      <c r="U152" s="279">
        <v>-0.95819074869999998</v>
      </c>
      <c r="V152" s="279">
        <v>-0.98696963150000006</v>
      </c>
      <c r="W152" s="279">
        <v>-1.0168111899999999</v>
      </c>
      <c r="X152" s="279">
        <v>-1.0477591879999999</v>
      </c>
      <c r="Y152" s="279">
        <v>-1.0798593160000001</v>
      </c>
      <c r="Z152" s="279">
        <v>-1.1131592819999998</v>
      </c>
      <c r="AA152" s="279">
        <v>-1.1477089040000001</v>
      </c>
      <c r="AB152" s="279">
        <v>-1.1835602080000001</v>
      </c>
      <c r="AC152" s="279">
        <v>-1.2207675290000002</v>
      </c>
      <c r="AD152" s="279">
        <v>-1.259387619</v>
      </c>
      <c r="AE152" s="279">
        <v>-1.2994797600000001</v>
      </c>
      <c r="AF152" s="279">
        <v>-1.341105878</v>
      </c>
      <c r="AG152" s="279">
        <v>-1.3843306719999999</v>
      </c>
      <c r="AH152" s="279">
        <v>-1.4292217379999999</v>
      </c>
      <c r="AI152" s="279">
        <v>-1.4758497069999998</v>
      </c>
      <c r="AJ152" s="279">
        <v>-1.5242883840000001</v>
      </c>
      <c r="AK152" s="279">
        <v>-1.5746149010000001</v>
      </c>
      <c r="AL152" s="279">
        <v>-1.6269098689999999</v>
      </c>
      <c r="AM152" s="279">
        <v>-1.681257542</v>
      </c>
      <c r="AN152" s="279">
        <v>-1.737745989</v>
      </c>
      <c r="AO152" s="279">
        <v>-1.796467273</v>
      </c>
      <c r="AP152" s="279">
        <v>-1.8575176389999999</v>
      </c>
      <c r="AQ152" s="279">
        <v>-1.92099771</v>
      </c>
      <c r="AR152" s="279">
        <v>-1.9870126939999999</v>
      </c>
      <c r="AS152" s="279">
        <v>-2.0556726030000001</v>
      </c>
      <c r="AT152" s="279">
        <v>-2.1270924770000001</v>
      </c>
      <c r="AU152" s="279">
        <v>-2.2013926209999997</v>
      </c>
      <c r="AV152" s="279">
        <v>-2.2786988590000004</v>
      </c>
      <c r="AW152" s="279">
        <v>-2.3591427920000001</v>
      </c>
      <c r="AX152" s="279">
        <v>-2.4428620759999999</v>
      </c>
      <c r="AY152" s="279">
        <v>-2.5300007030000002</v>
      </c>
      <c r="AZ152" s="279">
        <v>-2.6207093100000001</v>
      </c>
      <c r="BA152" s="279">
        <v>-2.7151454929999996</v>
      </c>
      <c r="BB152" s="279">
        <v>-2.8129846450456619</v>
      </c>
    </row>
    <row r="153" spans="1:54" outlineLevel="2">
      <c r="A153" s="467"/>
      <c r="B153" s="135" t="s">
        <v>486</v>
      </c>
      <c r="C153" s="135"/>
      <c r="D153" s="135" t="s">
        <v>399</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68"/>
      <c r="B154" s="135" t="s">
        <v>486</v>
      </c>
      <c r="C154" s="135"/>
      <c r="D154" s="135" t="s">
        <v>399</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390</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479</v>
      </c>
      <c r="C157" s="134" t="s">
        <v>164</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66" t="s">
        <v>487</v>
      </c>
      <c r="B158" s="135" t="s">
        <v>289</v>
      </c>
      <c r="C158" s="135" t="s">
        <v>405</v>
      </c>
      <c r="D158" s="135" t="s">
        <v>488</v>
      </c>
      <c r="E158" s="238">
        <v>130.88514758148523</v>
      </c>
      <c r="F158" s="36">
        <v>132.47054013294598</v>
      </c>
      <c r="G158" s="36">
        <v>134.08135830186416</v>
      </c>
      <c r="H158" s="36">
        <v>135.71820004817999</v>
      </c>
      <c r="I158" s="36">
        <v>137.38168236183176</v>
      </c>
      <c r="J158" s="36">
        <v>139.07244214275579</v>
      </c>
      <c r="K158" s="36">
        <v>140.7911367508863</v>
      </c>
      <c r="L158" s="36">
        <v>142.53844521615545</v>
      </c>
      <c r="M158" s="36">
        <v>144.31506856849313</v>
      </c>
      <c r="N158" s="36">
        <v>146.1217309378269</v>
      </c>
      <c r="O158" s="36">
        <v>147.95918054408193</v>
      </c>
      <c r="P158" s="36">
        <v>149.82819024718097</v>
      </c>
      <c r="Q158" s="36">
        <v>151.72955908704409</v>
      </c>
      <c r="R158" s="36">
        <v>153.66411272358872</v>
      </c>
      <c r="S158" s="36">
        <v>155.63270464672951</v>
      </c>
      <c r="T158" s="36">
        <v>157.63621771637821</v>
      </c>
      <c r="U158" s="36">
        <v>159.67556449244353</v>
      </c>
      <c r="V158" s="36">
        <v>161.75168910483109</v>
      </c>
      <c r="W158" s="36">
        <v>163.86556824344316</v>
      </c>
      <c r="X158" s="36">
        <v>166.01821247817873</v>
      </c>
      <c r="Y158" s="36">
        <v>168.21066724893325</v>
      </c>
      <c r="Z158" s="36">
        <v>170.44401506559848</v>
      </c>
      <c r="AA158" s="36">
        <v>172.71937627806236</v>
      </c>
      <c r="AB158" s="36">
        <v>175.03791083620891</v>
      </c>
      <c r="AC158" s="36">
        <v>177.40081982991799</v>
      </c>
      <c r="AD158" s="36">
        <v>179.80934735906524</v>
      </c>
      <c r="AE158" s="36">
        <v>182.26478196352178</v>
      </c>
      <c r="AF158" s="36">
        <v>184.76845849315413</v>
      </c>
      <c r="AG158" s="36">
        <v>187.32176041782392</v>
      </c>
      <c r="AH158" s="36">
        <v>189.9261210373879</v>
      </c>
      <c r="AI158" s="36">
        <v>192.58302634169738</v>
      </c>
      <c r="AJ158" s="36">
        <v>195.29401655059834</v>
      </c>
      <c r="AK158" s="36">
        <v>198.06068842393114</v>
      </c>
      <c r="AL158" s="36">
        <v>200.88469812153016</v>
      </c>
      <c r="AM158" s="36">
        <v>203.76776307322368</v>
      </c>
      <c r="AN158" s="36">
        <v>206.71166472883351</v>
      </c>
      <c r="AO158" s="36">
        <v>209.71825119817484</v>
      </c>
      <c r="AP158" s="36">
        <v>212.78944000105599</v>
      </c>
      <c r="AQ158" s="36">
        <v>215.92722125727786</v>
      </c>
      <c r="AR158" s="36">
        <v>219.13366010663398</v>
      </c>
      <c r="AS158" s="36">
        <v>222.41090055890993</v>
      </c>
      <c r="AT158" s="36">
        <v>225.76116824388316</v>
      </c>
      <c r="AU158" s="36">
        <v>229.18677426132254</v>
      </c>
      <c r="AV158" s="36">
        <v>232.69011848098813</v>
      </c>
      <c r="AW158" s="36">
        <v>236.27369361263061</v>
      </c>
      <c r="AX158" s="36">
        <v>239.94008883599111</v>
      </c>
      <c r="AY158" s="36">
        <v>243.69199409080056</v>
      </c>
      <c r="AZ158" s="36">
        <v>247.53220447677953</v>
      </c>
      <c r="BA158" s="36">
        <v>251.46362432363756</v>
      </c>
      <c r="BB158" s="36">
        <v>255.4574847811827</v>
      </c>
    </row>
    <row r="159" spans="1:54" outlineLevel="2">
      <c r="A159" s="467"/>
      <c r="B159" s="135" t="s">
        <v>289</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67"/>
      <c r="B160" s="135" t="s">
        <v>289</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67"/>
      <c r="B161" s="135" t="s">
        <v>292</v>
      </c>
      <c r="C161" s="135" t="s">
        <v>481</v>
      </c>
      <c r="D161" s="135" t="s">
        <v>489</v>
      </c>
      <c r="E161" s="238">
        <v>0.16861548800000001</v>
      </c>
      <c r="F161" s="36">
        <v>0.17314251999999999</v>
      </c>
      <c r="G161" s="36">
        <v>0.177825329</v>
      </c>
      <c r="H161" s="36">
        <v>0.18267003300000001</v>
      </c>
      <c r="I161" s="36">
        <v>0.18768300700000001</v>
      </c>
      <c r="J161" s="36">
        <v>0.19287090000000001</v>
      </c>
      <c r="K161" s="36">
        <v>0.19824064699999999</v>
      </c>
      <c r="L161" s="36">
        <v>0.20379947700000001</v>
      </c>
      <c r="M161" s="36">
        <v>0.209554931</v>
      </c>
      <c r="N161" s="36">
        <v>0.21551487699999999</v>
      </c>
      <c r="O161" s="36">
        <v>0.221687518</v>
      </c>
      <c r="P161" s="36">
        <v>0.22808141500000001</v>
      </c>
      <c r="Q161" s="36">
        <v>0.23470549900000001</v>
      </c>
      <c r="R161" s="36">
        <v>0.24156908899999999</v>
      </c>
      <c r="S161" s="36">
        <v>0.24868191000000001</v>
      </c>
      <c r="T161" s="36">
        <v>0.25605411</v>
      </c>
      <c r="U161" s="36">
        <v>0.26369628099999998</v>
      </c>
      <c r="V161" s="36">
        <v>0.27161948000000002</v>
      </c>
      <c r="W161" s="36">
        <v>0.27983524599999998</v>
      </c>
      <c r="X161" s="36">
        <v>0.28835562999999997</v>
      </c>
      <c r="Y161" s="36">
        <v>0.29719320999999999</v>
      </c>
      <c r="Z161" s="36">
        <v>0.30636112100000001</v>
      </c>
      <c r="AA161" s="36">
        <v>0.315873079</v>
      </c>
      <c r="AB161" s="36">
        <v>0.32574340699999998</v>
      </c>
      <c r="AC161" s="36">
        <v>0.33598706299999997</v>
      </c>
      <c r="AD161" s="36">
        <v>0.34661967300000002</v>
      </c>
      <c r="AE161" s="36">
        <v>0.35765755799999999</v>
      </c>
      <c r="AF161" s="36">
        <v>0.36911776600000001</v>
      </c>
      <c r="AG161" s="36">
        <v>0.38101811099999999</v>
      </c>
      <c r="AH161" s="36">
        <v>0.39337720100000001</v>
      </c>
      <c r="AI161" s="36">
        <v>0.40621448399999999</v>
      </c>
      <c r="AJ161" s="36">
        <v>0.419550278</v>
      </c>
      <c r="AK161" s="36">
        <v>0.433405818</v>
      </c>
      <c r="AL161" s="36">
        <v>0.44780329899999999</v>
      </c>
      <c r="AM161" s="36">
        <v>0.462765916</v>
      </c>
      <c r="AN161" s="36">
        <v>0.47831791600000001</v>
      </c>
      <c r="AO161" s="36">
        <v>0.49448464399999997</v>
      </c>
      <c r="AP161" s="36">
        <v>0.51129259900000001</v>
      </c>
      <c r="AQ161" s="36">
        <v>0.52876948300000004</v>
      </c>
      <c r="AR161" s="36">
        <v>0.54694426200000001</v>
      </c>
      <c r="AS161" s="36">
        <v>0.56584722200000004</v>
      </c>
      <c r="AT161" s="36">
        <v>0.58551003700000004</v>
      </c>
      <c r="AU161" s="36">
        <v>0.60596582700000001</v>
      </c>
      <c r="AV161" s="36">
        <v>0.62724923300000002</v>
      </c>
      <c r="AW161" s="36">
        <v>0.64939648800000005</v>
      </c>
      <c r="AX161" s="36">
        <v>0.67244548900000001</v>
      </c>
      <c r="AY161" s="36">
        <v>0.69643587900000004</v>
      </c>
      <c r="AZ161" s="36">
        <v>0.72140913200000001</v>
      </c>
      <c r="BA161" s="36">
        <v>0.74740863300000004</v>
      </c>
      <c r="BB161" s="36">
        <v>0.77434515298446316</v>
      </c>
    </row>
    <row r="162" spans="1:54" outlineLevel="2">
      <c r="A162" s="467"/>
      <c r="B162" s="135" t="s">
        <v>292</v>
      </c>
      <c r="C162" s="135" t="s">
        <v>482</v>
      </c>
      <c r="D162" s="135" t="s">
        <v>490</v>
      </c>
      <c r="E162" s="238">
        <v>0.37470108400000002</v>
      </c>
      <c r="F162" s="36">
        <v>0.38476115599999999</v>
      </c>
      <c r="G162" s="36">
        <v>0.39516739899999997</v>
      </c>
      <c r="H162" s="36">
        <v>0.405933406</v>
      </c>
      <c r="I162" s="36">
        <v>0.41707334800000001</v>
      </c>
      <c r="J162" s="36">
        <v>0.42860199999999998</v>
      </c>
      <c r="K162" s="36">
        <v>0.44053477000000002</v>
      </c>
      <c r="L162" s="36">
        <v>0.45288772599999999</v>
      </c>
      <c r="M162" s="36">
        <v>0.46567762499999998</v>
      </c>
      <c r="N162" s="36">
        <v>0.47892194799999999</v>
      </c>
      <c r="O162" s="36">
        <v>0.492638929</v>
      </c>
      <c r="P162" s="36">
        <v>0.50684758900000004</v>
      </c>
      <c r="Q162" s="36">
        <v>0.52156777600000004</v>
      </c>
      <c r="R162" s="36">
        <v>0.536820199</v>
      </c>
      <c r="S162" s="36">
        <v>0.55262646699999995</v>
      </c>
      <c r="T162" s="36">
        <v>0.569009133</v>
      </c>
      <c r="U162" s="36">
        <v>0.58599173599999999</v>
      </c>
      <c r="V162" s="36">
        <v>0.603598843</v>
      </c>
      <c r="W162" s="36">
        <v>0.62185610300000005</v>
      </c>
      <c r="X162" s="36">
        <v>0.64079028900000001</v>
      </c>
      <c r="Y162" s="36">
        <v>0.66042935599999997</v>
      </c>
      <c r="Z162" s="36">
        <v>0.68080249199999998</v>
      </c>
      <c r="AA162" s="36">
        <v>0.70194017600000003</v>
      </c>
      <c r="AB162" s="36">
        <v>0.72387423699999998</v>
      </c>
      <c r="AC162" s="36">
        <v>0.74663791800000001</v>
      </c>
      <c r="AD162" s="36">
        <v>0.77026594000000004</v>
      </c>
      <c r="AE162" s="36">
        <v>0.79479457200000003</v>
      </c>
      <c r="AF162" s="36">
        <v>0.82026170200000004</v>
      </c>
      <c r="AG162" s="36">
        <v>0.84670691200000003</v>
      </c>
      <c r="AH162" s="36">
        <v>0.87417155899999999</v>
      </c>
      <c r="AI162" s="36">
        <v>0.90269885299999997</v>
      </c>
      <c r="AJ162" s="36">
        <v>0.93233395100000005</v>
      </c>
      <c r="AK162" s="36">
        <v>0.96312404100000004</v>
      </c>
      <c r="AL162" s="36">
        <v>0.99511844199999999</v>
      </c>
      <c r="AM162" s="36">
        <v>1.0283687020000001</v>
      </c>
      <c r="AN162" s="36">
        <v>1.0629287009999999</v>
      </c>
      <c r="AO162" s="36">
        <v>1.098854765</v>
      </c>
      <c r="AP162" s="36">
        <v>1.1362057759999999</v>
      </c>
      <c r="AQ162" s="36">
        <v>1.1750432959999999</v>
      </c>
      <c r="AR162" s="36">
        <v>1.215431693</v>
      </c>
      <c r="AS162" s="36">
        <v>1.2574382719999999</v>
      </c>
      <c r="AT162" s="36">
        <v>1.301133415</v>
      </c>
      <c r="AU162" s="36">
        <v>1.3465907260000001</v>
      </c>
      <c r="AV162" s="36">
        <v>1.3938871850000001</v>
      </c>
      <c r="AW162" s="36">
        <v>1.4431033069999999</v>
      </c>
      <c r="AX162" s="36">
        <v>1.4943233090000001</v>
      </c>
      <c r="AY162" s="36">
        <v>1.5476352879999999</v>
      </c>
      <c r="AZ162" s="36">
        <v>1.603131404</v>
      </c>
      <c r="BA162" s="36">
        <v>1.660908074</v>
      </c>
      <c r="BB162" s="36">
        <v>1.7207670084905837</v>
      </c>
    </row>
    <row r="163" spans="1:54" outlineLevel="2">
      <c r="A163" s="467"/>
      <c r="B163" s="135" t="s">
        <v>292</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67"/>
      <c r="B164" s="135" t="s">
        <v>292</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67"/>
      <c r="B165" s="135" t="s">
        <v>486</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67"/>
      <c r="B166" s="135" t="s">
        <v>486</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67"/>
      <c r="B167" s="135" t="s">
        <v>486</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67"/>
      <c r="B168" s="135" t="s">
        <v>486</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68"/>
      <c r="B169" s="135" t="s">
        <v>486</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491</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66" t="s">
        <v>492</v>
      </c>
      <c r="B172" s="135" t="s">
        <v>289</v>
      </c>
      <c r="C172" s="135" t="s">
        <v>405</v>
      </c>
      <c r="D172" s="135" t="s">
        <v>399</v>
      </c>
      <c r="E172" s="262">
        <f>-(E$158*'Fixed Data'!$B$25*'Fixed Data'!E$47*'Fixed Data'!$B$24*'Fixed Data'!$B$23+E$158*'Fixed Data'!$B$26)*'Fixed Data'!L44/10^6</f>
        <v>-26.692649038672457</v>
      </c>
      <c r="F172" s="262">
        <f>-(F$158*'Fixed Data'!$B$25*'Fixed Data'!F$47*'Fixed Data'!$B$24*'Fixed Data'!$B$23+F$158*'Fixed Data'!$B$26)*'Fixed Data'!M44/10^6</f>
        <v>-27.427383930240559</v>
      </c>
      <c r="G172" s="262">
        <f>-(G$158*'Fixed Data'!$B$25*'Fixed Data'!G$47*'Fixed Data'!$B$24*'Fixed Data'!$B$23+G$158*'Fixed Data'!$B$26)*'Fixed Data'!N44/10^6</f>
        <v>-28.183650790629187</v>
      </c>
      <c r="H172" s="262">
        <f>-(H$158*'Fixed Data'!$B$25*'Fixed Data'!H$47*'Fixed Data'!$B$24*'Fixed Data'!$B$23+H$158*'Fixed Data'!$B$26)*'Fixed Data'!O44/10^6</f>
        <v>-28.962144024685141</v>
      </c>
      <c r="I172" s="262">
        <f>-(I$158*'Fixed Data'!$B$25*'Fixed Data'!I$47*'Fixed Data'!$B$24*'Fixed Data'!$B$23+I$158*'Fixed Data'!$B$26)*'Fixed Data'!P44/10^6</f>
        <v>-29.76358342848588</v>
      </c>
      <c r="J172" s="262">
        <f>-(J$158*'Fixed Data'!$B$25*'Fixed Data'!J$47*'Fixed Data'!$B$24*'Fixed Data'!$B$23+J$158*'Fixed Data'!$B$26)*'Fixed Data'!Q44/10^6</f>
        <v>-30.588715328017472</v>
      </c>
      <c r="K172" s="262">
        <f>-(K$158*'Fixed Data'!$B$25*'Fixed Data'!K$47*'Fixed Data'!$B$24*'Fixed Data'!$B$23+K$158*'Fixed Data'!$B$26)*'Fixed Data'!R44/10^6</f>
        <v>-31.438313591803734</v>
      </c>
      <c r="L172" s="262">
        <f>-(L$158*'Fixed Data'!$B$25*'Fixed Data'!L$47*'Fixed Data'!$B$24*'Fixed Data'!$B$23+L$158*'Fixed Data'!$B$26)*'Fixed Data'!S44/10^6</f>
        <v>-32.313180975025269</v>
      </c>
      <c r="M172" s="262">
        <f>-(M$158*'Fixed Data'!$B$25*'Fixed Data'!M$47*'Fixed Data'!$B$24*'Fixed Data'!$B$23+M$158*'Fixed Data'!$B$26)*'Fixed Data'!T44/10^6</f>
        <v>-33.214150198577499</v>
      </c>
      <c r="N172" s="262">
        <f>-(N$158*'Fixed Data'!$B$25*'Fixed Data'!N$47*'Fixed Data'!$B$24*'Fixed Data'!$B$23+N$158*'Fixed Data'!$B$26)*'Fixed Data'!U44/10^6</f>
        <v>-34.142085288025243</v>
      </c>
      <c r="O172" s="262">
        <f>-(O$158*'Fixed Data'!$B$25*'Fixed Data'!O$47*'Fixed Data'!$B$24*'Fixed Data'!$B$23+O$158*'Fixed Data'!$B$26)*'Fixed Data'!V44/10^6</f>
        <v>-35.097882966323468</v>
      </c>
      <c r="P172" s="262">
        <f>-(P$158*'Fixed Data'!$B$25*'Fixed Data'!P$47*'Fixed Data'!$B$24*'Fixed Data'!$B$23+P$158*'Fixed Data'!$B$26)*'Fixed Data'!W44/10^6</f>
        <v>-36.082474000480815</v>
      </c>
      <c r="Q172" s="262">
        <f>-(Q$158*'Fixed Data'!$B$25*'Fixed Data'!Q$47*'Fixed Data'!$B$24*'Fixed Data'!$B$23+Q$158*'Fixed Data'!$B$26)*'Fixed Data'!X44/10^6</f>
        <v>-37.096824798811703</v>
      </c>
      <c r="R172" s="262">
        <f>-(R$158*'Fixed Data'!$B$25*'Fixed Data'!R$47*'Fixed Data'!$B$24*'Fixed Data'!$B$23+R$158*'Fixed Data'!$B$26)*'Fixed Data'!Y44/10^6</f>
        <v>-38.141938830547844</v>
      </c>
      <c r="S172" s="262">
        <f>-(S$158*'Fixed Data'!$B$25*'Fixed Data'!S$47*'Fixed Data'!$B$24*'Fixed Data'!$B$23+S$158*'Fixed Data'!$B$26)*'Fixed Data'!Z44/10^6</f>
        <v>-39.210034085960892</v>
      </c>
      <c r="T172" s="262">
        <f>-(T$158*'Fixed Data'!$B$25*'Fixed Data'!T$47*'Fixed Data'!$B$24*'Fixed Data'!$B$23+T$158*'Fixed Data'!$B$26)*'Fixed Data'!AA44/10^6</f>
        <v>-40.310520248872315</v>
      </c>
      <c r="U172" s="262">
        <f>-(U$158*'Fixed Data'!$B$25*'Fixed Data'!U$47*'Fixed Data'!$B$24*'Fixed Data'!$B$23+U$158*'Fixed Data'!$B$26)*'Fixed Data'!AB44/10^6</f>
        <v>-41.444499522123721</v>
      </c>
      <c r="V172" s="262">
        <f>-(V$158*'Fixed Data'!$B$25*'Fixed Data'!V$47*'Fixed Data'!$B$24*'Fixed Data'!$B$23+V$158*'Fixed Data'!$B$26)*'Fixed Data'!AC44/10^6</f>
        <v>-42.613117372227116</v>
      </c>
      <c r="W172" s="262">
        <f>-(W$158*'Fixed Data'!$B$25*'Fixed Data'!W$47*'Fixed Data'!$B$24*'Fixed Data'!$B$23+W$158*'Fixed Data'!$B$26)*'Fixed Data'!AD44/10^6</f>
        <v>-43.817564260550789</v>
      </c>
      <c r="X172" s="262">
        <f>-(X$158*'Fixed Data'!$B$25*'Fixed Data'!X$47*'Fixed Data'!$B$24*'Fixed Data'!$B$23+X$158*'Fixed Data'!$B$26)*'Fixed Data'!AE44/10^6</f>
        <v>-45.059077866197015</v>
      </c>
      <c r="Y172" s="262">
        <f>-(Y$158*'Fixed Data'!$B$25*'Fixed Data'!Y$47*'Fixed Data'!$B$24*'Fixed Data'!$B$23+Y$158*'Fixed Data'!$B$26)*'Fixed Data'!AF44/10^6</f>
        <v>-46.33894500313906</v>
      </c>
      <c r="Z172" s="262">
        <f>-(Z$158*'Fixed Data'!$B$25*'Fixed Data'!Z$47*'Fixed Data'!$B$24*'Fixed Data'!$B$23+Z$158*'Fixed Data'!$B$26)*'Fixed Data'!AG44/10^6</f>
        <v>-47.658504121490395</v>
      </c>
      <c r="AA172" s="262">
        <f>-(AA$158*'Fixed Data'!$B$25*'Fixed Data'!AA$47*'Fixed Data'!$B$24*'Fixed Data'!$B$23+AA$158*'Fixed Data'!$B$26)*'Fixed Data'!AH44/10^6</f>
        <v>-49.019147472380716</v>
      </c>
      <c r="AB172" s="262">
        <f>-(AB$158*'Fixed Data'!$B$25*'Fixed Data'!AB$47*'Fixed Data'!$B$24*'Fixed Data'!$B$23+AB$158*'Fixed Data'!$B$26)*'Fixed Data'!AI44/10^6</f>
        <v>-50.422323717963152</v>
      </c>
      <c r="AC172" s="262">
        <f>-(AC$158*'Fixed Data'!$B$25*'Fixed Data'!AC$47*'Fixed Data'!$B$24*'Fixed Data'!$B$23+AC$158*'Fixed Data'!$B$26)*'Fixed Data'!AJ44/10^6</f>
        <v>-51.836185424640163</v>
      </c>
      <c r="AD172" s="262">
        <f>-(AD$158*'Fixed Data'!$B$25*'Fixed Data'!AD$47*'Fixed Data'!$B$24*'Fixed Data'!$B$23+AD$158*'Fixed Data'!$B$26)*'Fixed Data'!AK44/10^6</f>
        <v>-53.289414396535044</v>
      </c>
      <c r="AE172" s="262">
        <f>-(AE$158*'Fixed Data'!$B$25*'Fixed Data'!AE$47*'Fixed Data'!$B$24*'Fixed Data'!$B$23+AE$158*'Fixed Data'!$B$26)*'Fixed Data'!AL44/10^6</f>
        <v>-54.779681513916564</v>
      </c>
      <c r="AF172" s="262">
        <f>-(AF$158*'Fixed Data'!$B$25*'Fixed Data'!AF$47*'Fixed Data'!$B$24*'Fixed Data'!$B$23+AF$158*'Fixed Data'!$B$26)*'Fixed Data'!AM44/10^6</f>
        <v>-56.305487939827685</v>
      </c>
      <c r="AG172" s="262">
        <f>-(AG$158*'Fixed Data'!$B$25*'Fixed Data'!AG$47*'Fixed Data'!$B$24*'Fixed Data'!$B$23+AG$158*'Fixed Data'!$B$26)*'Fixed Data'!AN44/10^6</f>
        <v>-57.866356953395091</v>
      </c>
      <c r="AH172" s="262">
        <f>-(AH$158*'Fixed Data'!$B$25*'Fixed Data'!AH$47*'Fixed Data'!$B$24*'Fixed Data'!$B$23+AH$158*'Fixed Data'!$B$26)*'Fixed Data'!AO44/10^6</f>
        <v>-59.463366492647815</v>
      </c>
      <c r="AI172" s="262">
        <f>-(AI$158*'Fixed Data'!$B$25*'Fixed Data'!AI$47*'Fixed Data'!$B$24*'Fixed Data'!$B$23+AI$158*'Fixed Data'!$B$26)*'Fixed Data'!AP44/10^6</f>
        <v>-61.100056976689537</v>
      </c>
      <c r="AJ172" s="262">
        <f>-(AJ$158*'Fixed Data'!$B$25*'Fixed Data'!AJ$47*'Fixed Data'!$B$24*'Fixed Data'!$B$23+AJ$158*'Fixed Data'!$B$26)*'Fixed Data'!AQ44/10^6</f>
        <v>-62.776427146167983</v>
      </c>
      <c r="AK172" s="262">
        <f>-(AK$158*'Fixed Data'!$B$25*'Fixed Data'!AK$47*'Fixed Data'!$B$24*'Fixed Data'!$B$23+AK$158*'Fixed Data'!$B$26)*'Fixed Data'!AR44/10^6</f>
        <v>-64.493334240375901</v>
      </c>
      <c r="AL172" s="262">
        <f>-(AL$158*'Fixed Data'!$B$25*'Fixed Data'!AL$47*'Fixed Data'!$B$24*'Fixed Data'!$B$23+AL$158*'Fixed Data'!$B$26)*'Fixed Data'!AS44/10^6</f>
        <v>-66.25212327868087</v>
      </c>
      <c r="AM172" s="262">
        <f>-(AM$158*'Fixed Data'!$B$25*'Fixed Data'!AM$47*'Fixed Data'!$B$24*'Fixed Data'!$B$23+AM$158*'Fixed Data'!$B$26)*'Fixed Data'!AT44/10^6</f>
        <v>-68.054299446163654</v>
      </c>
      <c r="AN172" s="262">
        <f>-(AN$158*'Fixed Data'!$B$25*'Fixed Data'!AN$47*'Fixed Data'!$B$24*'Fixed Data'!$B$23+AN$158*'Fixed Data'!$B$26)*'Fixed Data'!AU44/10^6</f>
        <v>-69.901261631932229</v>
      </c>
      <c r="AO172" s="262">
        <f>-(AO$158*'Fixed Data'!$B$25*'Fixed Data'!AO$47*'Fixed Data'!$B$24*'Fixed Data'!$B$23+AO$158*'Fixed Data'!$B$26)*'Fixed Data'!AV44/10^6</f>
        <v>-71.794230973856656</v>
      </c>
      <c r="AP172" s="262">
        <f>-(AP$158*'Fixed Data'!$B$25*'Fixed Data'!AP$47*'Fixed Data'!$B$24*'Fixed Data'!$B$23+AP$158*'Fixed Data'!$B$26)*'Fixed Data'!AW44/10^6</f>
        <v>-73.734674888887426</v>
      </c>
      <c r="AQ172" s="262">
        <f>-(AQ$158*'Fixed Data'!$B$25*'Fixed Data'!AQ$47*'Fixed Data'!$B$24*'Fixed Data'!$B$23+AQ$158*'Fixed Data'!$B$26)*'Fixed Data'!AX44/10^6</f>
        <v>-75.724144683682795</v>
      </c>
      <c r="AR172" s="262">
        <f>-(AR$158*'Fixed Data'!$B$25*'Fixed Data'!AR$47*'Fixed Data'!$B$24*'Fixed Data'!$B$23+AR$158*'Fixed Data'!$B$26)*'Fixed Data'!AY44/10^6</f>
        <v>-77.764217869613887</v>
      </c>
      <c r="AS172" s="262">
        <f>-(AS$158*'Fixed Data'!$B$25*'Fixed Data'!AS$47*'Fixed Data'!$B$24*'Fixed Data'!$B$23+AS$158*'Fixed Data'!$B$26)*'Fixed Data'!AZ44/10^6</f>
        <v>-79.856507667166397</v>
      </c>
      <c r="AT172" s="262">
        <f>-(AT$158*'Fixed Data'!$B$25*'Fixed Data'!AT$47*'Fixed Data'!$B$24*'Fixed Data'!$B$23+AT$158*'Fixed Data'!$B$26)*'Fixed Data'!BA44/10^6</f>
        <v>-82.002698946882106</v>
      </c>
      <c r="AU172" s="262">
        <f>-(AU$158*'Fixed Data'!$B$25*'Fixed Data'!AU$47*'Fixed Data'!$B$24*'Fixed Data'!$B$23+AU$158*'Fixed Data'!$B$26)*'Fixed Data'!BB44/10^6</f>
        <v>-84.204566435622681</v>
      </c>
      <c r="AV172" s="262">
        <f>-(AV$158*'Fixed Data'!$B$25*'Fixed Data'!AV$47*'Fixed Data'!$B$24*'Fixed Data'!$B$23+AV$158*'Fixed Data'!$B$26)*'Fixed Data'!BC44/10^6</f>
        <v>-86.46394962052284</v>
      </c>
      <c r="AW172" s="262">
        <f>-(AW$158*'Fixed Data'!$B$25*'Fixed Data'!AW$47*'Fixed Data'!$B$24*'Fixed Data'!$B$23+AW$158*'Fixed Data'!$B$26)*'Fixed Data'!BD44/10^6</f>
        <v>-88.782756896641075</v>
      </c>
      <c r="AX172" s="262">
        <f>-(AX$158*'Fixed Data'!$B$25*'Fixed Data'!AX$47*'Fixed Data'!$B$24*'Fixed Data'!$B$23+AX$158*'Fixed Data'!$B$26)*'Fixed Data'!BE44/10^6</f>
        <v>-91.162975510825078</v>
      </c>
      <c r="AY172" s="262">
        <f>-(AY$158*'Fixed Data'!$B$25*'Fixed Data'!AY$47*'Fixed Data'!$B$24*'Fixed Data'!$B$23+AY$158*'Fixed Data'!$B$26)*'Fixed Data'!BF44/10^6</f>
        <v>-93.606677596341925</v>
      </c>
      <c r="AZ172" s="262">
        <f>-(AZ$158*'Fixed Data'!$B$25*'Fixed Data'!AZ$47*'Fixed Data'!$B$24*'Fixed Data'!$B$23+AZ$158*'Fixed Data'!$B$26)*'Fixed Data'!BG44/10^6</f>
        <v>-96.116021601312156</v>
      </c>
      <c r="BA172" s="262">
        <f>-(BA$158*'Fixed Data'!$B$25*'Fixed Data'!BA$47*'Fixed Data'!$B$24*'Fixed Data'!$B$23+BA$158*'Fixed Data'!$B$26)*'Fixed Data'!BH44/10^6</f>
        <v>-98.693253931250055</v>
      </c>
      <c r="BB172" s="262">
        <f>-(BB$158*'Fixed Data'!$B$25*'Fixed Data'!BB$47*'Fixed Data'!$B$24*'Fixed Data'!$B$23+BB$158*'Fixed Data'!$B$26)*'Fixed Data'!BI44/10^6</f>
        <v>-101.32810611615068</v>
      </c>
    </row>
    <row r="173" spans="1:54" outlineLevel="2">
      <c r="A173" s="467"/>
      <c r="B173" s="135" t="s">
        <v>289</v>
      </c>
      <c r="C173" s="135"/>
      <c r="D173" s="135" t="s">
        <v>399</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68"/>
      <c r="B174" s="135" t="s">
        <v>289</v>
      </c>
      <c r="C174" s="135"/>
      <c r="D174" s="135" t="s">
        <v>399</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66" t="s">
        <v>493</v>
      </c>
      <c r="B176" s="135" t="s">
        <v>289</v>
      </c>
      <c r="C176" s="135" t="s">
        <v>405</v>
      </c>
      <c r="D176" s="135" t="s">
        <v>399</v>
      </c>
      <c r="E176" s="262">
        <f>-(E$158*'Fixed Data'!$B$25*'Fixed Data'!E$47*'Fixed Data'!$B$24*'Fixed Data'!$B$23+E$158*'Fixed Data'!$B$26)*'Fixed Data'!L46/10^6</f>
        <v>-80.077947097049076</v>
      </c>
      <c r="F176" s="262">
        <f>-(F$158*'Fixed Data'!$B$25*'Fixed Data'!F$47*'Fixed Data'!$B$24*'Fixed Data'!$B$23+F$158*'Fixed Data'!$B$26)*'Fixed Data'!M46/10^6</f>
        <v>-82.282151771523615</v>
      </c>
      <c r="G176" s="262">
        <f>-(G$158*'Fixed Data'!$B$25*'Fixed Data'!G$47*'Fixed Data'!$B$24*'Fixed Data'!$B$23+G$158*'Fixed Data'!$B$26)*'Fixed Data'!N46/10^6</f>
        <v>-84.550952371887561</v>
      </c>
      <c r="H176" s="262">
        <f>-(H$158*'Fixed Data'!$B$25*'Fixed Data'!H$47*'Fixed Data'!$B$24*'Fixed Data'!$B$23+H$158*'Fixed Data'!$B$26)*'Fixed Data'!O46/10^6</f>
        <v>-86.886432074055421</v>
      </c>
      <c r="I176" s="262">
        <f>-(I$158*'Fixed Data'!$B$25*'Fixed Data'!I$47*'Fixed Data'!$B$24*'Fixed Data'!$B$23+I$158*'Fixed Data'!$B$26)*'Fixed Data'!P46/10^6</f>
        <v>-89.290750285457648</v>
      </c>
      <c r="J176" s="262">
        <f>-(J$158*'Fixed Data'!$B$25*'Fixed Data'!J$47*'Fixed Data'!$B$24*'Fixed Data'!$B$23+J$158*'Fixed Data'!$B$26)*'Fixed Data'!Q46/10^6</f>
        <v>-91.766145963897586</v>
      </c>
      <c r="K176" s="262">
        <f>-(K$158*'Fixed Data'!$B$25*'Fixed Data'!K$47*'Fixed Data'!$B$24*'Fixed Data'!$B$23+K$158*'Fixed Data'!$B$26)*'Fixed Data'!R46/10^6</f>
        <v>-94.314940775411202</v>
      </c>
      <c r="L176" s="262">
        <f>-(L$158*'Fixed Data'!$B$25*'Fixed Data'!L$47*'Fixed Data'!$B$24*'Fixed Data'!$B$23+L$158*'Fixed Data'!$B$26)*'Fixed Data'!S46/10^6</f>
        <v>-96.939542925075799</v>
      </c>
      <c r="M176" s="262">
        <f>-(M$158*'Fixed Data'!$B$25*'Fixed Data'!M$47*'Fixed Data'!$B$24*'Fixed Data'!$B$23+M$158*'Fixed Data'!$B$26)*'Fixed Data'!T46/10^6</f>
        <v>-99.642450574817886</v>
      </c>
      <c r="N176" s="262">
        <f>-(N$158*'Fixed Data'!$B$25*'Fixed Data'!N$47*'Fixed Data'!$B$24*'Fixed Data'!$B$23+N$158*'Fixed Data'!$B$26)*'Fixed Data'!U46/10^6</f>
        <v>-102.42625584289928</v>
      </c>
      <c r="O176" s="262">
        <f>-(O$158*'Fixed Data'!$B$25*'Fixed Data'!O$47*'Fixed Data'!$B$24*'Fixed Data'!$B$23+O$158*'Fixed Data'!$B$26)*'Fixed Data'!V46/10^6</f>
        <v>-105.29364889897039</v>
      </c>
      <c r="P176" s="262">
        <f>-(P$158*'Fixed Data'!$B$25*'Fixed Data'!P$47*'Fixed Data'!$B$24*'Fixed Data'!$B$23+P$158*'Fixed Data'!$B$26)*'Fixed Data'!W46/10^6</f>
        <v>-108.24742202315602</v>
      </c>
      <c r="Q176" s="262">
        <f>-(Q$158*'Fixed Data'!$B$25*'Fixed Data'!Q$47*'Fixed Data'!$B$24*'Fixed Data'!$B$23+Q$158*'Fixed Data'!$B$26)*'Fixed Data'!X46/10^6</f>
        <v>-111.29047439643513</v>
      </c>
      <c r="R176" s="262">
        <f>-(R$158*'Fixed Data'!$B$25*'Fixed Data'!R$47*'Fixed Data'!$B$24*'Fixed Data'!$B$23+R$158*'Fixed Data'!$B$26)*'Fixed Data'!Y46/10^6</f>
        <v>-114.42581649164353</v>
      </c>
      <c r="S176" s="262">
        <f>-(S$158*'Fixed Data'!$B$25*'Fixed Data'!S$47*'Fixed Data'!$B$24*'Fixed Data'!$B$23+S$158*'Fixed Data'!$B$26)*'Fixed Data'!Z46/10^6</f>
        <v>-117.63010223532787</v>
      </c>
      <c r="T176" s="262">
        <f>-(T$158*'Fixed Data'!$B$25*'Fixed Data'!T$47*'Fixed Data'!$B$24*'Fixed Data'!$B$23+T$158*'Fixed Data'!$B$26)*'Fixed Data'!AA46/10^6</f>
        <v>-120.93156072377178</v>
      </c>
      <c r="U176" s="262">
        <f>-(U$158*'Fixed Data'!$B$25*'Fixed Data'!U$47*'Fixed Data'!$B$24*'Fixed Data'!$B$23+U$158*'Fixed Data'!$B$26)*'Fixed Data'!AB46/10^6</f>
        <v>-124.33349858951188</v>
      </c>
      <c r="V176" s="262">
        <f>-(V$158*'Fixed Data'!$B$25*'Fixed Data'!V$47*'Fixed Data'!$B$24*'Fixed Data'!$B$23+V$158*'Fixed Data'!$B$26)*'Fixed Data'!AC46/10^6</f>
        <v>-127.83935209323975</v>
      </c>
      <c r="W176" s="262">
        <f>-(W$158*'Fixed Data'!$B$25*'Fixed Data'!W$47*'Fixed Data'!$B$24*'Fixed Data'!$B$23+W$158*'Fixed Data'!$B$26)*'Fixed Data'!AD46/10^6</f>
        <v>-131.45269278165239</v>
      </c>
      <c r="X176" s="262">
        <f>-(X$158*'Fixed Data'!$B$25*'Fixed Data'!X$47*'Fixed Data'!$B$24*'Fixed Data'!$B$23+X$158*'Fixed Data'!$B$26)*'Fixed Data'!AE46/10^6</f>
        <v>-135.17723359859102</v>
      </c>
      <c r="Y176" s="262">
        <f>-(Y$158*'Fixed Data'!$B$25*'Fixed Data'!Y$47*'Fixed Data'!$B$24*'Fixed Data'!$B$23+Y$158*'Fixed Data'!$B$26)*'Fixed Data'!AF46/10^6</f>
        <v>-139.01683500941718</v>
      </c>
      <c r="Z176" s="262">
        <f>-(Z$158*'Fixed Data'!$B$25*'Fixed Data'!Z$47*'Fixed Data'!$B$24*'Fixed Data'!$B$23+Z$158*'Fixed Data'!$B$26)*'Fixed Data'!AG46/10^6</f>
        <v>-142.97551233976986</v>
      </c>
      <c r="AA176" s="262">
        <f>-(AA$158*'Fixed Data'!$B$25*'Fixed Data'!AA$47*'Fixed Data'!$B$24*'Fixed Data'!$B$23+AA$158*'Fixed Data'!$B$26)*'Fixed Data'!AH46/10^6</f>
        <v>-147.05744244217317</v>
      </c>
      <c r="AB176" s="262">
        <f>-(AB$158*'Fixed Data'!$B$25*'Fixed Data'!AB$47*'Fixed Data'!$B$24*'Fixed Data'!$B$23+AB$158*'Fixed Data'!$B$26)*'Fixed Data'!AI46/10^6</f>
        <v>-151.26697115388944</v>
      </c>
      <c r="AC176" s="262">
        <f>-(AC$158*'Fixed Data'!$B$25*'Fixed Data'!AC$47*'Fixed Data'!$B$24*'Fixed Data'!$B$23+AC$158*'Fixed Data'!$B$26)*'Fixed Data'!AJ46/10^6</f>
        <v>-155.50855627538962</v>
      </c>
      <c r="AD176" s="262">
        <f>-(AD$158*'Fixed Data'!$B$25*'Fixed Data'!AD$47*'Fixed Data'!$B$24*'Fixed Data'!$B$23+AD$158*'Fixed Data'!$B$26)*'Fixed Data'!AK46/10^6</f>
        <v>-159.86824319279597</v>
      </c>
      <c r="AE176" s="262">
        <f>-(AE$158*'Fixed Data'!$B$25*'Fixed Data'!AE$47*'Fixed Data'!$B$24*'Fixed Data'!$B$23+AE$158*'Fixed Data'!$B$26)*'Fixed Data'!AL46/10^6</f>
        <v>-164.33904454708497</v>
      </c>
      <c r="AF176" s="262">
        <f>-(AF$158*'Fixed Data'!$B$25*'Fixed Data'!AF$47*'Fixed Data'!$B$24*'Fixed Data'!$B$23+AF$158*'Fixed Data'!$B$26)*'Fixed Data'!AM46/10^6</f>
        <v>-168.91646382751915</v>
      </c>
      <c r="AG176" s="262">
        <f>-(AG$158*'Fixed Data'!$B$25*'Fixed Data'!AG$47*'Fixed Data'!$B$24*'Fixed Data'!$B$23+AG$158*'Fixed Data'!$B$26)*'Fixed Data'!AN46/10^6</f>
        <v>-173.59907086613873</v>
      </c>
      <c r="AH176" s="262">
        <f>-(AH$158*'Fixed Data'!$B$25*'Fixed Data'!AH$47*'Fixed Data'!$B$24*'Fixed Data'!$B$23+AH$158*'Fixed Data'!$B$26)*'Fixed Data'!AO46/10^6</f>
        <v>-178.39009948547772</v>
      </c>
      <c r="AI176" s="262">
        <f>-(AI$158*'Fixed Data'!$B$25*'Fixed Data'!AI$47*'Fixed Data'!$B$24*'Fixed Data'!$B$23+AI$158*'Fixed Data'!$B$26)*'Fixed Data'!AP46/10^6</f>
        <v>-183.30017093888179</v>
      </c>
      <c r="AJ176" s="262">
        <f>-(AJ$158*'Fixed Data'!$B$25*'Fixed Data'!AJ$47*'Fixed Data'!$B$24*'Fixed Data'!$B$23+AJ$158*'Fixed Data'!$B$26)*'Fixed Data'!AQ46/10^6</f>
        <v>-188.32928144833156</v>
      </c>
      <c r="AK176" s="262">
        <f>-(AK$158*'Fixed Data'!$B$25*'Fixed Data'!AK$47*'Fixed Data'!$B$24*'Fixed Data'!$B$23+AK$158*'Fixed Data'!$B$26)*'Fixed Data'!AR46/10^6</f>
        <v>-193.48000273177328</v>
      </c>
      <c r="AL176" s="262">
        <f>-(AL$158*'Fixed Data'!$B$25*'Fixed Data'!AL$47*'Fixed Data'!$B$24*'Fixed Data'!$B$23+AL$158*'Fixed Data'!$B$26)*'Fixed Data'!AS46/10^6</f>
        <v>-198.75636984748846</v>
      </c>
      <c r="AM176" s="262">
        <f>-(AM$158*'Fixed Data'!$B$25*'Fixed Data'!AM$47*'Fixed Data'!$B$24*'Fixed Data'!$B$23+AM$158*'Fixed Data'!$B$26)*'Fixed Data'!AT46/10^6</f>
        <v>-204.16289835110697</v>
      </c>
      <c r="AN176" s="262">
        <f>-(AN$158*'Fixed Data'!$B$25*'Fixed Data'!AN$47*'Fixed Data'!$B$24*'Fixed Data'!$B$23+AN$158*'Fixed Data'!$B$26)*'Fixed Data'!AU46/10^6</f>
        <v>-209.70378490947078</v>
      </c>
      <c r="AO176" s="262">
        <f>-(AO$158*'Fixed Data'!$B$25*'Fixed Data'!AO$47*'Fixed Data'!$B$24*'Fixed Data'!$B$23+AO$158*'Fixed Data'!$B$26)*'Fixed Data'!AV46/10^6</f>
        <v>-215.38269293628147</v>
      </c>
      <c r="AP176" s="262">
        <f>-(AP$158*'Fixed Data'!$B$25*'Fixed Data'!AP$47*'Fixed Data'!$B$24*'Fixed Data'!$B$23+AP$158*'Fixed Data'!$B$26)*'Fixed Data'!AW46/10^6</f>
        <v>-221.20402468244811</v>
      </c>
      <c r="AQ176" s="262">
        <f>-(AQ$158*'Fixed Data'!$B$25*'Fixed Data'!AQ$47*'Fixed Data'!$B$24*'Fixed Data'!$B$23+AQ$158*'Fixed Data'!$B$26)*'Fixed Data'!AX46/10^6</f>
        <v>-227.17243406796734</v>
      </c>
      <c r="AR176" s="262">
        <f>-(AR$158*'Fixed Data'!$B$25*'Fixed Data'!AR$47*'Fixed Data'!$B$24*'Fixed Data'!$B$23+AR$158*'Fixed Data'!$B$26)*'Fixed Data'!AY46/10^6</f>
        <v>-233.29265362693658</v>
      </c>
      <c r="AS176" s="262">
        <f>-(AS$158*'Fixed Data'!$B$25*'Fixed Data'!AS$47*'Fixed Data'!$B$24*'Fixed Data'!$B$23+AS$158*'Fixed Data'!$B$26)*'Fixed Data'!AZ46/10^6</f>
        <v>-239.56952302077954</v>
      </c>
      <c r="AT176" s="262">
        <f>-(AT$158*'Fixed Data'!$B$25*'Fixed Data'!AT$47*'Fixed Data'!$B$24*'Fixed Data'!$B$23+AT$158*'Fixed Data'!$B$26)*'Fixed Data'!BA46/10^6</f>
        <v>-246.00809686114678</v>
      </c>
      <c r="AU176" s="262">
        <f>-(AU$158*'Fixed Data'!$B$25*'Fixed Data'!AU$47*'Fixed Data'!$B$24*'Fixed Data'!$B$23+AU$158*'Fixed Data'!$B$26)*'Fixed Data'!BB46/10^6</f>
        <v>-252.61369932862914</v>
      </c>
      <c r="AV176" s="262">
        <f>-(AV$158*'Fixed Data'!$B$25*'Fixed Data'!AV$47*'Fixed Data'!$B$24*'Fixed Data'!$B$23+AV$158*'Fixed Data'!$B$26)*'Fixed Data'!BC46/10^6</f>
        <v>-259.39184888462808</v>
      </c>
      <c r="AW176" s="262">
        <f>-(AW$158*'Fixed Data'!$B$25*'Fixed Data'!AW$47*'Fixed Data'!$B$24*'Fixed Data'!$B$23+AW$158*'Fixed Data'!$B$26)*'Fixed Data'!BD46/10^6</f>
        <v>-266.34827071431658</v>
      </c>
      <c r="AX176" s="262">
        <f>-(AX$158*'Fixed Data'!$B$25*'Fixed Data'!AX$47*'Fixed Data'!$B$24*'Fixed Data'!$B$23+AX$158*'Fixed Data'!$B$26)*'Fixed Data'!BE46/10^6</f>
        <v>-273.4889265582392</v>
      </c>
      <c r="AY176" s="262">
        <f>-(AY$158*'Fixed Data'!$B$25*'Fixed Data'!AY$47*'Fixed Data'!$B$24*'Fixed Data'!$B$23+AY$158*'Fixed Data'!$B$26)*'Fixed Data'!BF46/10^6</f>
        <v>-280.82003281620149</v>
      </c>
      <c r="AZ176" s="262">
        <f>-(AZ$158*'Fixed Data'!$B$25*'Fixed Data'!AZ$47*'Fixed Data'!$B$24*'Fixed Data'!$B$23+AZ$158*'Fixed Data'!$B$26)*'Fixed Data'!BG46/10^6</f>
        <v>-288.34806483256574</v>
      </c>
      <c r="BA176" s="262">
        <f>-(BA$158*'Fixed Data'!$B$25*'Fixed Data'!BA$47*'Fixed Data'!$B$24*'Fixed Data'!$B$23+BA$158*'Fixed Data'!$B$26)*'Fixed Data'!BH46/10^6</f>
        <v>-296.07976182387534</v>
      </c>
      <c r="BB176" s="262">
        <f>-(BB$158*'Fixed Data'!$B$25*'Fixed Data'!BB$47*'Fixed Data'!$B$24*'Fixed Data'!$B$23+BB$158*'Fixed Data'!$B$26)*'Fixed Data'!BI46/10^6</f>
        <v>-303.98431838011322</v>
      </c>
    </row>
    <row r="177" spans="1:54" outlineLevel="2">
      <c r="A177" s="467"/>
      <c r="B177" s="135" t="s">
        <v>289</v>
      </c>
      <c r="C177" s="135"/>
      <c r="D177" s="135" t="s">
        <v>399</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68"/>
      <c r="B178" s="135" t="s">
        <v>289</v>
      </c>
      <c r="C178" s="135"/>
      <c r="D178" s="135" t="s">
        <v>399</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494</v>
      </c>
      <c r="B182" s="19"/>
      <c r="C182" s="19"/>
      <c r="D182" s="19"/>
      <c r="E182" s="15"/>
    </row>
    <row r="183" spans="1:54" ht="15" outlineLevel="1">
      <c r="A183" s="12"/>
      <c r="B183" s="19"/>
      <c r="C183" s="19"/>
      <c r="D183" s="19"/>
      <c r="E183" s="15"/>
    </row>
    <row r="184" spans="1:54" s="4" customFormat="1" outlineLevel="1">
      <c r="A184" s="4" t="s">
        <v>495</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73" t="s">
        <v>496</v>
      </c>
      <c r="B186" s="150" t="s">
        <v>497</v>
      </c>
      <c r="C186" s="6" t="s">
        <v>498</v>
      </c>
      <c r="D186" s="10" t="s">
        <v>410</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74"/>
      <c r="B187" s="150" t="s">
        <v>499</v>
      </c>
      <c r="C187" s="6" t="s">
        <v>500</v>
      </c>
      <c r="D187" s="10" t="s">
        <v>410</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66" t="s">
        <v>501</v>
      </c>
      <c r="B190" s="150" t="s">
        <v>502</v>
      </c>
      <c r="C190" s="19"/>
      <c r="D190" s="135" t="s">
        <v>399</v>
      </c>
      <c r="E190" s="21">
        <f>(E133+E83)*E186</f>
        <v>0</v>
      </c>
      <c r="F190" s="21">
        <f t="shared" ref="F190:BB190" si="20">(F133+F83)*F186</f>
        <v>0</v>
      </c>
      <c r="G190" s="21">
        <f t="shared" si="20"/>
        <v>0</v>
      </c>
      <c r="H190" s="21">
        <f t="shared" si="20"/>
        <v>0</v>
      </c>
      <c r="I190" s="21">
        <f t="shared" si="20"/>
        <v>0</v>
      </c>
      <c r="J190" s="21">
        <f t="shared" si="20"/>
        <v>0</v>
      </c>
      <c r="K190" s="21">
        <f t="shared" si="20"/>
        <v>0</v>
      </c>
      <c r="L190" s="21">
        <f t="shared" si="20"/>
        <v>0</v>
      </c>
      <c r="M190" s="21">
        <f t="shared" si="20"/>
        <v>0</v>
      </c>
      <c r="N190" s="21">
        <f t="shared" si="20"/>
        <v>0</v>
      </c>
      <c r="O190" s="21">
        <f t="shared" si="20"/>
        <v>0</v>
      </c>
      <c r="P190" s="21">
        <f t="shared" si="20"/>
        <v>0</v>
      </c>
      <c r="Q190" s="21">
        <f t="shared" si="20"/>
        <v>0</v>
      </c>
      <c r="R190" s="21">
        <f t="shared" si="20"/>
        <v>0</v>
      </c>
      <c r="S190" s="21">
        <f t="shared" si="20"/>
        <v>0</v>
      </c>
      <c r="T190" s="21">
        <f t="shared" si="20"/>
        <v>0</v>
      </c>
      <c r="U190" s="21">
        <f t="shared" si="20"/>
        <v>0</v>
      </c>
      <c r="V190" s="21">
        <f t="shared" si="20"/>
        <v>0</v>
      </c>
      <c r="W190" s="21">
        <f t="shared" si="20"/>
        <v>0</v>
      </c>
      <c r="X190" s="21">
        <f t="shared" si="20"/>
        <v>0</v>
      </c>
      <c r="Y190" s="21">
        <f t="shared" si="20"/>
        <v>0</v>
      </c>
      <c r="Z190" s="21">
        <f t="shared" si="20"/>
        <v>0</v>
      </c>
      <c r="AA190" s="21">
        <f t="shared" si="20"/>
        <v>0</v>
      </c>
      <c r="AB190" s="21">
        <f t="shared" si="20"/>
        <v>0</v>
      </c>
      <c r="AC190" s="21">
        <f t="shared" si="20"/>
        <v>0</v>
      </c>
      <c r="AD190" s="21">
        <f t="shared" si="20"/>
        <v>0</v>
      </c>
      <c r="AE190" s="21">
        <f t="shared" si="20"/>
        <v>0</v>
      </c>
      <c r="AF190" s="21">
        <f t="shared" si="20"/>
        <v>0</v>
      </c>
      <c r="AG190" s="21">
        <f t="shared" si="20"/>
        <v>0</v>
      </c>
      <c r="AH190" s="21">
        <f t="shared" si="20"/>
        <v>0</v>
      </c>
      <c r="AI190" s="21">
        <f t="shared" si="20"/>
        <v>0</v>
      </c>
      <c r="AJ190" s="21">
        <f t="shared" si="20"/>
        <v>0</v>
      </c>
      <c r="AK190" s="21">
        <f t="shared" si="20"/>
        <v>0</v>
      </c>
      <c r="AL190" s="21">
        <f t="shared" si="20"/>
        <v>0</v>
      </c>
      <c r="AM190" s="21">
        <f t="shared" si="20"/>
        <v>0</v>
      </c>
      <c r="AN190" s="21">
        <f t="shared" si="20"/>
        <v>0</v>
      </c>
      <c r="AO190" s="21">
        <f t="shared" si="20"/>
        <v>0</v>
      </c>
      <c r="AP190" s="21">
        <f t="shared" si="20"/>
        <v>0</v>
      </c>
      <c r="AQ190" s="21">
        <f t="shared" si="20"/>
        <v>0</v>
      </c>
      <c r="AR190" s="21">
        <f t="shared" si="20"/>
        <v>0</v>
      </c>
      <c r="AS190" s="21">
        <f t="shared" si="20"/>
        <v>0</v>
      </c>
      <c r="AT190" s="21">
        <f t="shared" si="20"/>
        <v>0</v>
      </c>
      <c r="AU190" s="21">
        <f t="shared" si="20"/>
        <v>0</v>
      </c>
      <c r="AV190" s="21">
        <f t="shared" si="20"/>
        <v>0</v>
      </c>
      <c r="AW190" s="21">
        <f t="shared" si="20"/>
        <v>0</v>
      </c>
      <c r="AX190" s="21">
        <f t="shared" si="20"/>
        <v>0</v>
      </c>
      <c r="AY190" s="21">
        <f t="shared" si="20"/>
        <v>0</v>
      </c>
      <c r="AZ190" s="21">
        <f t="shared" si="20"/>
        <v>0</v>
      </c>
      <c r="BA190" s="21">
        <f t="shared" si="20"/>
        <v>0</v>
      </c>
      <c r="BB190" s="21">
        <f t="shared" si="20"/>
        <v>0</v>
      </c>
    </row>
    <row r="191" spans="1:54" outlineLevel="2">
      <c r="A191" s="467"/>
      <c r="B191" s="150" t="s">
        <v>503</v>
      </c>
      <c r="C191" s="19"/>
      <c r="D191" s="135" t="s">
        <v>399</v>
      </c>
      <c r="E191" s="21">
        <f>E71*E186</f>
        <v>0</v>
      </c>
      <c r="F191" s="21">
        <f t="shared" ref="F191:BB191" si="21">F71*F186</f>
        <v>0</v>
      </c>
      <c r="G191" s="21">
        <f t="shared" si="21"/>
        <v>0</v>
      </c>
      <c r="H191" s="21">
        <f t="shared" si="21"/>
        <v>0</v>
      </c>
      <c r="I191" s="21">
        <f t="shared" si="21"/>
        <v>0</v>
      </c>
      <c r="J191" s="21">
        <f t="shared" si="21"/>
        <v>0</v>
      </c>
      <c r="K191" s="21">
        <f t="shared" si="21"/>
        <v>0</v>
      </c>
      <c r="L191" s="21">
        <f t="shared" si="21"/>
        <v>0</v>
      </c>
      <c r="M191" s="21">
        <f t="shared" si="21"/>
        <v>0</v>
      </c>
      <c r="N191" s="21">
        <f t="shared" si="21"/>
        <v>0</v>
      </c>
      <c r="O191" s="21">
        <f t="shared" si="21"/>
        <v>0</v>
      </c>
      <c r="P191" s="21">
        <f t="shared" si="21"/>
        <v>0</v>
      </c>
      <c r="Q191" s="21">
        <f t="shared" si="21"/>
        <v>0</v>
      </c>
      <c r="R191" s="21">
        <f t="shared" si="21"/>
        <v>0</v>
      </c>
      <c r="S191" s="21">
        <f t="shared" si="21"/>
        <v>0</v>
      </c>
      <c r="T191" s="21">
        <f t="shared" si="21"/>
        <v>0</v>
      </c>
      <c r="U191" s="21">
        <f t="shared" si="21"/>
        <v>0</v>
      </c>
      <c r="V191" s="21">
        <f t="shared" si="21"/>
        <v>0</v>
      </c>
      <c r="W191" s="21">
        <f t="shared" si="21"/>
        <v>0</v>
      </c>
      <c r="X191" s="21">
        <f t="shared" si="21"/>
        <v>0</v>
      </c>
      <c r="Y191" s="21">
        <f t="shared" si="21"/>
        <v>0</v>
      </c>
      <c r="Z191" s="21">
        <f t="shared" si="21"/>
        <v>0</v>
      </c>
      <c r="AA191" s="21">
        <f t="shared" si="21"/>
        <v>0</v>
      </c>
      <c r="AB191" s="21">
        <f t="shared" si="21"/>
        <v>0</v>
      </c>
      <c r="AC191" s="21">
        <f t="shared" si="21"/>
        <v>0</v>
      </c>
      <c r="AD191" s="21">
        <f t="shared" si="21"/>
        <v>0</v>
      </c>
      <c r="AE191" s="21">
        <f t="shared" si="21"/>
        <v>0</v>
      </c>
      <c r="AF191" s="21">
        <f t="shared" si="21"/>
        <v>0</v>
      </c>
      <c r="AG191" s="21">
        <f t="shared" si="21"/>
        <v>0</v>
      </c>
      <c r="AH191" s="21">
        <f t="shared" si="21"/>
        <v>0</v>
      </c>
      <c r="AI191" s="21">
        <f t="shared" si="21"/>
        <v>0</v>
      </c>
      <c r="AJ191" s="21">
        <f t="shared" si="21"/>
        <v>0</v>
      </c>
      <c r="AK191" s="21">
        <f t="shared" si="21"/>
        <v>0</v>
      </c>
      <c r="AL191" s="21">
        <f t="shared" si="21"/>
        <v>0</v>
      </c>
      <c r="AM191" s="21">
        <f t="shared" si="21"/>
        <v>0</v>
      </c>
      <c r="AN191" s="21">
        <f t="shared" si="21"/>
        <v>0</v>
      </c>
      <c r="AO191" s="21">
        <f t="shared" si="21"/>
        <v>0</v>
      </c>
      <c r="AP191" s="21">
        <f t="shared" si="21"/>
        <v>0</v>
      </c>
      <c r="AQ191" s="21">
        <f t="shared" si="21"/>
        <v>0</v>
      </c>
      <c r="AR191" s="21">
        <f t="shared" si="21"/>
        <v>0</v>
      </c>
      <c r="AS191" s="21">
        <f t="shared" si="21"/>
        <v>0</v>
      </c>
      <c r="AT191" s="21">
        <f t="shared" si="21"/>
        <v>0</v>
      </c>
      <c r="AU191" s="21">
        <f t="shared" si="21"/>
        <v>0</v>
      </c>
      <c r="AV191" s="21">
        <f t="shared" si="21"/>
        <v>0</v>
      </c>
      <c r="AW191" s="21">
        <f t="shared" si="21"/>
        <v>0</v>
      </c>
      <c r="AX191" s="21">
        <f t="shared" si="21"/>
        <v>0</v>
      </c>
      <c r="AY191" s="21">
        <f t="shared" si="21"/>
        <v>0</v>
      </c>
      <c r="AZ191" s="21">
        <f t="shared" si="21"/>
        <v>0</v>
      </c>
      <c r="BA191" s="21">
        <f t="shared" si="21"/>
        <v>0</v>
      </c>
      <c r="BB191" s="21">
        <f t="shared" si="21"/>
        <v>0</v>
      </c>
    </row>
    <row r="192" spans="1:54" outlineLevel="2">
      <c r="A192" s="467"/>
      <c r="B192" s="150" t="s">
        <v>404</v>
      </c>
      <c r="C192" s="19"/>
      <c r="D192" s="135" t="s">
        <v>399</v>
      </c>
      <c r="E192" s="21">
        <f>E77*E186</f>
        <v>-8.9392157298035499</v>
      </c>
      <c r="F192" s="21">
        <f t="shared" ref="F192:BB192" si="22">F77*F186</f>
        <v>-8.7415411940100345</v>
      </c>
      <c r="G192" s="21">
        <f t="shared" si="22"/>
        <v>-8.5486345677859834</v>
      </c>
      <c r="H192" s="21">
        <f t="shared" si="22"/>
        <v>-8.3603814510523335</v>
      </c>
      <c r="I192" s="21">
        <f t="shared" si="22"/>
        <v>-8.1766702237279389</v>
      </c>
      <c r="J192" s="21">
        <f t="shared" si="22"/>
        <v>-7.9973919879133364</v>
      </c>
      <c r="K192" s="21">
        <f t="shared" si="22"/>
        <v>-7.8224404898190221</v>
      </c>
      <c r="L192" s="21">
        <f t="shared" si="22"/>
        <v>-7.6517120794292914</v>
      </c>
      <c r="M192" s="21">
        <f t="shared" si="22"/>
        <v>-7.4851056196497288</v>
      </c>
      <c r="N192" s="21">
        <f t="shared" si="22"/>
        <v>-7.3225224392765549</v>
      </c>
      <c r="O192" s="21">
        <f t="shared" si="22"/>
        <v>-7.1638662777112234</v>
      </c>
      <c r="P192" s="21">
        <f t="shared" si="22"/>
        <v>-7.0090432078541003</v>
      </c>
      <c r="Q192" s="21">
        <f t="shared" si="22"/>
        <v>-6.8579616071008154</v>
      </c>
      <c r="R192" s="21">
        <f t="shared" si="22"/>
        <v>-6.710532074452968</v>
      </c>
      <c r="S192" s="21">
        <f t="shared" si="22"/>
        <v>-6.5666673849650827</v>
      </c>
      <c r="T192" s="21">
        <f t="shared" si="22"/>
        <v>-6.4262824555995763</v>
      </c>
      <c r="U192" s="21">
        <f t="shared" si="22"/>
        <v>-6.2892942591432011</v>
      </c>
      <c r="V192" s="21">
        <f t="shared" si="22"/>
        <v>-6.1556218028841334</v>
      </c>
      <c r="W192" s="21">
        <f t="shared" si="22"/>
        <v>-6.025186068734679</v>
      </c>
      <c r="X192" s="21">
        <f t="shared" si="22"/>
        <v>-5.8979099664218495</v>
      </c>
      <c r="Y192" s="21">
        <f t="shared" si="22"/>
        <v>-5.7737182744178837</v>
      </c>
      <c r="Z192" s="21">
        <f t="shared" si="22"/>
        <v>-5.6525376227263937</v>
      </c>
      <c r="AA192" s="21">
        <f t="shared" si="22"/>
        <v>-5.5342964234807503</v>
      </c>
      <c r="AB192" s="21">
        <f t="shared" si="22"/>
        <v>-5.418924836116048</v>
      </c>
      <c r="AC192" s="21">
        <f t="shared" si="22"/>
        <v>-5.3063547234607924</v>
      </c>
      <c r="AD192" s="21">
        <f t="shared" si="22"/>
        <v>-5.1965196167385503</v>
      </c>
      <c r="AE192" s="21">
        <f t="shared" si="22"/>
        <v>-5.0893546660414417</v>
      </c>
      <c r="AF192" s="21">
        <f t="shared" si="22"/>
        <v>-4.984796603434039</v>
      </c>
      <c r="AG192" s="21">
        <f t="shared" si="22"/>
        <v>-4.8827837160346741</v>
      </c>
      <c r="AH192" s="21">
        <f t="shared" si="22"/>
        <v>-4.7832557879911857</v>
      </c>
      <c r="AI192" s="21">
        <f t="shared" si="22"/>
        <v>-4.6861540854683161</v>
      </c>
      <c r="AJ192" s="21">
        <f t="shared" si="22"/>
        <v>-4.6137097581638802</v>
      </c>
      <c r="AK192" s="21">
        <f t="shared" si="22"/>
        <v>-4.5427871876154926</v>
      </c>
      <c r="AL192" s="21">
        <f t="shared" si="22"/>
        <v>-4.473358866736362</v>
      </c>
      <c r="AM192" s="21">
        <f t="shared" si="22"/>
        <v>-4.4053978595696908</v>
      </c>
      <c r="AN192" s="21">
        <f t="shared" si="22"/>
        <v>-4.3388777956346587</v>
      </c>
      <c r="AO192" s="21">
        <f t="shared" si="22"/>
        <v>-4.2737728591671686</v>
      </c>
      <c r="AP192" s="21">
        <f t="shared" si="22"/>
        <v>-4.210057778505055</v>
      </c>
      <c r="AQ192" s="21">
        <f t="shared" si="22"/>
        <v>-4.1477078218716255</v>
      </c>
      <c r="AR192" s="21">
        <f t="shared" si="22"/>
        <v>-4.0866987756309854</v>
      </c>
      <c r="AS192" s="21">
        <f t="shared" si="22"/>
        <v>-4.0270069482538426</v>
      </c>
      <c r="AT192" s="21">
        <f t="shared" si="22"/>
        <v>-3.9686091504175649</v>
      </c>
      <c r="AU192" s="21">
        <f t="shared" si="22"/>
        <v>-3.9114826933467759</v>
      </c>
      <c r="AV192" s="21">
        <f t="shared" si="22"/>
        <v>-3.8556053744438032</v>
      </c>
      <c r="AW192" s="21">
        <f t="shared" si="22"/>
        <v>-3.8009554738287066</v>
      </c>
      <c r="AX192" s="21">
        <f t="shared" si="22"/>
        <v>-3.7475117406805314</v>
      </c>
      <c r="AY192" s="21">
        <f t="shared" si="22"/>
        <v>-3.6952533879646441</v>
      </c>
      <c r="AZ192" s="21">
        <f t="shared" si="22"/>
        <v>-3.6441600857427519</v>
      </c>
      <c r="BA192" s="21">
        <f t="shared" si="22"/>
        <v>-3.5942119469246609</v>
      </c>
      <c r="BB192" s="21">
        <f t="shared" si="22"/>
        <v>-3.5449484148506998</v>
      </c>
    </row>
    <row r="193" spans="1:54" outlineLevel="2">
      <c r="A193" s="467"/>
      <c r="B193" s="150" t="s">
        <v>504</v>
      </c>
      <c r="C193" s="19"/>
      <c r="D193" s="135" t="s">
        <v>399</v>
      </c>
      <c r="E193" s="21">
        <f t="shared" ref="E193:AJ193" si="23">SUMIF($B$143:$B$154,"Environmental",E$143:E$154)*E186</f>
        <v>-53.300942109531704</v>
      </c>
      <c r="F193" s="21">
        <f t="shared" si="23"/>
        <v>-53.049731344196601</v>
      </c>
      <c r="G193" s="21">
        <f t="shared" si="23"/>
        <v>-52.604621201161265</v>
      </c>
      <c r="H193" s="21">
        <f t="shared" si="23"/>
        <v>-52.155795124736088</v>
      </c>
      <c r="I193" s="21">
        <f t="shared" si="23"/>
        <v>-51.877234687538454</v>
      </c>
      <c r="J193" s="21">
        <f t="shared" si="23"/>
        <v>-51.58828781238698</v>
      </c>
      <c r="K193" s="21">
        <f t="shared" si="23"/>
        <v>-51.123682806669976</v>
      </c>
      <c r="L193" s="21">
        <f t="shared" si="23"/>
        <v>-50.819700904735306</v>
      </c>
      <c r="M193" s="21">
        <f t="shared" si="23"/>
        <v>-50.507305506426448</v>
      </c>
      <c r="N193" s="21">
        <f t="shared" si="23"/>
        <v>-50.031754187915247</v>
      </c>
      <c r="O193" s="21">
        <f t="shared" si="23"/>
        <v>-49.707780342155573</v>
      </c>
      <c r="P193" s="21">
        <f t="shared" si="23"/>
        <v>-49.377144192336551</v>
      </c>
      <c r="Q193" s="21">
        <f t="shared" si="23"/>
        <v>-49.040410584365681</v>
      </c>
      <c r="R193" s="21">
        <f t="shared" si="23"/>
        <v>-48.840513771525657</v>
      </c>
      <c r="S193" s="21">
        <f t="shared" si="23"/>
        <v>-48.490136889251559</v>
      </c>
      <c r="T193" s="21">
        <f t="shared" si="23"/>
        <v>-48.135297786610735</v>
      </c>
      <c r="U193" s="21">
        <f t="shared" si="23"/>
        <v>-47.776473315614396</v>
      </c>
      <c r="V193" s="21">
        <f t="shared" si="23"/>
        <v>-47.544738176307554</v>
      </c>
      <c r="W193" s="21">
        <f t="shared" si="23"/>
        <v>-47.176528135351958</v>
      </c>
      <c r="X193" s="21">
        <f t="shared" si="23"/>
        <v>-46.930864423637509</v>
      </c>
      <c r="Y193" s="21">
        <f t="shared" si="23"/>
        <v>-46.555214584089711</v>
      </c>
      <c r="Z193" s="21">
        <f t="shared" si="23"/>
        <v>-46.297752994373433</v>
      </c>
      <c r="AA193" s="21">
        <f t="shared" si="23"/>
        <v>-46.033885273865408</v>
      </c>
      <c r="AB193" s="21">
        <f t="shared" si="23"/>
        <v>-45.764144313222694</v>
      </c>
      <c r="AC193" s="21">
        <f t="shared" si="23"/>
        <v>-45.463305663908223</v>
      </c>
      <c r="AD193" s="21">
        <f t="shared" si="23"/>
        <v>-45.164513715509827</v>
      </c>
      <c r="AE193" s="21">
        <f t="shared" si="23"/>
        <v>-44.87271363241544</v>
      </c>
      <c r="AF193" s="21">
        <f t="shared" si="23"/>
        <v>-44.573839905756024</v>
      </c>
      <c r="AG193" s="21">
        <f t="shared" si="23"/>
        <v>-44.269750504377456</v>
      </c>
      <c r="AH193" s="21">
        <f t="shared" si="23"/>
        <v>-43.96251189632526</v>
      </c>
      <c r="AI193" s="21">
        <f t="shared" si="23"/>
        <v>-43.654705193663602</v>
      </c>
      <c r="AJ193" s="21">
        <f t="shared" si="23"/>
        <v>-43.555662322558341</v>
      </c>
      <c r="AK193" s="21">
        <f t="shared" ref="AK193:BB193" si="24">SUMIF($B$143:$B$154,"Environmental",AK$143:AK$154)*AK186</f>
        <v>-43.452427410473774</v>
      </c>
      <c r="AL193" s="21">
        <f t="shared" si="24"/>
        <v>-43.345929347560443</v>
      </c>
      <c r="AM193" s="21">
        <f t="shared" si="24"/>
        <v>-43.236688358724408</v>
      </c>
      <c r="AN193" s="21">
        <f t="shared" si="24"/>
        <v>-43.124926081956069</v>
      </c>
      <c r="AO193" s="21">
        <f t="shared" si="24"/>
        <v>-43.010736332355741</v>
      </c>
      <c r="AP193" s="21">
        <f t="shared" si="24"/>
        <v>-42.894422983102082</v>
      </c>
      <c r="AQ193" s="21">
        <f t="shared" si="24"/>
        <v>-42.776329642206193</v>
      </c>
      <c r="AR193" s="21">
        <f t="shared" si="24"/>
        <v>-42.656702742287429</v>
      </c>
      <c r="AS193" s="21">
        <f t="shared" si="24"/>
        <v>-42.535768840024588</v>
      </c>
      <c r="AT193" s="21">
        <f t="shared" si="24"/>
        <v>-42.413768473010464</v>
      </c>
      <c r="AU193" s="21">
        <f t="shared" si="24"/>
        <v>-42.290952649898308</v>
      </c>
      <c r="AV193" s="21">
        <f t="shared" si="24"/>
        <v>-42.16755675816848</v>
      </c>
      <c r="AW193" s="21">
        <f t="shared" si="24"/>
        <v>-42.043802966777768</v>
      </c>
      <c r="AX193" s="21">
        <f t="shared" si="24"/>
        <v>-41.919911390779362</v>
      </c>
      <c r="AY193" s="21">
        <f t="shared" si="24"/>
        <v>-41.796099557778192</v>
      </c>
      <c r="AZ193" s="21">
        <f t="shared" si="24"/>
        <v>-41.672579321583605</v>
      </c>
      <c r="BA193" s="21">
        <f t="shared" si="24"/>
        <v>-41.549556030483842</v>
      </c>
      <c r="BB193" s="21">
        <f t="shared" si="24"/>
        <v>-41.422076090118502</v>
      </c>
    </row>
    <row r="194" spans="1:54" outlineLevel="2">
      <c r="A194" s="467"/>
      <c r="B194" s="150" t="s">
        <v>505</v>
      </c>
      <c r="C194" s="19"/>
      <c r="D194" s="135" t="s">
        <v>399</v>
      </c>
      <c r="E194" s="21">
        <f t="shared" ref="E194:AJ194" si="25">SUM(E172:E174)*E186</f>
        <v>-26.692649038672457</v>
      </c>
      <c r="F194" s="21">
        <f t="shared" si="25"/>
        <v>-26.499887855304891</v>
      </c>
      <c r="G194" s="21">
        <f t="shared" si="25"/>
        <v>-26.30973958844238</v>
      </c>
      <c r="H194" s="21">
        <f t="shared" si="25"/>
        <v>-26.122194543571464</v>
      </c>
      <c r="I194" s="21">
        <f t="shared" si="25"/>
        <v>-25.937243447212047</v>
      </c>
      <c r="J194" s="21">
        <f t="shared" si="25"/>
        <v>-25.754877514864752</v>
      </c>
      <c r="K194" s="21">
        <f t="shared" si="25"/>
        <v>-25.57508836288152</v>
      </c>
      <c r="L194" s="21">
        <f t="shared" si="25"/>
        <v>-25.397868157310217</v>
      </c>
      <c r="M194" s="21">
        <f t="shared" si="25"/>
        <v>-25.223209490702025</v>
      </c>
      <c r="N194" s="21">
        <f t="shared" si="25"/>
        <v>-25.051105430963482</v>
      </c>
      <c r="O194" s="21">
        <f t="shared" si="25"/>
        <v>-24.881549556210452</v>
      </c>
      <c r="P194" s="21">
        <f t="shared" si="25"/>
        <v>-24.714535907376384</v>
      </c>
      <c r="Q194" s="21">
        <f t="shared" si="25"/>
        <v>-24.55005907141156</v>
      </c>
      <c r="R194" s="21">
        <f t="shared" si="25"/>
        <v>-24.388114089296774</v>
      </c>
      <c r="S194" s="21">
        <f t="shared" si="25"/>
        <v>-24.22324505443429</v>
      </c>
      <c r="T194" s="21">
        <f t="shared" si="25"/>
        <v>-24.060971368437123</v>
      </c>
      <c r="U194" s="21">
        <f t="shared" si="25"/>
        <v>-23.901287882469433</v>
      </c>
      <c r="V194" s="21">
        <f t="shared" si="25"/>
        <v>-23.744190053294194</v>
      </c>
      <c r="W194" s="21">
        <f t="shared" si="25"/>
        <v>-23.589673827629333</v>
      </c>
      <c r="X194" s="21">
        <f t="shared" si="25"/>
        <v>-23.437735755683345</v>
      </c>
      <c r="Y194" s="21">
        <f t="shared" si="25"/>
        <v>-23.288372879133124</v>
      </c>
      <c r="Z194" s="21">
        <f t="shared" si="25"/>
        <v>-23.141582873920044</v>
      </c>
      <c r="AA194" s="21">
        <f t="shared" si="25"/>
        <v>-22.99736395579221</v>
      </c>
      <c r="AB194" s="21">
        <f t="shared" si="25"/>
        <v>-22.855714953110287</v>
      </c>
      <c r="AC194" s="21">
        <f t="shared" si="25"/>
        <v>-22.702027200596071</v>
      </c>
      <c r="AD194" s="21">
        <f t="shared" si="25"/>
        <v>-22.549255261854604</v>
      </c>
      <c r="AE194" s="21">
        <f t="shared" si="25"/>
        <v>-22.395997396891456</v>
      </c>
      <c r="AF194" s="21">
        <f t="shared" si="25"/>
        <v>-22.241357045546689</v>
      </c>
      <c r="AG194" s="21">
        <f t="shared" si="25"/>
        <v>-22.08494629425147</v>
      </c>
      <c r="AH194" s="21">
        <f t="shared" si="25"/>
        <v>-21.927006682669965</v>
      </c>
      <c r="AI194" s="21">
        <f t="shared" si="25"/>
        <v>-21.768631187365063</v>
      </c>
      <c r="AJ194" s="21">
        <f t="shared" si="25"/>
        <v>-21.714452123231027</v>
      </c>
      <c r="AK194" s="21">
        <f t="shared" ref="AK194:BB194" si="26">SUM(AK172:AK174)*AK186</f>
        <v>-21.658575377136554</v>
      </c>
      <c r="AL194" s="21">
        <f t="shared" si="26"/>
        <v>-21.601187836263051</v>
      </c>
      <c r="AM194" s="21">
        <f t="shared" si="26"/>
        <v>-21.542503644491536</v>
      </c>
      <c r="AN194" s="21">
        <f t="shared" si="26"/>
        <v>-21.482676914308108</v>
      </c>
      <c r="AO194" s="21">
        <f t="shared" si="26"/>
        <v>-21.421787451131962</v>
      </c>
      <c r="AP194" s="21">
        <f t="shared" si="26"/>
        <v>-21.359973176285923</v>
      </c>
      <c r="AQ194" s="21">
        <f t="shared" si="26"/>
        <v>-21.297375355256818</v>
      </c>
      <c r="AR194" s="21">
        <f t="shared" si="26"/>
        <v>-21.234121215617378</v>
      </c>
      <c r="AS194" s="21">
        <f t="shared" si="26"/>
        <v>-21.170327309943026</v>
      </c>
      <c r="AT194" s="21">
        <f t="shared" si="26"/>
        <v>-21.106109208701866</v>
      </c>
      <c r="AU194" s="21">
        <f t="shared" si="26"/>
        <v>-21.041585143705984</v>
      </c>
      <c r="AV194" s="21">
        <f t="shared" si="26"/>
        <v>-20.976868466161672</v>
      </c>
      <c r="AW194" s="21">
        <f t="shared" si="26"/>
        <v>-20.912068220651044</v>
      </c>
      <c r="AX194" s="21">
        <f t="shared" si="26"/>
        <v>-20.847290947610585</v>
      </c>
      <c r="AY194" s="21">
        <f t="shared" si="26"/>
        <v>-20.782641300122418</v>
      </c>
      <c r="AZ194" s="21">
        <f t="shared" si="26"/>
        <v>-20.718221535318055</v>
      </c>
      <c r="BA194" s="21">
        <f t="shared" si="26"/>
        <v>-20.654131107032228</v>
      </c>
      <c r="BB194" s="21">
        <f t="shared" si="26"/>
        <v>-20.587905318634363</v>
      </c>
    </row>
    <row r="195" spans="1:54" outlineLevel="2">
      <c r="A195" s="467"/>
      <c r="B195" s="150" t="s">
        <v>506</v>
      </c>
      <c r="C195" s="19"/>
      <c r="D195" s="135" t="s">
        <v>399</v>
      </c>
      <c r="E195" s="21">
        <f t="shared" ref="E195:AJ195" si="27">SUM(E176:E178)*E186</f>
        <v>-80.077947097049076</v>
      </c>
      <c r="F195" s="21">
        <f t="shared" si="27"/>
        <v>-79.499663547365813</v>
      </c>
      <c r="G195" s="21">
        <f t="shared" si="27"/>
        <v>-78.92921876532715</v>
      </c>
      <c r="H195" s="21">
        <f t="shared" si="27"/>
        <v>-78.366583630714388</v>
      </c>
      <c r="I195" s="21">
        <f t="shared" si="27"/>
        <v>-77.811730341636149</v>
      </c>
      <c r="J195" s="21">
        <f t="shared" si="27"/>
        <v>-77.264632527624428</v>
      </c>
      <c r="K195" s="21">
        <f t="shared" si="27"/>
        <v>-76.725265088644562</v>
      </c>
      <c r="L195" s="21">
        <f t="shared" si="27"/>
        <v>-76.193604471930655</v>
      </c>
      <c r="M195" s="21">
        <f t="shared" si="27"/>
        <v>-75.669628456223279</v>
      </c>
      <c r="N195" s="21">
        <f t="shared" si="27"/>
        <v>-75.15331627735263</v>
      </c>
      <c r="O195" s="21">
        <f t="shared" si="27"/>
        <v>-74.644648668631348</v>
      </c>
      <c r="P195" s="21">
        <f t="shared" si="27"/>
        <v>-74.143607737001773</v>
      </c>
      <c r="Q195" s="21">
        <f t="shared" si="27"/>
        <v>-73.650177214234702</v>
      </c>
      <c r="R195" s="21">
        <f t="shared" si="27"/>
        <v>-73.164342267890319</v>
      </c>
      <c r="S195" s="21">
        <f t="shared" si="27"/>
        <v>-72.669735149368933</v>
      </c>
      <c r="T195" s="21">
        <f t="shared" si="27"/>
        <v>-72.1829140916753</v>
      </c>
      <c r="U195" s="21">
        <f t="shared" si="27"/>
        <v>-71.703863660753683</v>
      </c>
      <c r="V195" s="21">
        <f t="shared" si="27"/>
        <v>-71.232570146820834</v>
      </c>
      <c r="W195" s="21">
        <f t="shared" si="27"/>
        <v>-70.769021482888022</v>
      </c>
      <c r="X195" s="21">
        <f t="shared" si="27"/>
        <v>-70.313207267050018</v>
      </c>
      <c r="Y195" s="21">
        <f t="shared" si="27"/>
        <v>-69.865118637399377</v>
      </c>
      <c r="Z195" s="21">
        <f t="shared" si="27"/>
        <v>-69.424748609765885</v>
      </c>
      <c r="AA195" s="21">
        <f t="shared" si="27"/>
        <v>-68.992091879119954</v>
      </c>
      <c r="AB195" s="21">
        <f t="shared" si="27"/>
        <v>-68.567144859330853</v>
      </c>
      <c r="AC195" s="21">
        <f t="shared" si="27"/>
        <v>-68.10608160243163</v>
      </c>
      <c r="AD195" s="21">
        <f t="shared" si="27"/>
        <v>-67.647765786914007</v>
      </c>
      <c r="AE195" s="21">
        <f t="shared" si="27"/>
        <v>-67.187992192855631</v>
      </c>
      <c r="AF195" s="21">
        <f t="shared" si="27"/>
        <v>-66.724071139814413</v>
      </c>
      <c r="AG195" s="21">
        <f t="shared" si="27"/>
        <v>-66.254838885026572</v>
      </c>
      <c r="AH195" s="21">
        <f t="shared" si="27"/>
        <v>-65.781020050788143</v>
      </c>
      <c r="AI195" s="21">
        <f t="shared" si="27"/>
        <v>-65.305893565235138</v>
      </c>
      <c r="AJ195" s="21">
        <f t="shared" si="27"/>
        <v>-65.143356373092459</v>
      </c>
      <c r="AK195" s="21">
        <f t="shared" ref="AK195:BB195" si="28">SUM(AK176:AK178)*AK186</f>
        <v>-64.97572613498474</v>
      </c>
      <c r="AL195" s="21">
        <f t="shared" si="28"/>
        <v>-64.803563512521023</v>
      </c>
      <c r="AM195" s="21">
        <f t="shared" si="28"/>
        <v>-64.627510937468188</v>
      </c>
      <c r="AN195" s="21">
        <f t="shared" si="28"/>
        <v>-64.448030747126765</v>
      </c>
      <c r="AO195" s="21">
        <f t="shared" si="28"/>
        <v>-64.265362357785477</v>
      </c>
      <c r="AP195" s="21">
        <f t="shared" si="28"/>
        <v>-64.079919533430711</v>
      </c>
      <c r="AQ195" s="21">
        <f t="shared" si="28"/>
        <v>-63.892126070528903</v>
      </c>
      <c r="AR195" s="21">
        <f t="shared" si="28"/>
        <v>-63.702363651793085</v>
      </c>
      <c r="AS195" s="21">
        <f t="shared" si="28"/>
        <v>-63.510981934940382</v>
      </c>
      <c r="AT195" s="21">
        <f t="shared" si="28"/>
        <v>-63.318327631382076</v>
      </c>
      <c r="AU195" s="21">
        <f t="shared" si="28"/>
        <v>-63.124755436555752</v>
      </c>
      <c r="AV195" s="21">
        <f t="shared" si="28"/>
        <v>-62.930605404079458</v>
      </c>
      <c r="AW195" s="21">
        <f t="shared" si="28"/>
        <v>-62.736204667698793</v>
      </c>
      <c r="AX195" s="21">
        <f t="shared" si="28"/>
        <v>-62.5418728487235</v>
      </c>
      <c r="AY195" s="21">
        <f t="shared" si="28"/>
        <v>-62.34792390640083</v>
      </c>
      <c r="AZ195" s="21">
        <f t="shared" si="28"/>
        <v>-62.154664612125323</v>
      </c>
      <c r="BA195" s="21">
        <f t="shared" si="28"/>
        <v>-61.962393327401159</v>
      </c>
      <c r="BB195" s="21">
        <f t="shared" si="28"/>
        <v>-61.763715962336022</v>
      </c>
    </row>
    <row r="196" spans="1:54" outlineLevel="2">
      <c r="A196" s="467"/>
      <c r="B196" s="150" t="s">
        <v>292</v>
      </c>
      <c r="C196" s="19"/>
      <c r="D196" s="135" t="s">
        <v>399</v>
      </c>
      <c r="E196" s="21">
        <f t="shared" ref="E196:AJ196" si="29">SUMIF($B$143:$B$154,"Safety",E$143:E$154)*E187</f>
        <v>-3.8336980689506128</v>
      </c>
      <c r="F196" s="21">
        <f t="shared" si="29"/>
        <v>-3.8784494395095863</v>
      </c>
      <c r="G196" s="21">
        <f t="shared" si="29"/>
        <v>-3.9244787217876311</v>
      </c>
      <c r="H196" s="21">
        <f t="shared" si="29"/>
        <v>-3.9718205893010441</v>
      </c>
      <c r="I196" s="21">
        <f t="shared" si="29"/>
        <v>-4.0205107371049049</v>
      </c>
      <c r="J196" s="21">
        <f t="shared" si="29"/>
        <v>-4.0705860331044565</v>
      </c>
      <c r="K196" s="21">
        <f t="shared" si="29"/>
        <v>-4.1220845471991989</v>
      </c>
      <c r="L196" s="21">
        <f t="shared" si="29"/>
        <v>-4.1750454895132458</v>
      </c>
      <c r="M196" s="21">
        <f t="shared" si="29"/>
        <v>-4.2295093457075925</v>
      </c>
      <c r="N196" s="21">
        <f t="shared" si="29"/>
        <v>-4.2855179348772117</v>
      </c>
      <c r="O196" s="21">
        <f t="shared" si="29"/>
        <v>-4.3431143184352869</v>
      </c>
      <c r="P196" s="21">
        <f t="shared" si="29"/>
        <v>-4.4023429946887243</v>
      </c>
      <c r="Q196" s="21">
        <f t="shared" si="29"/>
        <v>-4.463249862705541</v>
      </c>
      <c r="R196" s="21">
        <f t="shared" si="29"/>
        <v>-4.5258822905319089</v>
      </c>
      <c r="S196" s="21">
        <f t="shared" si="29"/>
        <v>-4.5902891690937437</v>
      </c>
      <c r="T196" s="21">
        <f t="shared" si="29"/>
        <v>-4.6565209347722387</v>
      </c>
      <c r="U196" s="21">
        <f t="shared" si="29"/>
        <v>-4.724629650809459</v>
      </c>
      <c r="V196" s="21">
        <f t="shared" si="29"/>
        <v>-4.7946690717387845</v>
      </c>
      <c r="W196" s="21">
        <f t="shared" si="29"/>
        <v>-4.8666946247783658</v>
      </c>
      <c r="X196" s="21">
        <f t="shared" si="29"/>
        <v>-4.9407636004505173</v>
      </c>
      <c r="Y196" s="21">
        <f t="shared" si="29"/>
        <v>-5.0169350679814926</v>
      </c>
      <c r="Z196" s="21">
        <f t="shared" si="29"/>
        <v>-5.0952700318311175</v>
      </c>
      <c r="AA196" s="21">
        <f t="shared" si="29"/>
        <v>-5.1758314669444676</v>
      </c>
      <c r="AB196" s="21">
        <f t="shared" si="29"/>
        <v>-5.2586843708271971</v>
      </c>
      <c r="AC196" s="21">
        <f t="shared" si="29"/>
        <v>-5.3438958306105997</v>
      </c>
      <c r="AD196" s="21">
        <f t="shared" si="29"/>
        <v>-5.4315351487537056</v>
      </c>
      <c r="AE196" s="21">
        <f t="shared" si="29"/>
        <v>-5.5216738539289487</v>
      </c>
      <c r="AF196" s="21">
        <f t="shared" si="29"/>
        <v>-5.6143857723536108</v>
      </c>
      <c r="AG196" s="21">
        <f t="shared" si="29"/>
        <v>-5.7097471826888224</v>
      </c>
      <c r="AH196" s="21">
        <f t="shared" si="29"/>
        <v>-5.8078367834817204</v>
      </c>
      <c r="AI196" s="21">
        <f t="shared" si="29"/>
        <v>-5.9087359061605538</v>
      </c>
      <c r="AJ196" s="21">
        <f t="shared" si="29"/>
        <v>-6.0252319142423287</v>
      </c>
      <c r="AK196" s="21">
        <f t="shared" ref="AK196:BB196" si="30">SUMIF($B$143:$B$154,"Safety",AK$143:AK$154)*AK187</f>
        <v>-6.1451865492780833</v>
      </c>
      <c r="AL196" s="21">
        <f t="shared" si="30"/>
        <v>-6.2687103409626443</v>
      </c>
      <c r="AM196" s="21">
        <f t="shared" si="30"/>
        <v>-6.3959175745662931</v>
      </c>
      <c r="AN196" s="21">
        <f t="shared" si="30"/>
        <v>-6.5269264948929928</v>
      </c>
      <c r="AO196" s="21">
        <f t="shared" si="30"/>
        <v>-6.6618594008299326</v>
      </c>
      <c r="AP196" s="21">
        <f t="shared" si="30"/>
        <v>-6.8008428474886324</v>
      </c>
      <c r="AQ196" s="21">
        <f t="shared" si="30"/>
        <v>-6.9440077272425009</v>
      </c>
      <c r="AR196" s="21">
        <f t="shared" si="30"/>
        <v>-7.0914894810008882</v>
      </c>
      <c r="AS196" s="21">
        <f t="shared" si="30"/>
        <v>-7.2434282132654122</v>
      </c>
      <c r="AT196" s="21">
        <f t="shared" si="30"/>
        <v>-7.3999689303731566</v>
      </c>
      <c r="AU196" s="21">
        <f t="shared" si="30"/>
        <v>-7.5612616193066478</v>
      </c>
      <c r="AV196" s="21">
        <f t="shared" si="30"/>
        <v>-7.7274615080007312</v>
      </c>
      <c r="AW196" s="21">
        <f t="shared" si="30"/>
        <v>-7.8987292382478076</v>
      </c>
      <c r="AX196" s="21">
        <f t="shared" si="30"/>
        <v>-8.0752310169622437</v>
      </c>
      <c r="AY196" s="21">
        <f t="shared" si="30"/>
        <v>-8.2571388519641555</v>
      </c>
      <c r="AZ196" s="21">
        <f t="shared" si="30"/>
        <v>-8.4446307824928031</v>
      </c>
      <c r="BA196" s="21">
        <f t="shared" si="30"/>
        <v>-8.6378910129000186</v>
      </c>
      <c r="BB196" s="21">
        <f t="shared" si="30"/>
        <v>-8.8355741147884217</v>
      </c>
    </row>
    <row r="197" spans="1:54" outlineLevel="2">
      <c r="A197" s="467"/>
      <c r="B197" s="150" t="s">
        <v>295</v>
      </c>
      <c r="C197" s="19"/>
      <c r="D197" s="135" t="s">
        <v>399</v>
      </c>
      <c r="E197" s="21">
        <f>SUMIF($B$143:$B$154,"Financial",E$143:E$154)*E186</f>
        <v>-54.20190419459999</v>
      </c>
      <c r="F197" s="21">
        <f t="shared" ref="F197:BB197" si="31">SUMIF($B$143:$B$154,"Financial",F$143:F$154)*F186</f>
        <v>-53.582335167729468</v>
      </c>
      <c r="G197" s="21">
        <f t="shared" si="31"/>
        <v>-52.978722781675195</v>
      </c>
      <c r="H197" s="21">
        <f t="shared" si="31"/>
        <v>-52.390660131280029</v>
      </c>
      <c r="I197" s="21">
        <f t="shared" si="31"/>
        <v>-51.817752842177384</v>
      </c>
      <c r="J197" s="21">
        <f t="shared" si="31"/>
        <v>-51.259618606902656</v>
      </c>
      <c r="K197" s="21">
        <f t="shared" si="31"/>
        <v>-50.715886881199175</v>
      </c>
      <c r="L197" s="21">
        <f t="shared" si="31"/>
        <v>-50.186198533139816</v>
      </c>
      <c r="M197" s="21">
        <f t="shared" si="31"/>
        <v>-49.670205453425808</v>
      </c>
      <c r="N197" s="21">
        <f t="shared" si="31"/>
        <v>-49.167570282277836</v>
      </c>
      <c r="O197" s="21">
        <f t="shared" si="31"/>
        <v>-48.677966042494674</v>
      </c>
      <c r="P197" s="21">
        <f t="shared" si="31"/>
        <v>-48.201075882585499</v>
      </c>
      <c r="Q197" s="21">
        <f t="shared" si="31"/>
        <v>-47.736592746272507</v>
      </c>
      <c r="R197" s="21">
        <f t="shared" si="31"/>
        <v>-47.284219079713694</v>
      </c>
      <c r="S197" s="21">
        <f t="shared" si="31"/>
        <v>-46.843666572300698</v>
      </c>
      <c r="T197" s="21">
        <f t="shared" si="31"/>
        <v>-46.414655864169362</v>
      </c>
      <c r="U197" s="21">
        <f t="shared" si="31"/>
        <v>-45.996916305386861</v>
      </c>
      <c r="V197" s="21">
        <f t="shared" si="31"/>
        <v>-45.590185688865517</v>
      </c>
      <c r="W197" s="21">
        <f t="shared" si="31"/>
        <v>-45.194210002773595</v>
      </c>
      <c r="X197" s="21">
        <f t="shared" si="31"/>
        <v>-44.80874318794806</v>
      </c>
      <c r="Y197" s="21">
        <f t="shared" si="31"/>
        <v>-44.433546930200571</v>
      </c>
      <c r="Z197" s="21">
        <f t="shared" si="31"/>
        <v>-44.06839041335683</v>
      </c>
      <c r="AA197" s="21">
        <f t="shared" si="31"/>
        <v>-43.713050097963333</v>
      </c>
      <c r="AB197" s="21">
        <f t="shared" si="31"/>
        <v>-43.367309556225194</v>
      </c>
      <c r="AC197" s="21">
        <f t="shared" si="31"/>
        <v>-43.030959206776849</v>
      </c>
      <c r="AD197" s="21">
        <f t="shared" si="31"/>
        <v>-42.703796157764906</v>
      </c>
      <c r="AE197" s="21">
        <f t="shared" si="31"/>
        <v>-42.385624020713898</v>
      </c>
      <c r="AF197" s="21">
        <f t="shared" si="31"/>
        <v>-42.076252685527457</v>
      </c>
      <c r="AG197" s="21">
        <f t="shared" si="31"/>
        <v>-41.775498198515123</v>
      </c>
      <c r="AH197" s="21">
        <f t="shared" si="31"/>
        <v>-41.483182540633486</v>
      </c>
      <c r="AI197" s="21">
        <f t="shared" si="31"/>
        <v>-41.199133492873322</v>
      </c>
      <c r="AJ197" s="21">
        <f t="shared" si="31"/>
        <v>-41.121840687332885</v>
      </c>
      <c r="AK197" s="21">
        <f t="shared" si="31"/>
        <v>-41.050842755055257</v>
      </c>
      <c r="AL197" s="21">
        <f t="shared" si="31"/>
        <v>-40.986083455120898</v>
      </c>
      <c r="AM197" s="21">
        <f t="shared" si="31"/>
        <v>-40.927509775111517</v>
      </c>
      <c r="AN197" s="21">
        <f t="shared" si="31"/>
        <v>-40.875071903017542</v>
      </c>
      <c r="AO197" s="21">
        <f t="shared" si="31"/>
        <v>-40.828723127370296</v>
      </c>
      <c r="AP197" s="21">
        <f t="shared" si="31"/>
        <v>-40.788419865060419</v>
      </c>
      <c r="AQ197" s="21">
        <f t="shared" si="31"/>
        <v>-40.75412160207631</v>
      </c>
      <c r="AR197" s="21">
        <f t="shared" si="31"/>
        <v>-40.725790801596233</v>
      </c>
      <c r="AS197" s="21">
        <f t="shared" si="31"/>
        <v>-40.703392968275821</v>
      </c>
      <c r="AT197" s="21">
        <f t="shared" si="31"/>
        <v>-40.686896507678043</v>
      </c>
      <c r="AU197" s="21">
        <f t="shared" si="31"/>
        <v>-40.676272731080445</v>
      </c>
      <c r="AV197" s="21">
        <f t="shared" si="31"/>
        <v>-40.671495863012446</v>
      </c>
      <c r="AW197" s="21">
        <f t="shared" si="31"/>
        <v>-40.672542972310652</v>
      </c>
      <c r="AX197" s="21">
        <f t="shared" si="31"/>
        <v>-40.679393955218558</v>
      </c>
      <c r="AY197" s="21">
        <f t="shared" si="31"/>
        <v>-40.692031496845253</v>
      </c>
      <c r="AZ197" s="21">
        <f t="shared" si="31"/>
        <v>-40.710441078547348</v>
      </c>
      <c r="BA197" s="21">
        <f t="shared" si="31"/>
        <v>-40.734610912172286</v>
      </c>
      <c r="BB197" s="21">
        <f t="shared" si="31"/>
        <v>-40.758865538706196</v>
      </c>
    </row>
    <row r="198" spans="1:54" outlineLevel="2">
      <c r="A198" s="468"/>
      <c r="B198" s="150" t="s">
        <v>486</v>
      </c>
      <c r="C198" s="19"/>
      <c r="D198" s="135" t="s">
        <v>399</v>
      </c>
      <c r="E198" s="21">
        <f>SUMIF($B$143:$B$154,"Other",E$143:E$154)*E186</f>
        <v>0</v>
      </c>
      <c r="F198" s="21">
        <f t="shared" ref="F198:BB198" si="32">SUMIF($B$143:$B$154,"Other",F$143:F$154)*F186</f>
        <v>0</v>
      </c>
      <c r="G198" s="21">
        <f t="shared" si="32"/>
        <v>0</v>
      </c>
      <c r="H198" s="21">
        <f t="shared" si="32"/>
        <v>0</v>
      </c>
      <c r="I198" s="21">
        <f t="shared" si="32"/>
        <v>0</v>
      </c>
      <c r="J198" s="21">
        <f t="shared" si="32"/>
        <v>0</v>
      </c>
      <c r="K198" s="21">
        <f t="shared" si="32"/>
        <v>0</v>
      </c>
      <c r="L198" s="21">
        <f t="shared" si="32"/>
        <v>0</v>
      </c>
      <c r="M198" s="21">
        <f t="shared" si="32"/>
        <v>0</v>
      </c>
      <c r="N198" s="21">
        <f t="shared" si="32"/>
        <v>0</v>
      </c>
      <c r="O198" s="21">
        <f t="shared" si="32"/>
        <v>0</v>
      </c>
      <c r="P198" s="21">
        <f t="shared" si="32"/>
        <v>0</v>
      </c>
      <c r="Q198" s="21">
        <f t="shared" si="32"/>
        <v>0</v>
      </c>
      <c r="R198" s="21">
        <f t="shared" si="32"/>
        <v>0</v>
      </c>
      <c r="S198" s="21">
        <f t="shared" si="32"/>
        <v>0</v>
      </c>
      <c r="T198" s="21">
        <f t="shared" si="32"/>
        <v>0</v>
      </c>
      <c r="U198" s="21">
        <f t="shared" si="32"/>
        <v>0</v>
      </c>
      <c r="V198" s="21">
        <f t="shared" si="32"/>
        <v>0</v>
      </c>
      <c r="W198" s="21">
        <f t="shared" si="32"/>
        <v>0</v>
      </c>
      <c r="X198" s="21">
        <f t="shared" si="32"/>
        <v>0</v>
      </c>
      <c r="Y198" s="21">
        <f t="shared" si="32"/>
        <v>0</v>
      </c>
      <c r="Z198" s="21">
        <f t="shared" si="32"/>
        <v>0</v>
      </c>
      <c r="AA198" s="21">
        <f t="shared" si="32"/>
        <v>0</v>
      </c>
      <c r="AB198" s="21">
        <f t="shared" si="32"/>
        <v>0</v>
      </c>
      <c r="AC198" s="21">
        <f t="shared" si="32"/>
        <v>0</v>
      </c>
      <c r="AD198" s="21">
        <f t="shared" si="32"/>
        <v>0</v>
      </c>
      <c r="AE198" s="21">
        <f t="shared" si="32"/>
        <v>0</v>
      </c>
      <c r="AF198" s="21">
        <f t="shared" si="32"/>
        <v>0</v>
      </c>
      <c r="AG198" s="21">
        <f t="shared" si="32"/>
        <v>0</v>
      </c>
      <c r="AH198" s="21">
        <f t="shared" si="32"/>
        <v>0</v>
      </c>
      <c r="AI198" s="21">
        <f t="shared" si="32"/>
        <v>0</v>
      </c>
      <c r="AJ198" s="21">
        <f t="shared" si="32"/>
        <v>0</v>
      </c>
      <c r="AK198" s="21">
        <f t="shared" si="32"/>
        <v>0</v>
      </c>
      <c r="AL198" s="21">
        <f t="shared" si="32"/>
        <v>0</v>
      </c>
      <c r="AM198" s="21">
        <f t="shared" si="32"/>
        <v>0</v>
      </c>
      <c r="AN198" s="21">
        <f t="shared" si="32"/>
        <v>0</v>
      </c>
      <c r="AO198" s="21">
        <f t="shared" si="32"/>
        <v>0</v>
      </c>
      <c r="AP198" s="21">
        <f t="shared" si="32"/>
        <v>0</v>
      </c>
      <c r="AQ198" s="21">
        <f t="shared" si="32"/>
        <v>0</v>
      </c>
      <c r="AR198" s="21">
        <f t="shared" si="32"/>
        <v>0</v>
      </c>
      <c r="AS198" s="21">
        <f t="shared" si="32"/>
        <v>0</v>
      </c>
      <c r="AT198" s="21">
        <f t="shared" si="32"/>
        <v>0</v>
      </c>
      <c r="AU198" s="21">
        <f t="shared" si="32"/>
        <v>0</v>
      </c>
      <c r="AV198" s="21">
        <f t="shared" si="32"/>
        <v>0</v>
      </c>
      <c r="AW198" s="21">
        <f t="shared" si="32"/>
        <v>0</v>
      </c>
      <c r="AX198" s="21">
        <f t="shared" si="32"/>
        <v>0</v>
      </c>
      <c r="AY198" s="21">
        <f t="shared" si="32"/>
        <v>0</v>
      </c>
      <c r="AZ198" s="21">
        <f t="shared" si="32"/>
        <v>0</v>
      </c>
      <c r="BA198" s="21">
        <f t="shared" si="32"/>
        <v>0</v>
      </c>
      <c r="BB198" s="21">
        <f t="shared" si="32"/>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66" t="s">
        <v>507</v>
      </c>
      <c r="B200" s="150" t="s">
        <v>508</v>
      </c>
      <c r="C200" s="19"/>
      <c r="D200" s="135" t="s">
        <v>399</v>
      </c>
      <c r="E200" s="21">
        <f>SUM(E190:E193,E196:E198)</f>
        <v>-120.27576010288585</v>
      </c>
      <c r="F200" s="21">
        <f t="shared" ref="F200:BB200" si="33">SUM(F190:F193,F196:F198)</f>
        <v>-119.25205714544569</v>
      </c>
      <c r="G200" s="21">
        <f t="shared" si="33"/>
        <v>-118.05645727241009</v>
      </c>
      <c r="H200" s="21">
        <f t="shared" si="33"/>
        <v>-116.8786572963695</v>
      </c>
      <c r="I200" s="21">
        <f t="shared" si="33"/>
        <v>-115.89216849054868</v>
      </c>
      <c r="J200" s="21">
        <f t="shared" si="33"/>
        <v>-114.91588444030742</v>
      </c>
      <c r="K200" s="21">
        <f t="shared" si="33"/>
        <v>-113.78409472488738</v>
      </c>
      <c r="L200" s="21">
        <f t="shared" si="33"/>
        <v>-112.83265700681767</v>
      </c>
      <c r="M200" s="21">
        <f t="shared" si="33"/>
        <v>-111.89212592520957</v>
      </c>
      <c r="N200" s="21">
        <f t="shared" si="33"/>
        <v>-110.80736484434685</v>
      </c>
      <c r="O200" s="21">
        <f t="shared" si="33"/>
        <v>-109.89272698079675</v>
      </c>
      <c r="P200" s="21">
        <f t="shared" si="33"/>
        <v>-108.98960627746487</v>
      </c>
      <c r="Q200" s="21">
        <f t="shared" si="33"/>
        <v>-108.09821480044454</v>
      </c>
      <c r="R200" s="21">
        <f t="shared" si="33"/>
        <v>-107.36114721622423</v>
      </c>
      <c r="S200" s="21">
        <f t="shared" si="33"/>
        <v>-106.49076001561109</v>
      </c>
      <c r="T200" s="21">
        <f t="shared" si="33"/>
        <v>-105.6327570411519</v>
      </c>
      <c r="U200" s="21">
        <f t="shared" si="33"/>
        <v>-104.78731353095392</v>
      </c>
      <c r="V200" s="21">
        <f t="shared" si="33"/>
        <v>-104.08521473979599</v>
      </c>
      <c r="W200" s="21">
        <f t="shared" si="33"/>
        <v>-103.2626188316386</v>
      </c>
      <c r="X200" s="21">
        <f t="shared" si="33"/>
        <v>-102.57828117845793</v>
      </c>
      <c r="Y200" s="21">
        <f t="shared" si="33"/>
        <v>-101.77941485668966</v>
      </c>
      <c r="Z200" s="21">
        <f t="shared" si="33"/>
        <v>-101.11395106228778</v>
      </c>
      <c r="AA200" s="21">
        <f t="shared" si="33"/>
        <v>-100.45706326225397</v>
      </c>
      <c r="AB200" s="21">
        <f t="shared" si="33"/>
        <v>-99.809063076391141</v>
      </c>
      <c r="AC200" s="21">
        <f t="shared" si="33"/>
        <v>-99.144515424756463</v>
      </c>
      <c r="AD200" s="21">
        <f t="shared" si="33"/>
        <v>-98.496364638766977</v>
      </c>
      <c r="AE200" s="21">
        <f t="shared" si="33"/>
        <v>-97.869366173099735</v>
      </c>
      <c r="AF200" s="21">
        <f t="shared" si="33"/>
        <v>-97.249274967071131</v>
      </c>
      <c r="AG200" s="21">
        <f t="shared" si="33"/>
        <v>-96.637779601616074</v>
      </c>
      <c r="AH200" s="21">
        <f t="shared" si="33"/>
        <v>-96.036787008431645</v>
      </c>
      <c r="AI200" s="21">
        <f t="shared" si="33"/>
        <v>-95.448728678165793</v>
      </c>
      <c r="AJ200" s="21">
        <f t="shared" si="33"/>
        <v>-95.31644468229743</v>
      </c>
      <c r="AK200" s="21">
        <f t="shared" si="33"/>
        <v>-95.191243902422613</v>
      </c>
      <c r="AL200" s="21">
        <f t="shared" si="33"/>
        <v>-95.074082010380351</v>
      </c>
      <c r="AM200" s="21">
        <f t="shared" si="33"/>
        <v>-94.965513567971897</v>
      </c>
      <c r="AN200" s="21">
        <f t="shared" si="33"/>
        <v>-94.865802275501267</v>
      </c>
      <c r="AO200" s="21">
        <f t="shared" si="33"/>
        <v>-94.775091719723136</v>
      </c>
      <c r="AP200" s="21">
        <f t="shared" si="33"/>
        <v>-94.693743474156179</v>
      </c>
      <c r="AQ200" s="21">
        <f t="shared" si="33"/>
        <v>-94.62216679339663</v>
      </c>
      <c r="AR200" s="21">
        <f t="shared" si="33"/>
        <v>-94.560681800515539</v>
      </c>
      <c r="AS200" s="21">
        <f t="shared" si="33"/>
        <v>-94.509596969819654</v>
      </c>
      <c r="AT200" s="21">
        <f t="shared" si="33"/>
        <v>-94.469243061479233</v>
      </c>
      <c r="AU200" s="21">
        <f t="shared" si="33"/>
        <v>-94.439969693632179</v>
      </c>
      <c r="AV200" s="21">
        <f t="shared" si="33"/>
        <v>-94.422119503625453</v>
      </c>
      <c r="AW200" s="21">
        <f t="shared" si="33"/>
        <v>-94.416030651164931</v>
      </c>
      <c r="AX200" s="21">
        <f t="shared" si="33"/>
        <v>-94.422048103640691</v>
      </c>
      <c r="AY200" s="21">
        <f t="shared" si="33"/>
        <v>-94.440523294552236</v>
      </c>
      <c r="AZ200" s="21">
        <f t="shared" si="33"/>
        <v>-94.471811268366508</v>
      </c>
      <c r="BA200" s="21">
        <f t="shared" si="33"/>
        <v>-94.516269902480815</v>
      </c>
      <c r="BB200" s="21">
        <f t="shared" si="33"/>
        <v>-94.561464158463821</v>
      </c>
    </row>
    <row r="201" spans="1:54" outlineLevel="2">
      <c r="A201" s="467"/>
      <c r="B201" s="150" t="s">
        <v>509</v>
      </c>
      <c r="C201" s="19"/>
      <c r="D201" s="135" t="s">
        <v>399</v>
      </c>
      <c r="E201" s="21">
        <f>SUM(E190:E192,E194,E196:E198)</f>
        <v>-93.667467032026607</v>
      </c>
      <c r="F201" s="21">
        <f t="shared" ref="F201:BB201" si="34">SUM(F190:F192,F194,F196:F198)</f>
        <v>-92.70221365655398</v>
      </c>
      <c r="G201" s="21">
        <f t="shared" si="34"/>
        <v>-91.761575659691189</v>
      </c>
      <c r="H201" s="21">
        <f t="shared" si="34"/>
        <v>-90.845056715204876</v>
      </c>
      <c r="I201" s="21">
        <f t="shared" si="34"/>
        <v>-89.952177250222277</v>
      </c>
      <c r="J201" s="21">
        <f t="shared" si="34"/>
        <v>-89.082474142785202</v>
      </c>
      <c r="K201" s="21">
        <f t="shared" si="34"/>
        <v>-88.235500281098922</v>
      </c>
      <c r="L201" s="21">
        <f t="shared" si="34"/>
        <v>-87.41082425939257</v>
      </c>
      <c r="M201" s="21">
        <f t="shared" si="34"/>
        <v>-86.608029909485154</v>
      </c>
      <c r="N201" s="21">
        <f t="shared" si="34"/>
        <v>-85.826716087395084</v>
      </c>
      <c r="O201" s="21">
        <f t="shared" si="34"/>
        <v>-85.066496194851638</v>
      </c>
      <c r="P201" s="21">
        <f t="shared" si="34"/>
        <v>-84.326997992504715</v>
      </c>
      <c r="Q201" s="21">
        <f t="shared" si="34"/>
        <v>-83.607863287490432</v>
      </c>
      <c r="R201" s="21">
        <f t="shared" si="34"/>
        <v>-82.908747533995353</v>
      </c>
      <c r="S201" s="21">
        <f t="shared" si="34"/>
        <v>-82.223868180793815</v>
      </c>
      <c r="T201" s="21">
        <f t="shared" si="34"/>
        <v>-81.558430622978307</v>
      </c>
      <c r="U201" s="21">
        <f t="shared" si="34"/>
        <v>-80.91212809780896</v>
      </c>
      <c r="V201" s="21">
        <f t="shared" si="34"/>
        <v>-80.28466661678263</v>
      </c>
      <c r="W201" s="21">
        <f t="shared" si="34"/>
        <v>-79.675764523915973</v>
      </c>
      <c r="X201" s="21">
        <f t="shared" si="34"/>
        <v>-79.085152510503775</v>
      </c>
      <c r="Y201" s="21">
        <f t="shared" si="34"/>
        <v>-78.512573151733079</v>
      </c>
      <c r="Z201" s="21">
        <f t="shared" si="34"/>
        <v>-77.957780941834386</v>
      </c>
      <c r="AA201" s="21">
        <f t="shared" si="34"/>
        <v>-77.420541944180769</v>
      </c>
      <c r="AB201" s="21">
        <f t="shared" si="34"/>
        <v>-76.900633716278719</v>
      </c>
      <c r="AC201" s="21">
        <f t="shared" si="34"/>
        <v>-76.383236961444311</v>
      </c>
      <c r="AD201" s="21">
        <f t="shared" si="34"/>
        <v>-75.881106185111761</v>
      </c>
      <c r="AE201" s="21">
        <f t="shared" si="34"/>
        <v>-75.392649937575754</v>
      </c>
      <c r="AF201" s="21">
        <f t="shared" si="34"/>
        <v>-74.916792106861806</v>
      </c>
      <c r="AG201" s="21">
        <f t="shared" si="34"/>
        <v>-74.452975391490085</v>
      </c>
      <c r="AH201" s="21">
        <f t="shared" si="34"/>
        <v>-74.001281794776361</v>
      </c>
      <c r="AI201" s="21">
        <f t="shared" si="34"/>
        <v>-73.56265467186725</v>
      </c>
      <c r="AJ201" s="21">
        <f t="shared" si="34"/>
        <v>-73.475234482970109</v>
      </c>
      <c r="AK201" s="21">
        <f t="shared" si="34"/>
        <v>-73.397391869085382</v>
      </c>
      <c r="AL201" s="21">
        <f t="shared" si="34"/>
        <v>-73.329340499082946</v>
      </c>
      <c r="AM201" s="21">
        <f t="shared" si="34"/>
        <v>-73.271328853739035</v>
      </c>
      <c r="AN201" s="21">
        <f t="shared" si="34"/>
        <v>-73.223553107853292</v>
      </c>
      <c r="AO201" s="21">
        <f t="shared" si="34"/>
        <v>-73.186142838499364</v>
      </c>
      <c r="AP201" s="21">
        <f t="shared" si="34"/>
        <v>-73.159293667340023</v>
      </c>
      <c r="AQ201" s="21">
        <f t="shared" si="34"/>
        <v>-73.143212506447256</v>
      </c>
      <c r="AR201" s="21">
        <f t="shared" si="34"/>
        <v>-73.138100273845481</v>
      </c>
      <c r="AS201" s="21">
        <f t="shared" si="34"/>
        <v>-73.1441554397381</v>
      </c>
      <c r="AT201" s="21">
        <f t="shared" si="34"/>
        <v>-73.161583797170636</v>
      </c>
      <c r="AU201" s="21">
        <f t="shared" si="34"/>
        <v>-73.19060218743985</v>
      </c>
      <c r="AV201" s="21">
        <f t="shared" si="34"/>
        <v>-73.231431211618656</v>
      </c>
      <c r="AW201" s="21">
        <f t="shared" si="34"/>
        <v>-73.284295905038221</v>
      </c>
      <c r="AX201" s="21">
        <f t="shared" si="34"/>
        <v>-73.349427660471918</v>
      </c>
      <c r="AY201" s="21">
        <f t="shared" si="34"/>
        <v>-73.427065036896465</v>
      </c>
      <c r="AZ201" s="21">
        <f t="shared" si="34"/>
        <v>-73.517453482100962</v>
      </c>
      <c r="BA201" s="21">
        <f t="shared" si="34"/>
        <v>-73.620844979029187</v>
      </c>
      <c r="BB201" s="21">
        <f t="shared" si="34"/>
        <v>-73.727293386979682</v>
      </c>
    </row>
    <row r="202" spans="1:54" outlineLevel="2">
      <c r="A202" s="468"/>
      <c r="B202" s="150" t="s">
        <v>510</v>
      </c>
      <c r="C202" s="19"/>
      <c r="D202" s="135" t="s">
        <v>399</v>
      </c>
      <c r="E202" s="21">
        <f>SUM(E190:E192,E195:E198)</f>
        <v>-147.05276509040323</v>
      </c>
      <c r="F202" s="21">
        <f t="shared" ref="F202:BB202" si="35">SUM(F190:F192,F195:F198)</f>
        <v>-145.70198934861492</v>
      </c>
      <c r="G202" s="21">
        <f t="shared" si="35"/>
        <v>-144.38105483657597</v>
      </c>
      <c r="H202" s="21">
        <f t="shared" si="35"/>
        <v>-143.0894458023478</v>
      </c>
      <c r="I202" s="21">
        <f t="shared" si="35"/>
        <v>-141.82666414464637</v>
      </c>
      <c r="J202" s="21">
        <f t="shared" si="35"/>
        <v>-140.59222915554489</v>
      </c>
      <c r="K202" s="21">
        <f t="shared" si="35"/>
        <v>-139.38567700686195</v>
      </c>
      <c r="L202" s="21">
        <f t="shared" si="35"/>
        <v>-138.206560574013</v>
      </c>
      <c r="M202" s="21">
        <f t="shared" si="35"/>
        <v>-137.05444887500641</v>
      </c>
      <c r="N202" s="21">
        <f t="shared" si="35"/>
        <v>-135.92892693378423</v>
      </c>
      <c r="O202" s="21">
        <f t="shared" si="35"/>
        <v>-134.82959530727254</v>
      </c>
      <c r="P202" s="21">
        <f t="shared" si="35"/>
        <v>-133.75606982213009</v>
      </c>
      <c r="Q202" s="21">
        <f t="shared" si="35"/>
        <v>-132.70798143031357</v>
      </c>
      <c r="R202" s="21">
        <f t="shared" si="35"/>
        <v>-131.68497571258888</v>
      </c>
      <c r="S202" s="21">
        <f t="shared" si="35"/>
        <v>-130.67035827572846</v>
      </c>
      <c r="T202" s="21">
        <f t="shared" si="35"/>
        <v>-129.68037334621647</v>
      </c>
      <c r="U202" s="21">
        <f t="shared" si="35"/>
        <v>-128.71470387609321</v>
      </c>
      <c r="V202" s="21">
        <f t="shared" si="35"/>
        <v>-127.77304671030926</v>
      </c>
      <c r="W202" s="21">
        <f t="shared" si="35"/>
        <v>-126.85511217917465</v>
      </c>
      <c r="X202" s="21">
        <f t="shared" si="35"/>
        <v>-125.96062402187044</v>
      </c>
      <c r="Y202" s="21">
        <f t="shared" si="35"/>
        <v>-125.08931890999932</v>
      </c>
      <c r="Z202" s="21">
        <f t="shared" si="35"/>
        <v>-124.24094667768023</v>
      </c>
      <c r="AA202" s="21">
        <f t="shared" si="35"/>
        <v>-123.41526986750851</v>
      </c>
      <c r="AB202" s="21">
        <f t="shared" si="35"/>
        <v>-122.61206362249929</v>
      </c>
      <c r="AC202" s="21">
        <f t="shared" si="35"/>
        <v>-121.78729136327988</v>
      </c>
      <c r="AD202" s="21">
        <f t="shared" si="35"/>
        <v>-120.97961671017117</v>
      </c>
      <c r="AE202" s="21">
        <f t="shared" si="35"/>
        <v>-120.18464473353993</v>
      </c>
      <c r="AF202" s="21">
        <f t="shared" si="35"/>
        <v>-119.39950620112953</v>
      </c>
      <c r="AG202" s="21">
        <f t="shared" si="35"/>
        <v>-118.62286798226521</v>
      </c>
      <c r="AH202" s="21">
        <f t="shared" si="35"/>
        <v>-117.85529516289452</v>
      </c>
      <c r="AI202" s="21">
        <f t="shared" si="35"/>
        <v>-117.09991704973734</v>
      </c>
      <c r="AJ202" s="21">
        <f t="shared" si="35"/>
        <v>-116.90413873283154</v>
      </c>
      <c r="AK202" s="21">
        <f t="shared" si="35"/>
        <v>-116.71454262693356</v>
      </c>
      <c r="AL202" s="21">
        <f t="shared" si="35"/>
        <v>-116.53171617534093</v>
      </c>
      <c r="AM202" s="21">
        <f t="shared" si="35"/>
        <v>-116.35633614671569</v>
      </c>
      <c r="AN202" s="21">
        <f t="shared" si="35"/>
        <v>-116.18890694067196</v>
      </c>
      <c r="AO202" s="21">
        <f t="shared" si="35"/>
        <v>-116.02971774515288</v>
      </c>
      <c r="AP202" s="21">
        <f t="shared" si="35"/>
        <v>-115.87924002448483</v>
      </c>
      <c r="AQ202" s="21">
        <f t="shared" si="35"/>
        <v>-115.73796322171934</v>
      </c>
      <c r="AR202" s="21">
        <f t="shared" si="35"/>
        <v>-115.6063427100212</v>
      </c>
      <c r="AS202" s="21">
        <f t="shared" si="35"/>
        <v>-115.48481006473547</v>
      </c>
      <c r="AT202" s="21">
        <f t="shared" si="35"/>
        <v>-115.37380221985084</v>
      </c>
      <c r="AU202" s="21">
        <f t="shared" si="35"/>
        <v>-115.27377248028962</v>
      </c>
      <c r="AV202" s="21">
        <f t="shared" si="35"/>
        <v>-115.18516814953642</v>
      </c>
      <c r="AW202" s="21">
        <f t="shared" si="35"/>
        <v>-115.10843235208596</v>
      </c>
      <c r="AX202" s="21">
        <f t="shared" si="35"/>
        <v>-115.04400956158484</v>
      </c>
      <c r="AY202" s="21">
        <f t="shared" si="35"/>
        <v>-114.9923476431749</v>
      </c>
      <c r="AZ202" s="21">
        <f t="shared" si="35"/>
        <v>-114.95389655890823</v>
      </c>
      <c r="BA202" s="21">
        <f t="shared" si="35"/>
        <v>-114.92910719939812</v>
      </c>
      <c r="BB202" s="21">
        <f t="shared" si="35"/>
        <v>-114.90310403068133</v>
      </c>
    </row>
    <row r="203" spans="1:54" outlineLevel="1">
      <c r="B203" s="19"/>
      <c r="C203" s="19"/>
      <c r="D203" s="19"/>
      <c r="E203" s="15"/>
    </row>
    <row r="204" spans="1:54" outlineLevel="1">
      <c r="A204" s="466" t="s">
        <v>511</v>
      </c>
      <c r="B204" s="150" t="s">
        <v>512</v>
      </c>
      <c r="C204" s="19"/>
      <c r="D204" s="135" t="s">
        <v>399</v>
      </c>
      <c r="E204" s="21">
        <f>E200</f>
        <v>-120.27576010288585</v>
      </c>
      <c r="F204" s="21">
        <f>F200+E204</f>
        <v>-239.52781724833153</v>
      </c>
      <c r="G204" s="21">
        <f t="shared" ref="G204:BB206" si="36">G200+F204</f>
        <v>-357.58427452074159</v>
      </c>
      <c r="H204" s="21">
        <f t="shared" si="36"/>
        <v>-474.4629318171111</v>
      </c>
      <c r="I204" s="21">
        <f t="shared" si="36"/>
        <v>-590.35510030765977</v>
      </c>
      <c r="J204" s="21">
        <f t="shared" si="36"/>
        <v>-705.27098474796719</v>
      </c>
      <c r="K204" s="21">
        <f t="shared" si="36"/>
        <v>-819.05507947285457</v>
      </c>
      <c r="L204" s="21">
        <f t="shared" si="36"/>
        <v>-931.88773647967218</v>
      </c>
      <c r="M204" s="21">
        <f t="shared" si="36"/>
        <v>-1043.7798624048817</v>
      </c>
      <c r="N204" s="21">
        <f t="shared" si="36"/>
        <v>-1154.5872272492286</v>
      </c>
      <c r="O204" s="21">
        <f t="shared" si="36"/>
        <v>-1264.4799542300254</v>
      </c>
      <c r="P204" s="21">
        <f t="shared" si="36"/>
        <v>-1373.4695605074903</v>
      </c>
      <c r="Q204" s="21">
        <f t="shared" si="36"/>
        <v>-1481.5677753079349</v>
      </c>
      <c r="R204" s="21">
        <f t="shared" si="36"/>
        <v>-1588.9289225241591</v>
      </c>
      <c r="S204" s="21">
        <f t="shared" si="36"/>
        <v>-1695.4196825397703</v>
      </c>
      <c r="T204" s="21">
        <f t="shared" si="36"/>
        <v>-1801.0524395809223</v>
      </c>
      <c r="U204" s="21">
        <f t="shared" si="36"/>
        <v>-1905.8397531118762</v>
      </c>
      <c r="V204" s="21">
        <f t="shared" si="36"/>
        <v>-2009.9249678516721</v>
      </c>
      <c r="W204" s="21">
        <f t="shared" si="36"/>
        <v>-2113.1875866833107</v>
      </c>
      <c r="X204" s="21">
        <f t="shared" si="36"/>
        <v>-2215.7658678617686</v>
      </c>
      <c r="Y204" s="21">
        <f t="shared" si="36"/>
        <v>-2317.5452827184581</v>
      </c>
      <c r="Z204" s="21">
        <f t="shared" si="36"/>
        <v>-2418.659233780746</v>
      </c>
      <c r="AA204" s="21">
        <f t="shared" si="36"/>
        <v>-2519.116297043</v>
      </c>
      <c r="AB204" s="21">
        <f t="shared" si="36"/>
        <v>-2618.9253601193914</v>
      </c>
      <c r="AC204" s="21">
        <f t="shared" si="36"/>
        <v>-2718.0698755441476</v>
      </c>
      <c r="AD204" s="21">
        <f t="shared" si="36"/>
        <v>-2816.5662401829145</v>
      </c>
      <c r="AE204" s="21">
        <f t="shared" si="36"/>
        <v>-2914.4356063560144</v>
      </c>
      <c r="AF204" s="21">
        <f t="shared" si="36"/>
        <v>-3011.6848813230854</v>
      </c>
      <c r="AG204" s="21">
        <f t="shared" si="36"/>
        <v>-3108.3226609247013</v>
      </c>
      <c r="AH204" s="21">
        <f t="shared" si="36"/>
        <v>-3204.3594479331327</v>
      </c>
      <c r="AI204" s="21">
        <f t="shared" si="36"/>
        <v>-3299.8081766112987</v>
      </c>
      <c r="AJ204" s="21">
        <f t="shared" si="36"/>
        <v>-3395.1246212935962</v>
      </c>
      <c r="AK204" s="21">
        <f t="shared" si="36"/>
        <v>-3490.3158651960189</v>
      </c>
      <c r="AL204" s="21">
        <f t="shared" si="36"/>
        <v>-3585.389947206399</v>
      </c>
      <c r="AM204" s="21">
        <f t="shared" si="36"/>
        <v>-3680.3554607743708</v>
      </c>
      <c r="AN204" s="21">
        <f t="shared" si="36"/>
        <v>-3775.2212630498721</v>
      </c>
      <c r="AO204" s="21">
        <f t="shared" si="36"/>
        <v>-3869.9963547695952</v>
      </c>
      <c r="AP204" s="21">
        <f t="shared" si="36"/>
        <v>-3964.6900982437514</v>
      </c>
      <c r="AQ204" s="21">
        <f t="shared" si="36"/>
        <v>-4059.3122650371479</v>
      </c>
      <c r="AR204" s="21">
        <f t="shared" si="36"/>
        <v>-4153.8729468376632</v>
      </c>
      <c r="AS204" s="21">
        <f t="shared" si="36"/>
        <v>-4248.3825438074828</v>
      </c>
      <c r="AT204" s="21">
        <f t="shared" si="36"/>
        <v>-4342.8517868689623</v>
      </c>
      <c r="AU204" s="21">
        <f t="shared" si="36"/>
        <v>-4437.2917565625949</v>
      </c>
      <c r="AV204" s="21">
        <f t="shared" si="36"/>
        <v>-4531.7138760662201</v>
      </c>
      <c r="AW204" s="21">
        <f t="shared" si="36"/>
        <v>-4626.129906717385</v>
      </c>
      <c r="AX204" s="21">
        <f t="shared" si="36"/>
        <v>-4720.5519548210259</v>
      </c>
      <c r="AY204" s="21">
        <f t="shared" si="36"/>
        <v>-4814.9924781155778</v>
      </c>
      <c r="AZ204" s="21">
        <f t="shared" si="36"/>
        <v>-4909.4642893839446</v>
      </c>
      <c r="BA204" s="21">
        <f t="shared" si="36"/>
        <v>-5003.980559286425</v>
      </c>
      <c r="BB204" s="21">
        <f t="shared" si="36"/>
        <v>-5098.5420234448884</v>
      </c>
    </row>
    <row r="205" spans="1:54" outlineLevel="1">
      <c r="A205" s="467"/>
      <c r="B205" s="150" t="s">
        <v>513</v>
      </c>
      <c r="C205" s="19"/>
      <c r="D205" s="135" t="s">
        <v>399</v>
      </c>
      <c r="E205" s="21">
        <f>E201</f>
        <v>-93.667467032026607</v>
      </c>
      <c r="F205" s="21">
        <f t="shared" ref="F205:U206" si="37">F201+E205</f>
        <v>-186.36968068858059</v>
      </c>
      <c r="G205" s="21">
        <f t="shared" si="37"/>
        <v>-278.13125634827179</v>
      </c>
      <c r="H205" s="21">
        <f t="shared" si="37"/>
        <v>-368.97631306347665</v>
      </c>
      <c r="I205" s="21">
        <f t="shared" si="37"/>
        <v>-458.92849031369894</v>
      </c>
      <c r="J205" s="21">
        <f t="shared" si="37"/>
        <v>-548.01096445648409</v>
      </c>
      <c r="K205" s="21">
        <f t="shared" si="37"/>
        <v>-636.24646473758298</v>
      </c>
      <c r="L205" s="21">
        <f t="shared" si="37"/>
        <v>-723.65728899697558</v>
      </c>
      <c r="M205" s="21">
        <f t="shared" si="37"/>
        <v>-810.26531890646072</v>
      </c>
      <c r="N205" s="21">
        <f t="shared" si="37"/>
        <v>-896.0920349938558</v>
      </c>
      <c r="O205" s="21">
        <f t="shared" si="37"/>
        <v>-981.15853118870746</v>
      </c>
      <c r="P205" s="21">
        <f t="shared" si="37"/>
        <v>-1065.4855291812121</v>
      </c>
      <c r="Q205" s="21">
        <f t="shared" si="37"/>
        <v>-1149.0933924687024</v>
      </c>
      <c r="R205" s="21">
        <f t="shared" si="37"/>
        <v>-1232.0021400026978</v>
      </c>
      <c r="S205" s="21">
        <f t="shared" si="37"/>
        <v>-1314.2260081834916</v>
      </c>
      <c r="T205" s="21">
        <f t="shared" si="37"/>
        <v>-1395.7844388064698</v>
      </c>
      <c r="U205" s="21">
        <f t="shared" si="37"/>
        <v>-1476.6965669042788</v>
      </c>
      <c r="V205" s="21">
        <f t="shared" si="36"/>
        <v>-1556.9812335210615</v>
      </c>
      <c r="W205" s="21">
        <f t="shared" si="36"/>
        <v>-1636.6569980449776</v>
      </c>
      <c r="X205" s="21">
        <f t="shared" si="36"/>
        <v>-1715.7421505554814</v>
      </c>
      <c r="Y205" s="21">
        <f t="shared" si="36"/>
        <v>-1794.2547237072145</v>
      </c>
      <c r="Z205" s="21">
        <f t="shared" si="36"/>
        <v>-1872.2125046490489</v>
      </c>
      <c r="AA205" s="21">
        <f t="shared" si="36"/>
        <v>-1949.6330465932297</v>
      </c>
      <c r="AB205" s="21">
        <f t="shared" si="36"/>
        <v>-2026.5336803095083</v>
      </c>
      <c r="AC205" s="21">
        <f t="shared" si="36"/>
        <v>-2102.9169172709526</v>
      </c>
      <c r="AD205" s="21">
        <f t="shared" si="36"/>
        <v>-2178.7980234560641</v>
      </c>
      <c r="AE205" s="21">
        <f t="shared" si="36"/>
        <v>-2254.1906733936398</v>
      </c>
      <c r="AF205" s="21">
        <f t="shared" si="36"/>
        <v>-2329.1074655005018</v>
      </c>
      <c r="AG205" s="21">
        <f t="shared" si="36"/>
        <v>-2403.5604408919917</v>
      </c>
      <c r="AH205" s="21">
        <f t="shared" si="36"/>
        <v>-2477.561722686768</v>
      </c>
      <c r="AI205" s="21">
        <f t="shared" si="36"/>
        <v>-2551.1243773586352</v>
      </c>
      <c r="AJ205" s="21">
        <f t="shared" si="36"/>
        <v>-2624.5996118416051</v>
      </c>
      <c r="AK205" s="21">
        <f t="shared" si="36"/>
        <v>-2697.9970037106905</v>
      </c>
      <c r="AL205" s="21">
        <f t="shared" si="36"/>
        <v>-2771.3263442097732</v>
      </c>
      <c r="AM205" s="21">
        <f t="shared" si="36"/>
        <v>-2844.597673063512</v>
      </c>
      <c r="AN205" s="21">
        <f t="shared" si="36"/>
        <v>-2917.8212261713652</v>
      </c>
      <c r="AO205" s="21">
        <f t="shared" si="36"/>
        <v>-2991.0073690098648</v>
      </c>
      <c r="AP205" s="21">
        <f t="shared" si="36"/>
        <v>-3064.1666626772048</v>
      </c>
      <c r="AQ205" s="21">
        <f t="shared" si="36"/>
        <v>-3137.3098751836519</v>
      </c>
      <c r="AR205" s="21">
        <f t="shared" si="36"/>
        <v>-3210.4479754574973</v>
      </c>
      <c r="AS205" s="21">
        <f t="shared" si="36"/>
        <v>-3283.5921308972352</v>
      </c>
      <c r="AT205" s="21">
        <f t="shared" si="36"/>
        <v>-3356.753714694406</v>
      </c>
      <c r="AU205" s="21">
        <f t="shared" si="36"/>
        <v>-3429.9443168818457</v>
      </c>
      <c r="AV205" s="21">
        <f t="shared" si="36"/>
        <v>-3503.1757480934643</v>
      </c>
      <c r="AW205" s="21">
        <f t="shared" si="36"/>
        <v>-3576.4600439985024</v>
      </c>
      <c r="AX205" s="21">
        <f t="shared" si="36"/>
        <v>-3649.8094716589744</v>
      </c>
      <c r="AY205" s="21">
        <f t="shared" si="36"/>
        <v>-3723.2365366958711</v>
      </c>
      <c r="AZ205" s="21">
        <f t="shared" si="36"/>
        <v>-3796.7539901779719</v>
      </c>
      <c r="BA205" s="21">
        <f t="shared" si="36"/>
        <v>-3870.3748351570011</v>
      </c>
      <c r="BB205" s="21">
        <f t="shared" si="36"/>
        <v>-3944.1021285439811</v>
      </c>
    </row>
    <row r="206" spans="1:54" outlineLevel="1">
      <c r="A206" s="468"/>
      <c r="B206" s="150" t="s">
        <v>514</v>
      </c>
      <c r="C206" s="19"/>
      <c r="D206" s="135" t="s">
        <v>399</v>
      </c>
      <c r="E206" s="21">
        <f>E202</f>
        <v>-147.05276509040323</v>
      </c>
      <c r="F206" s="21">
        <f t="shared" si="37"/>
        <v>-292.75475443901814</v>
      </c>
      <c r="G206" s="21">
        <f t="shared" si="36"/>
        <v>-437.13580927559411</v>
      </c>
      <c r="H206" s="21">
        <f t="shared" si="36"/>
        <v>-580.22525507794194</v>
      </c>
      <c r="I206" s="21">
        <f t="shared" si="36"/>
        <v>-722.05191922258837</v>
      </c>
      <c r="J206" s="21">
        <f t="shared" si="36"/>
        <v>-862.6441483781332</v>
      </c>
      <c r="K206" s="21">
        <f t="shared" si="36"/>
        <v>-1002.0298253849951</v>
      </c>
      <c r="L206" s="21">
        <f t="shared" si="36"/>
        <v>-1140.2363859590082</v>
      </c>
      <c r="M206" s="21">
        <f t="shared" si="36"/>
        <v>-1277.2908348340147</v>
      </c>
      <c r="N206" s="21">
        <f t="shared" si="36"/>
        <v>-1413.2197617677989</v>
      </c>
      <c r="O206" s="21">
        <f t="shared" si="36"/>
        <v>-1548.0493570750714</v>
      </c>
      <c r="P206" s="21">
        <f t="shared" si="36"/>
        <v>-1681.8054268972014</v>
      </c>
      <c r="Q206" s="21">
        <f t="shared" si="36"/>
        <v>-1814.513408327515</v>
      </c>
      <c r="R206" s="21">
        <f t="shared" si="36"/>
        <v>-1946.198384040104</v>
      </c>
      <c r="S206" s="21">
        <f t="shared" si="36"/>
        <v>-2076.8687423158326</v>
      </c>
      <c r="T206" s="21">
        <f t="shared" si="36"/>
        <v>-2206.5491156620492</v>
      </c>
      <c r="U206" s="21">
        <f t="shared" si="36"/>
        <v>-2335.2638195381423</v>
      </c>
      <c r="V206" s="21">
        <f t="shared" si="36"/>
        <v>-2463.0368662484516</v>
      </c>
      <c r="W206" s="21">
        <f t="shared" si="36"/>
        <v>-2589.8919784276263</v>
      </c>
      <c r="X206" s="21">
        <f t="shared" si="36"/>
        <v>-2715.8526024494968</v>
      </c>
      <c r="Y206" s="21">
        <f t="shared" si="36"/>
        <v>-2840.9419213594961</v>
      </c>
      <c r="Z206" s="21">
        <f t="shared" si="36"/>
        <v>-2965.1828680371764</v>
      </c>
      <c r="AA206" s="21">
        <f t="shared" si="36"/>
        <v>-3088.5981379046848</v>
      </c>
      <c r="AB206" s="21">
        <f t="shared" si="36"/>
        <v>-3211.2102015271839</v>
      </c>
      <c r="AC206" s="21">
        <f t="shared" si="36"/>
        <v>-3332.9974928904639</v>
      </c>
      <c r="AD206" s="21">
        <f t="shared" si="36"/>
        <v>-3453.9771096006352</v>
      </c>
      <c r="AE206" s="21">
        <f t="shared" si="36"/>
        <v>-3574.1617543341754</v>
      </c>
      <c r="AF206" s="21">
        <f t="shared" si="36"/>
        <v>-3693.5612605353049</v>
      </c>
      <c r="AG206" s="21">
        <f t="shared" si="36"/>
        <v>-3812.1841285175701</v>
      </c>
      <c r="AH206" s="21">
        <f t="shared" si="36"/>
        <v>-3930.0394236804646</v>
      </c>
      <c r="AI206" s="21">
        <f t="shared" si="36"/>
        <v>-4047.1393407302021</v>
      </c>
      <c r="AJ206" s="21">
        <f t="shared" si="36"/>
        <v>-4164.0434794630337</v>
      </c>
      <c r="AK206" s="21">
        <f t="shared" si="36"/>
        <v>-4280.7580220899672</v>
      </c>
      <c r="AL206" s="21">
        <f t="shared" si="36"/>
        <v>-4397.2897382653082</v>
      </c>
      <c r="AM206" s="21">
        <f t="shared" si="36"/>
        <v>-4513.6460744120241</v>
      </c>
      <c r="AN206" s="21">
        <f t="shared" si="36"/>
        <v>-4629.8349813526956</v>
      </c>
      <c r="AO206" s="21">
        <f t="shared" si="36"/>
        <v>-4745.8646990978486</v>
      </c>
      <c r="AP206" s="21">
        <f t="shared" si="36"/>
        <v>-4861.7439391223334</v>
      </c>
      <c r="AQ206" s="21">
        <f t="shared" si="36"/>
        <v>-4977.4819023440523</v>
      </c>
      <c r="AR206" s="21">
        <f t="shared" si="36"/>
        <v>-5093.0882450540739</v>
      </c>
      <c r="AS206" s="21">
        <f t="shared" si="36"/>
        <v>-5208.573055118809</v>
      </c>
      <c r="AT206" s="21">
        <f t="shared" si="36"/>
        <v>-5323.9468573386594</v>
      </c>
      <c r="AU206" s="21">
        <f t="shared" si="36"/>
        <v>-5439.2206298189494</v>
      </c>
      <c r="AV206" s="21">
        <f t="shared" si="36"/>
        <v>-5554.4057979684858</v>
      </c>
      <c r="AW206" s="21">
        <f t="shared" si="36"/>
        <v>-5669.5142303205721</v>
      </c>
      <c r="AX206" s="21">
        <f t="shared" si="36"/>
        <v>-5784.5582398821571</v>
      </c>
      <c r="AY206" s="21">
        <f t="shared" si="36"/>
        <v>-5899.550587525332</v>
      </c>
      <c r="AZ206" s="21">
        <f t="shared" si="36"/>
        <v>-6014.5044840842402</v>
      </c>
      <c r="BA206" s="21">
        <f t="shared" si="36"/>
        <v>-6129.4335912836386</v>
      </c>
      <c r="BB206" s="21">
        <f t="shared" si="36"/>
        <v>-6244.3366953143195</v>
      </c>
    </row>
    <row r="207" spans="1:54" outlineLevel="1">
      <c r="B207" s="19"/>
      <c r="C207" s="19"/>
      <c r="D207" s="19"/>
      <c r="E207" s="15"/>
    </row>
    <row r="208" spans="1:54" ht="14" outlineLevel="1" thickBot="1">
      <c r="B208" s="19"/>
      <c r="C208" s="19"/>
      <c r="D208" s="19"/>
      <c r="E208" s="130">
        <v>2027</v>
      </c>
      <c r="F208" s="130">
        <v>2028</v>
      </c>
      <c r="G208" s="130">
        <v>2029</v>
      </c>
      <c r="H208" s="130">
        <v>2030</v>
      </c>
      <c r="I208" s="130">
        <v>2031</v>
      </c>
      <c r="J208" s="130">
        <v>2032</v>
      </c>
      <c r="K208" s="130">
        <v>2033</v>
      </c>
      <c r="L208" s="130">
        <v>2034</v>
      </c>
      <c r="M208" s="130">
        <v>2035</v>
      </c>
      <c r="N208" s="130">
        <v>2036</v>
      </c>
      <c r="O208" s="130">
        <v>2037</v>
      </c>
      <c r="P208" s="130">
        <v>2038</v>
      </c>
      <c r="Q208" s="130">
        <v>2039</v>
      </c>
      <c r="R208" s="130">
        <v>2040</v>
      </c>
      <c r="S208" s="130">
        <v>2041</v>
      </c>
      <c r="T208" s="130">
        <v>2042</v>
      </c>
      <c r="U208" s="130">
        <v>2043</v>
      </c>
      <c r="V208" s="130">
        <v>2044</v>
      </c>
      <c r="W208" s="130">
        <v>2045</v>
      </c>
      <c r="X208" s="130">
        <v>2046</v>
      </c>
      <c r="Y208" s="130">
        <v>2047</v>
      </c>
      <c r="Z208" s="130">
        <v>2048</v>
      </c>
      <c r="AA208" s="130">
        <v>2049</v>
      </c>
      <c r="AB208" s="130">
        <v>2050</v>
      </c>
      <c r="AC208" s="130">
        <v>2051</v>
      </c>
      <c r="AD208" s="130">
        <v>2052</v>
      </c>
      <c r="AE208" s="130">
        <v>2053</v>
      </c>
      <c r="AF208" s="130">
        <v>2054</v>
      </c>
      <c r="AG208" s="130">
        <v>2055</v>
      </c>
      <c r="AH208" s="130">
        <v>2056</v>
      </c>
      <c r="AI208" s="130">
        <v>2057</v>
      </c>
      <c r="AJ208" s="130">
        <v>2058</v>
      </c>
      <c r="AK208" s="130">
        <v>2059</v>
      </c>
      <c r="AL208" s="130">
        <v>2060</v>
      </c>
      <c r="AM208" s="130">
        <v>2061</v>
      </c>
      <c r="AN208" s="130">
        <v>2062</v>
      </c>
      <c r="AO208" s="130">
        <v>2063</v>
      </c>
      <c r="AP208" s="130">
        <v>2064</v>
      </c>
      <c r="AQ208" s="130">
        <v>2065</v>
      </c>
      <c r="AR208" s="130">
        <v>2066</v>
      </c>
      <c r="AS208" s="130">
        <v>2067</v>
      </c>
      <c r="AT208" s="130">
        <v>2068</v>
      </c>
      <c r="AU208" s="130">
        <v>2069</v>
      </c>
      <c r="AV208" s="130">
        <v>2070</v>
      </c>
      <c r="AW208" s="130">
        <v>2071</v>
      </c>
      <c r="AX208" s="130">
        <v>2072</v>
      </c>
      <c r="AY208" s="130">
        <v>2073</v>
      </c>
      <c r="AZ208" s="130">
        <v>2074</v>
      </c>
      <c r="BA208" s="130">
        <v>2075</v>
      </c>
      <c r="BB208" s="130">
        <v>2076</v>
      </c>
    </row>
    <row r="209" spans="1:54" ht="14.5" outlineLevel="1" thickTop="1" thickBot="1">
      <c r="A209" s="57"/>
      <c r="B209" s="56" t="s">
        <v>515</v>
      </c>
      <c r="C209" s="57"/>
      <c r="D209" s="56" t="s">
        <v>399</v>
      </c>
      <c r="E209" s="279">
        <v>-10.120926497266312</v>
      </c>
      <c r="F209" s="279">
        <v>-10.237600669757992</v>
      </c>
      <c r="G209" s="279">
        <v>-10.360296981937209</v>
      </c>
      <c r="H209" s="279">
        <v>-10.430930461607927</v>
      </c>
      <c r="I209" s="279">
        <v>-10.578403279044121</v>
      </c>
      <c r="J209" s="92"/>
      <c r="K209" s="92"/>
      <c r="L209" s="92"/>
      <c r="M209" s="92"/>
      <c r="N209" s="92"/>
      <c r="O209" s="92"/>
      <c r="P209" s="92"/>
      <c r="Q209" s="92"/>
      <c r="R209" s="92"/>
      <c r="S209" s="92"/>
      <c r="T209" s="92"/>
      <c r="U209" s="92"/>
      <c r="V209" s="92"/>
      <c r="W209" s="92"/>
      <c r="X209" s="92"/>
      <c r="Y209" s="92"/>
      <c r="Z209" s="92"/>
      <c r="AA209" s="92"/>
      <c r="AB209" s="92"/>
      <c r="AC209" s="92"/>
      <c r="AD209" s="92"/>
      <c r="AE209" s="92"/>
      <c r="AF209" s="92"/>
      <c r="AG209" s="92"/>
      <c r="AH209" s="92"/>
      <c r="AI209" s="92"/>
      <c r="AJ209" s="92"/>
      <c r="AK209" s="92"/>
      <c r="AL209" s="92"/>
      <c r="AM209" s="92"/>
      <c r="AN209" s="92"/>
      <c r="AO209" s="92"/>
      <c r="AP209" s="92"/>
      <c r="AQ209" s="92"/>
      <c r="AR209" s="92"/>
      <c r="AS209" s="92"/>
      <c r="AT209" s="92"/>
      <c r="AU209" s="92"/>
      <c r="AV209" s="92"/>
      <c r="AW209" s="92"/>
      <c r="AX209" s="92"/>
      <c r="AY209" s="92"/>
      <c r="AZ209" s="92"/>
      <c r="BA209" s="92"/>
      <c r="BB209" s="93"/>
    </row>
    <row r="210" spans="1:54" ht="14" outlineLevel="1" thickTop="1">
      <c r="B210" s="19"/>
      <c r="C210" s="19"/>
      <c r="D210" s="19"/>
      <c r="E210" s="15"/>
    </row>
    <row r="211" spans="1:54">
      <c r="B211" s="19"/>
      <c r="C211" s="19"/>
      <c r="D211" s="19"/>
      <c r="E211" s="15"/>
    </row>
    <row r="212" spans="1:54">
      <c r="B212" s="19"/>
      <c r="C212" s="19"/>
      <c r="D212" s="19"/>
      <c r="E212" s="15"/>
    </row>
    <row r="213" spans="1:54">
      <c r="B213" s="19"/>
      <c r="C213" s="19"/>
      <c r="D213" s="19"/>
      <c r="E213" s="15"/>
    </row>
    <row r="214" spans="1:54">
      <c r="B214" s="19"/>
      <c r="C214" s="19"/>
      <c r="D214" s="19"/>
      <c r="E214" s="15"/>
    </row>
    <row r="215" spans="1:54">
      <c r="B215" s="19"/>
      <c r="C215" s="19"/>
      <c r="D215" s="19"/>
      <c r="E215" s="15"/>
    </row>
    <row r="216" spans="1:54">
      <c r="B216" s="19"/>
      <c r="C216" s="19"/>
      <c r="D216" s="19"/>
      <c r="E216" s="15"/>
    </row>
    <row r="217" spans="1:54">
      <c r="B217" s="19"/>
      <c r="C217" s="19"/>
      <c r="D217" s="19"/>
      <c r="E217" s="15"/>
    </row>
    <row r="218" spans="1:54">
      <c r="B218" s="19"/>
      <c r="C218" s="19"/>
      <c r="D218" s="19"/>
      <c r="E218" s="15"/>
    </row>
    <row r="219" spans="1:54">
      <c r="B219" s="19"/>
      <c r="C219" s="19"/>
      <c r="D219" s="19"/>
      <c r="E219" s="15"/>
    </row>
    <row r="220" spans="1:54">
      <c r="B220" s="19"/>
      <c r="C220" s="19"/>
      <c r="D220" s="19"/>
      <c r="E220" s="15"/>
    </row>
    <row r="222" spans="1:54">
      <c r="B222" s="19"/>
      <c r="C222" s="19"/>
      <c r="D222" s="19"/>
      <c r="E222" s="15"/>
    </row>
    <row r="223" spans="1:54">
      <c r="B223" s="19"/>
      <c r="C223" s="19"/>
      <c r="D223" s="19"/>
      <c r="E223" s="15"/>
    </row>
    <row r="224" spans="1:54">
      <c r="B224" s="19"/>
      <c r="C224" s="19"/>
      <c r="D224" s="19"/>
      <c r="E224" s="15"/>
    </row>
    <row r="225" spans="2:5">
      <c r="B225" s="19"/>
      <c r="C225" s="19"/>
      <c r="D225" s="19"/>
      <c r="E225" s="15"/>
    </row>
    <row r="226" spans="2:5">
      <c r="B226" s="19"/>
      <c r="C226" s="19"/>
      <c r="D226" s="19"/>
      <c r="E226" s="15"/>
    </row>
    <row r="227" spans="2:5">
      <c r="B227" s="19"/>
      <c r="C227" s="19"/>
      <c r="D227" s="19"/>
      <c r="E227" s="15"/>
    </row>
    <row r="228" spans="2:5">
      <c r="B228" s="19"/>
      <c r="C228" s="19"/>
      <c r="D228" s="19"/>
      <c r="E228" s="15"/>
    </row>
    <row r="229" spans="2:5">
      <c r="B229" s="19"/>
      <c r="C229" s="19"/>
      <c r="D229" s="19"/>
      <c r="E229" s="15"/>
    </row>
    <row r="230" spans="2:5">
      <c r="B230" s="19"/>
      <c r="C230" s="19"/>
      <c r="D230" s="19"/>
      <c r="E230" s="15"/>
    </row>
    <row r="231" spans="2:5">
      <c r="B231" s="19"/>
      <c r="C231" s="19"/>
      <c r="D231" s="19"/>
      <c r="E231" s="15"/>
    </row>
    <row r="232" spans="2:5">
      <c r="B232" s="19"/>
      <c r="C232" s="19"/>
      <c r="D232" s="19"/>
      <c r="E232" s="15"/>
    </row>
    <row r="233" spans="2:5">
      <c r="B233" s="19"/>
      <c r="C233" s="19"/>
      <c r="D233" s="19"/>
      <c r="E233" s="15"/>
    </row>
    <row r="234" spans="2:5">
      <c r="B234" s="19"/>
      <c r="C234" s="19"/>
      <c r="D234" s="19"/>
      <c r="E234" s="15"/>
    </row>
    <row r="235" spans="2:5">
      <c r="B235" s="19"/>
      <c r="C235" s="19"/>
      <c r="D235" s="19"/>
      <c r="E235" s="15"/>
    </row>
    <row r="236" spans="2:5">
      <c r="B236" s="19"/>
      <c r="C236" s="19"/>
      <c r="D236" s="19"/>
      <c r="E236" s="15"/>
    </row>
    <row r="237" spans="2:5">
      <c r="B237" s="19"/>
      <c r="C237" s="19"/>
      <c r="D237" s="19"/>
      <c r="E237" s="15"/>
    </row>
    <row r="238" spans="2:5">
      <c r="B238" s="19"/>
      <c r="C238" s="19"/>
      <c r="D238" s="19"/>
      <c r="E238" s="15"/>
    </row>
    <row r="239" spans="2:5">
      <c r="B239" s="19"/>
      <c r="C239" s="19"/>
      <c r="D239" s="19"/>
      <c r="E239" s="15"/>
    </row>
    <row r="240" spans="2:5">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ht="12.75" customHeight="1">
      <c r="B299" s="19"/>
      <c r="C299" s="19"/>
      <c r="D299" s="19"/>
      <c r="E299" s="15"/>
    </row>
    <row r="300" spans="2:5" ht="12.75" customHeight="1">
      <c r="B300" s="19"/>
      <c r="C300" s="19"/>
      <c r="D300" s="19"/>
      <c r="E300" s="15"/>
    </row>
    <row r="301" spans="2:5" ht="12.75" customHeight="1">
      <c r="B301" s="19"/>
      <c r="C301" s="19"/>
      <c r="D301" s="19"/>
      <c r="E301" s="15"/>
    </row>
    <row r="302" spans="2:5" ht="12.75" customHeight="1">
      <c r="B302" s="19"/>
      <c r="C302" s="19"/>
      <c r="D302" s="19"/>
      <c r="E302" s="15"/>
    </row>
    <row r="303" spans="2:5" ht="12.75" customHeight="1">
      <c r="B303" s="19"/>
      <c r="C303" s="19"/>
      <c r="D303" s="19"/>
      <c r="E303" s="15"/>
    </row>
    <row r="304" spans="2:5" ht="12.75" customHeight="1">
      <c r="B304" s="19"/>
      <c r="C304" s="19"/>
      <c r="D304" s="19"/>
      <c r="E304" s="15"/>
    </row>
    <row r="305" spans="2:5" ht="12.75" customHeight="1">
      <c r="B305" s="19"/>
      <c r="C305" s="19"/>
      <c r="D305" s="19"/>
      <c r="E305" s="15"/>
    </row>
    <row r="306" spans="2:5" ht="12.75" customHeight="1">
      <c r="B306" s="19"/>
      <c r="C306" s="19"/>
      <c r="D306" s="19"/>
      <c r="E306" s="15"/>
    </row>
    <row r="307" spans="2:5" ht="12.75" customHeight="1">
      <c r="B307" s="19"/>
      <c r="C307" s="19"/>
      <c r="D307" s="19"/>
      <c r="E307" s="15"/>
    </row>
    <row r="308" spans="2:5" ht="12.75" customHeight="1">
      <c r="B308" s="19"/>
      <c r="C308" s="19"/>
      <c r="D308" s="19"/>
      <c r="E308" s="15"/>
    </row>
    <row r="309" spans="2:5" ht="12.75" customHeight="1">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A339" s="20"/>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3.5" customHeight="1" thickBot="1">
      <c r="A343" s="29"/>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sheetData>
  <sheetProtection formatCells="0"/>
  <mergeCells count="44">
    <mergeCell ref="D33:G33"/>
    <mergeCell ref="D32:G32"/>
    <mergeCell ref="D31:G31"/>
    <mergeCell ref="I2:U2"/>
    <mergeCell ref="I3:N4"/>
    <mergeCell ref="P3:U4"/>
    <mergeCell ref="I5:N18"/>
    <mergeCell ref="I20:N20"/>
    <mergeCell ref="P20:U20"/>
    <mergeCell ref="I21:N45"/>
    <mergeCell ref="P21:U45"/>
    <mergeCell ref="P5:U18"/>
    <mergeCell ref="D34:G34"/>
    <mergeCell ref="A19:B19"/>
    <mergeCell ref="A54:A64"/>
    <mergeCell ref="A190:A198"/>
    <mergeCell ref="A200:A202"/>
    <mergeCell ref="A186:A187"/>
    <mergeCell ref="A66:A71"/>
    <mergeCell ref="A158:A169"/>
    <mergeCell ref="A172:A174"/>
    <mergeCell ref="A176:A178"/>
    <mergeCell ref="A31:A40"/>
    <mergeCell ref="J51:N51"/>
    <mergeCell ref="O51:S51"/>
    <mergeCell ref="A75:A77"/>
    <mergeCell ref="A204:A206"/>
    <mergeCell ref="A143:A154"/>
    <mergeCell ref="T51:X51"/>
    <mergeCell ref="B23:G23"/>
    <mergeCell ref="AX51:BB51"/>
    <mergeCell ref="Y51:AC51"/>
    <mergeCell ref="AD51:AH51"/>
    <mergeCell ref="AI51:AM51"/>
    <mergeCell ref="AN51:AR51"/>
    <mergeCell ref="AS51:AW51"/>
    <mergeCell ref="D30:G30"/>
    <mergeCell ref="D40:G40"/>
    <mergeCell ref="D39:G39"/>
    <mergeCell ref="D38:G38"/>
    <mergeCell ref="D37:G37"/>
    <mergeCell ref="D36:G36"/>
    <mergeCell ref="D35:G35"/>
    <mergeCell ref="E51:I51"/>
  </mergeCells>
  <phoneticPr fontId="25" type="noConversion"/>
  <dataValidations count="1">
    <dataValidation type="list" allowBlank="1" showInputMessage="1" showErrorMessage="1" sqref="B7" xr:uid="{1E3312FB-2FD1-4A74-ADB5-C5F0EBFBE093}">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6A758D84-FB00-45C9-9751-FB955B783C5F}">
          <x14:formula1>
            <xm:f>'Fixed Data'!$A$55:$A$78</xm:f>
          </x14:formula1>
          <xm:sqref>B54:B63</xm:sqref>
        </x14:dataValidation>
        <x14:dataValidation type="list" allowBlank="1" showInputMessage="1" showErrorMessage="1" xr:uid="{63326537-F05C-40DC-BA2D-58190FE5345D}">
          <x14:formula1>
            <xm:f>'Fixed Data'!$C$55:$C$61</xm:f>
          </x14:formula1>
          <xm:sqref>C54:C63</xm:sqref>
        </x14:dataValidation>
        <x14:dataValidation type="list" allowBlank="1" showInputMessage="1" showErrorMessage="1" xr:uid="{3389BDC7-9E40-4FEB-8EA0-9E8E1210D3D0}">
          <x14:formula1>
            <xm:f>'Fixed Data'!$C$64:$C$65</xm:f>
          </x14:formula1>
          <xm:sqref>B66:B70</xm:sqref>
        </x14:dataValidation>
        <x14:dataValidation type="list" allowBlank="1" showInputMessage="1" showErrorMessage="1" xr:uid="{89FEC3E5-636D-4618-8204-E516079F6330}">
          <x14:formula1>
            <xm:f>'Fixed Data'!$E$55:$E$58</xm:f>
          </x14:formula1>
          <xm:sqref>B158:B169 B143:B154</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9F0321E97D070489BBDAA9C9D1178B4" ma:contentTypeVersion="14" ma:contentTypeDescription="Create a new document." ma:contentTypeScope="" ma:versionID="d6eb7e0d94b53cf452c0bceae39b0088">
  <xsd:schema xmlns:xsd="http://www.w3.org/2001/XMLSchema" xmlns:xs="http://www.w3.org/2001/XMLSchema" xmlns:p="http://schemas.microsoft.com/office/2006/metadata/properties" xmlns:ns2="d19d380e-ea35-4b32-a7ff-93f0487c2813" xmlns:ns3="0f60a1eb-b3f2-4ea7-b4d3-46709e964e1b" targetNamespace="http://schemas.microsoft.com/office/2006/metadata/properties" ma:root="true" ma:fieldsID="21b16d23b156d00d7441878480420e70" ns2:_="" ns3:_="">
    <xsd:import namespace="d19d380e-ea35-4b32-a7ff-93f0487c2813"/>
    <xsd:import namespace="0f60a1eb-b3f2-4ea7-b4d3-46709e964e1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9d380e-ea35-4b32-a7ff-93f0487c281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ae6b00f1-0802-47ef-b924-4ebccd150827"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f60a1eb-b3f2-4ea7-b4d3-46709e964e1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7b3a0d9b-8076-4450-958b-680707615dbe}" ma:internalName="TaxCatchAll" ma:showField="CatchAllData" ma:web="0f60a1eb-b3f2-4ea7-b4d3-46709e964e1b">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0f60a1eb-b3f2-4ea7-b4d3-46709e964e1b" xsi:nil="true"/>
    <lcf76f155ced4ddcb4097134ff3c332f xmlns="d19d380e-ea35-4b32-a7ff-93f0487c2813">
      <Terms xmlns="http://schemas.microsoft.com/office/infopath/2007/PartnerControls"/>
    </lcf76f155ced4ddcb4097134ff3c332f>
    <SharedWithUsers xmlns="0f60a1eb-b3f2-4ea7-b4d3-46709e964e1b">
      <UserInfo>
        <DisplayName/>
        <AccountId xsi:nil="true"/>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sisl xmlns:xsd="http://www.w3.org/2001/XMLSchema" xmlns:xsi="http://www.w3.org/2001/XMLSchema-instance" xmlns="http://www.boldonjames.com/2008/01/sie/internal/label" sislVersion="0" policy="973096ae-7329-4b3b-9368-47aeba6959e1" origin="userSelected">
  <element uid="id_classification_nonbusiness" value=""/>
</sisl>
</file>

<file path=customXml/itemProps1.xml><?xml version="1.0" encoding="utf-8"?>
<ds:datastoreItem xmlns:ds="http://schemas.openxmlformats.org/officeDocument/2006/customXml" ds:itemID="{76283E53-DB18-4793-BD6C-6E77EE6B5B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19d380e-ea35-4b32-a7ff-93f0487c2813"/>
    <ds:schemaRef ds:uri="0f60a1eb-b3f2-4ea7-b4d3-46709e964e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2F6CAB1-8BCA-4613-AD00-F8BBDDD28122}">
  <ds:schemaRefs>
    <ds:schemaRef ds:uri="http://schemas.microsoft.com/office/2006/metadata/properties"/>
    <ds:schemaRef ds:uri="http://schemas.microsoft.com/office/infopath/2007/PartnerControls"/>
    <ds:schemaRef ds:uri="0f60a1eb-b3f2-4ea7-b4d3-46709e964e1b"/>
    <ds:schemaRef ds:uri="d19d380e-ea35-4b32-a7ff-93f0487c2813"/>
  </ds:schemaRefs>
</ds:datastoreItem>
</file>

<file path=customXml/itemProps3.xml><?xml version="1.0" encoding="utf-8"?>
<ds:datastoreItem xmlns:ds="http://schemas.openxmlformats.org/officeDocument/2006/customXml" ds:itemID="{B391B99A-63E3-402F-8FD7-C7A8BED06A82}">
  <ds:schemaRefs>
    <ds:schemaRef ds:uri="http://schemas.microsoft.com/sharepoint/v3/contenttype/forms"/>
  </ds:schemaRefs>
</ds:datastoreItem>
</file>

<file path=customXml/itemProps4.xml><?xml version="1.0" encoding="utf-8"?>
<ds:datastoreItem xmlns:ds="http://schemas.openxmlformats.org/officeDocument/2006/customXml" ds:itemID="{8F6CDCE7-2B01-42EF-9A2A-B82EB15E5E76}">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30</vt:i4>
      </vt:variant>
    </vt:vector>
  </HeadingPairs>
  <TitlesOfParts>
    <vt:vector size="30" baseType="lpstr">
      <vt:lpstr>Cover</vt:lpstr>
      <vt:lpstr>Changes Log</vt:lpstr>
      <vt:lpstr>Guidance</vt:lpstr>
      <vt:lpstr>Summary</vt:lpstr>
      <vt:lpstr>Blank</vt:lpstr>
      <vt:lpstr>Full Opt. Considered</vt:lpstr>
      <vt:lpstr>Fixed Data</vt:lpstr>
      <vt:lpstr>Risk Register</vt:lpstr>
      <vt:lpstr>Baseline</vt:lpstr>
      <vt:lpstr>Baseline Workings</vt:lpstr>
      <vt:lpstr>Option_1</vt:lpstr>
      <vt:lpstr>Option_1 Workings</vt:lpstr>
      <vt:lpstr>Option_2</vt:lpstr>
      <vt:lpstr>Option_2 Workings</vt:lpstr>
      <vt:lpstr>Option_3</vt:lpstr>
      <vt:lpstr>Option_3 Workings</vt:lpstr>
      <vt:lpstr>Option_4</vt:lpstr>
      <vt:lpstr>Option_4 Workings</vt:lpstr>
      <vt:lpstr>Option_5</vt:lpstr>
      <vt:lpstr>Option_5 Workings</vt:lpstr>
      <vt:lpstr>Option_6</vt:lpstr>
      <vt:lpstr>Option_6 Workings</vt:lpstr>
      <vt:lpstr>Option_7</vt:lpstr>
      <vt:lpstr>Option_7 Workings</vt:lpstr>
      <vt:lpstr>Option_8</vt:lpstr>
      <vt:lpstr>Option_8 Workings</vt:lpstr>
      <vt:lpstr>Option_9</vt:lpstr>
      <vt:lpstr>Option_9 Workings</vt:lpstr>
      <vt:lpstr>Option_10</vt:lpstr>
      <vt:lpstr>Option_10 Workings</vt:lpstr>
    </vt:vector>
  </TitlesOfParts>
  <Manager/>
  <Company>Ofgem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RIIO-ET2_CBA_Template</dc:title>
  <dc:subject/>
  <dc:creator>Ofgem</dc:creator>
  <cp:keywords>Data</cp:keywords>
  <dc:description/>
  <cp:lastModifiedBy>Sian Fletcher</cp:lastModifiedBy>
  <cp:revision/>
  <dcterms:created xsi:type="dcterms:W3CDTF">2018-08-02T11:53:31Z</dcterms:created>
  <dcterms:modified xsi:type="dcterms:W3CDTF">2024-12-17T18:43:55Z</dcterms:modified>
  <cp:category/>
  <cp:contentStatus>Draft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aa9000bf-95e2-4250-81d1-d6056bf77f6c</vt:lpwstr>
  </property>
  <property fmtid="{D5CDD505-2E9C-101B-9397-08002B2CF9AE}" pid="3" name="bjSaver">
    <vt:lpwstr>WXoYCeGbFqQc8FZh5Mhj3Bj0oqW2Gt1E</vt:lpwstr>
  </property>
  <property fmtid="{D5CDD505-2E9C-101B-9397-08002B2CF9AE}" pid="4" name="ContentTypeId">
    <vt:lpwstr>0x01010009F0321E97D070489BBDAA9C9D1178B4</vt:lpwstr>
  </property>
  <property fmtid="{D5CDD505-2E9C-101B-9397-08002B2CF9AE}" pid="5" name="BJSCc5a055b0-1bed-4579_x">
    <vt:lpwstr/>
  </property>
  <property fmtid="{D5CDD505-2E9C-101B-9397-08002B2CF9AE}" pid="6" name="BJSCdd9eba61-d6b9-469b_x">
    <vt:lpwstr/>
  </property>
  <property fmtid="{D5CDD505-2E9C-101B-9397-08002B2CF9AE}" pid="7" name="BJSCSummaryMarking">
    <vt:lpwstr>This item has no classification</vt:lpwstr>
  </property>
  <property fmtid="{D5CDD505-2E9C-101B-9397-08002B2CF9AE}" pid="8" name="BJSCInternalLabel">
    <vt:lpwstr>&lt;?xml version="1.0" encoding="us-ascii"?&gt;&lt;sisl xmlns:xsi="http://www.w3.org/2001/XMLSchema-instance" xmlns:xsd="http://www.w3.org/2001/XMLSchema" sislVersion="0" policy="973096ae-7329-4b3b-9368-47aeba6959e1" xmlns="http://www.boldonjames.com/2008/01/sie/i</vt:lpwstr>
  </property>
  <property fmtid="{D5CDD505-2E9C-101B-9397-08002B2CF9AE}" pid="9" name="bjDocumentSecurityLabel">
    <vt:lpwstr>OFFICIAL</vt:lpwstr>
  </property>
  <property fmtid="{D5CDD505-2E9C-101B-9397-08002B2CF9AE}" pid="10" name="bjDocumentLabelXML">
    <vt:lpwstr>&lt;?xml version="1.0" encoding="us-ascii"?&gt;&lt;sisl xmlns:xsd="http://www.w3.org/2001/XMLSchema" xmlns:xsi="http://www.w3.org/2001/XMLSchema-instance" sislVersion="0" policy="973096ae-7329-4b3b-9368-47aeba6959e1" origin="userSelected" xmlns="http://www.boldonj</vt:lpwstr>
  </property>
  <property fmtid="{D5CDD505-2E9C-101B-9397-08002B2CF9AE}" pid="11" name="bjDocumentLabelXML-0">
    <vt:lpwstr>ames.com/2008/01/sie/internal/label"&gt;&lt;element uid="id_classification_nonbusiness" value="" /&gt;&lt;/sisl&gt;</vt:lpwstr>
  </property>
  <property fmtid="{D5CDD505-2E9C-101B-9397-08002B2CF9AE}" pid="12" name="bjClsUserRVM">
    <vt:lpwstr>[]</vt:lpwstr>
  </property>
  <property fmtid="{D5CDD505-2E9C-101B-9397-08002B2CF9AE}" pid="13" name="MediaServiceImageTags">
    <vt:lpwstr/>
  </property>
  <property fmtid="{D5CDD505-2E9C-101B-9397-08002B2CF9AE}" pid="14" name="Order">
    <vt:r8>1150900</vt:r8>
  </property>
  <property fmtid="{D5CDD505-2E9C-101B-9397-08002B2CF9AE}" pid="15" name="xd_Signature">
    <vt:bool>false</vt:bool>
  </property>
  <property fmtid="{D5CDD505-2E9C-101B-9397-08002B2CF9AE}" pid="16" name="xd_ProgID">
    <vt:lpwstr/>
  </property>
  <property fmtid="{D5CDD505-2E9C-101B-9397-08002B2CF9AE}" pid="17" name="ComplianceAssetId">
    <vt:lpwstr/>
  </property>
  <property fmtid="{D5CDD505-2E9C-101B-9397-08002B2CF9AE}" pid="18" name="TemplateUrl">
    <vt:lpwstr/>
  </property>
  <property fmtid="{D5CDD505-2E9C-101B-9397-08002B2CF9AE}" pid="19" name="_ExtendedDescription">
    <vt:lpwstr/>
  </property>
  <property fmtid="{D5CDD505-2E9C-101B-9397-08002B2CF9AE}" pid="20" name="TriggerFlowInfo">
    <vt:lpwstr/>
  </property>
  <property fmtid="{D5CDD505-2E9C-101B-9397-08002B2CF9AE}" pid="21" name="Publish">
    <vt:bool>false</vt:bool>
  </property>
  <property fmtid="{D5CDD505-2E9C-101B-9397-08002B2CF9AE}" pid="22" name="Permission to publish">
    <vt:bool>false</vt:bool>
  </property>
  <property fmtid="{D5CDD505-2E9C-101B-9397-08002B2CF9AE}" pid="23" name="Comparison_Baseline9RowInsertions5">
    <vt:lpwstr/>
  </property>
  <property fmtid="{D5CDD505-2E9C-101B-9397-08002B2CF9AE}" pid="24" name="Comparison_Baseline9ColumnInsertions6">
    <vt:lpwstr/>
  </property>
  <property fmtid="{D5CDD505-2E9C-101B-9397-08002B2CF9AE}" pid="25" name="Comparison_Option_111RowInsertions7">
    <vt:lpwstr/>
  </property>
  <property fmtid="{D5CDD505-2E9C-101B-9397-08002B2CF9AE}" pid="26" name="Comparison_Option_111ColumnInsertions8">
    <vt:lpwstr/>
  </property>
</Properties>
</file>