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ABDFC1ED-2657-4ACF-9E3C-B51380399B74}" xr6:coauthVersionLast="47" xr6:coauthVersionMax="47" xr10:uidLastSave="{00000000-0000-0000-0000-000000000000}"/>
  <bookViews>
    <workbookView xWindow="-110" yWindow="-110" windowWidth="19420" windowHeight="11620" tabRatio="878" firstSheet="10" activeTab="10" xr2:uid="{00000000-000D-0000-FFFF-FFFF00000000}"/>
  </bookViews>
  <sheets>
    <sheet name="Cover" sheetId="58" r:id="rId1"/>
    <sheet name="Changes Log" sheetId="77" r:id="rId2"/>
    <sheet name="Guidance" sheetId="38" r:id="rId3"/>
    <sheet name="Blank" sheetId="7" state="hidden" r:id="rId4"/>
    <sheet name="Summary" sheetId="2" r:id="rId5"/>
    <sheet name="Full Opt. Considered" sheetId="45" r:id="rId6"/>
    <sheet name="Fixed Data" sheetId="81" r:id="rId7"/>
    <sheet name="Risk Register" sheetId="22" r:id="rId8"/>
    <sheet name="Baseline" sheetId="63" r:id="rId9"/>
    <sheet name="Baseline Workings" sheetId="99" r:id="rId10"/>
    <sheet name="Option_1" sheetId="88" r:id="rId11"/>
    <sheet name="Option_1 Workings" sheetId="100" r:id="rId12"/>
    <sheet name="Option_2" sheetId="67" r:id="rId13"/>
    <sheet name="Option_2 Workings" sheetId="101" r:id="rId14"/>
    <sheet name="Option_3" sheetId="68" r:id="rId15"/>
    <sheet name="Option_3 Workings" sheetId="102"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localSheetId="9" hidden="1">{#N/A,#N/A,FALSE,"Assessment";#N/A,#N/A,FALSE,"Staffing";#N/A,#N/A,FALSE,"Hires";#N/A,#N/A,FALSE,"Assumptions"}</definedName>
    <definedName name="________hom1" localSheetId="11" hidden="1">{#N/A,#N/A,FALSE,"Assessment";#N/A,#N/A,FALSE,"Staffing";#N/A,#N/A,FALSE,"Hires";#N/A,#N/A,FALSE,"Assumptions"}</definedName>
    <definedName name="________hom1" localSheetId="13" hidden="1">{#N/A,#N/A,FALSE,"Assessment";#N/A,#N/A,FALSE,"Staffing";#N/A,#N/A,FALSE,"Hires";#N/A,#N/A,FALSE,"Assumptions"}</definedName>
    <definedName name="________hom1" localSheetId="15" hidden="1">{#N/A,#N/A,FALSE,"Assessment";#N/A,#N/A,FALSE,"Staffing";#N/A,#N/A,FALSE,"Hires";#N/A,#N/A,FALSE,"Assumptions"}</definedName>
    <definedName name="________hom1" hidden="1">{#N/A,#N/A,FALSE,"Assessment";#N/A,#N/A,FALSE,"Staffing";#N/A,#N/A,FALSE,"Hires";#N/A,#N/A,FALSE,"Assumptions"}</definedName>
    <definedName name="________k1" localSheetId="9" hidden="1">{#N/A,#N/A,FALSE,"Assessment";#N/A,#N/A,FALSE,"Staffing";#N/A,#N/A,FALSE,"Hires";#N/A,#N/A,FALSE,"Assumptions"}</definedName>
    <definedName name="________k1" localSheetId="11" hidden="1">{#N/A,#N/A,FALSE,"Assessment";#N/A,#N/A,FALSE,"Staffing";#N/A,#N/A,FALSE,"Hires";#N/A,#N/A,FALSE,"Assumptions"}</definedName>
    <definedName name="________k1" localSheetId="13" hidden="1">{#N/A,#N/A,FALSE,"Assessment";#N/A,#N/A,FALSE,"Staffing";#N/A,#N/A,FALSE,"Hires";#N/A,#N/A,FALSE,"Assumptions"}</definedName>
    <definedName name="________k1" localSheetId="15" hidden="1">{#N/A,#N/A,FALSE,"Assessment";#N/A,#N/A,FALSE,"Staffing";#N/A,#N/A,FALSE,"Hires";#N/A,#N/A,FALSE,"Assumptions"}</definedName>
    <definedName name="________k1" hidden="1">{#N/A,#N/A,FALSE,"Assessment";#N/A,#N/A,FALSE,"Staffing";#N/A,#N/A,FALSE,"Hires";#N/A,#N/A,FALSE,"Assumptions"}</definedName>
    <definedName name="________kk1" localSheetId="9" hidden="1">{#N/A,#N/A,FALSE,"Assessment";#N/A,#N/A,FALSE,"Staffing";#N/A,#N/A,FALSE,"Hires";#N/A,#N/A,FALSE,"Assumptions"}</definedName>
    <definedName name="________kk1" localSheetId="11" hidden="1">{#N/A,#N/A,FALSE,"Assessment";#N/A,#N/A,FALSE,"Staffing";#N/A,#N/A,FALSE,"Hires";#N/A,#N/A,FALSE,"Assumptions"}</definedName>
    <definedName name="________kk1" localSheetId="13" hidden="1">{#N/A,#N/A,FALSE,"Assessment";#N/A,#N/A,FALSE,"Staffing";#N/A,#N/A,FALSE,"Hires";#N/A,#N/A,FALSE,"Assumptions"}</definedName>
    <definedName name="________kk1" localSheetId="15" hidden="1">{#N/A,#N/A,FALSE,"Assessment";#N/A,#N/A,FALSE,"Staffing";#N/A,#N/A,FALSE,"Hires";#N/A,#N/A,FALSE,"Assumptions"}</definedName>
    <definedName name="________kk1" hidden="1">{#N/A,#N/A,FALSE,"Assessment";#N/A,#N/A,FALSE,"Staffing";#N/A,#N/A,FALSE,"Hires";#N/A,#N/A,FALSE,"Assumptions"}</definedName>
    <definedName name="________KKK1" localSheetId="9" hidden="1">{#N/A,#N/A,FALSE,"Assessment";#N/A,#N/A,FALSE,"Staffing";#N/A,#N/A,FALSE,"Hires";#N/A,#N/A,FALSE,"Assumptions"}</definedName>
    <definedName name="________KKK1" localSheetId="11" hidden="1">{#N/A,#N/A,FALSE,"Assessment";#N/A,#N/A,FALSE,"Staffing";#N/A,#N/A,FALSE,"Hires";#N/A,#N/A,FALSE,"Assumptions"}</definedName>
    <definedName name="________KKK1" localSheetId="13" hidden="1">{#N/A,#N/A,FALSE,"Assessment";#N/A,#N/A,FALSE,"Staffing";#N/A,#N/A,FALSE,"Hires";#N/A,#N/A,FALSE,"Assumptions"}</definedName>
    <definedName name="________KKK1" localSheetId="15" hidden="1">{#N/A,#N/A,FALSE,"Assessment";#N/A,#N/A,FALSE,"Staffing";#N/A,#N/A,FALSE,"Hires";#N/A,#N/A,FALSE,"Assumptions"}</definedName>
    <definedName name="________KKK1" hidden="1">{#N/A,#N/A,FALSE,"Assessment";#N/A,#N/A,FALSE,"Staffing";#N/A,#N/A,FALSE,"Hires";#N/A,#N/A,FALSE,"Assumptions"}</definedName>
    <definedName name="________w2" localSheetId="9" hidden="1">{"Model Summary",#N/A,FALSE,"Print Chart";"Holdco",#N/A,FALSE,"Print Chart";"Genco",#N/A,FALSE,"Print Chart";"Servco",#N/A,FALSE,"Print Chart";"Genco_Detail",#N/A,FALSE,"Summary Financials";"Servco_Detail",#N/A,FALSE,"Summary Financials"}</definedName>
    <definedName name="________w2" localSheetId="11" hidden="1">{"Model Summary",#N/A,FALSE,"Print Chart";"Holdco",#N/A,FALSE,"Print Chart";"Genco",#N/A,FALSE,"Print Chart";"Servco",#N/A,FALSE,"Print Chart";"Genco_Detail",#N/A,FALSE,"Summary Financials";"Servco_Detail",#N/A,FALSE,"Summary Financials"}</definedName>
    <definedName name="________w2" localSheetId="13" hidden="1">{"Model Summary",#N/A,FALSE,"Print Chart";"Holdco",#N/A,FALSE,"Print Chart";"Genco",#N/A,FALSE,"Print Chart";"Servco",#N/A,FALSE,"Print Chart";"Genco_Detail",#N/A,FALSE,"Summary Financials";"Servco_Detail",#N/A,FALSE,"Summary Financials"}</definedName>
    <definedName name="________w2" localSheetId="1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9" hidden="1">{"Model Summary",#N/A,FALSE,"Print Chart";"Holdco",#N/A,FALSE,"Print Chart";"Genco",#N/A,FALSE,"Print Chart";"Servco",#N/A,FALSE,"Print Chart";"Genco_Detail",#N/A,FALSE,"Summary Financials";"Servco_Detail",#N/A,FALSE,"Summary Financials"}</definedName>
    <definedName name="________wr6" localSheetId="11" hidden="1">{"Model Summary",#N/A,FALSE,"Print Chart";"Holdco",#N/A,FALSE,"Print Chart";"Genco",#N/A,FALSE,"Print Chart";"Servco",#N/A,FALSE,"Print Chart";"Genco_Detail",#N/A,FALSE,"Summary Financials";"Servco_Detail",#N/A,FALSE,"Summary Financials"}</definedName>
    <definedName name="________wr6" localSheetId="13" hidden="1">{"Model Summary",#N/A,FALSE,"Print Chart";"Holdco",#N/A,FALSE,"Print Chart";"Genco",#N/A,FALSE,"Print Chart";"Servco",#N/A,FALSE,"Print Chart";"Genco_Detail",#N/A,FALSE,"Summary Financials";"Servco_Detail",#N/A,FALSE,"Summary Financials"}</definedName>
    <definedName name="________wr6" localSheetId="1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9" hidden="1">{"holdco",#N/A,FALSE,"Summary Financials";"holdco",#N/A,FALSE,"Summary Financials"}</definedName>
    <definedName name="________wr9" localSheetId="11" hidden="1">{"holdco",#N/A,FALSE,"Summary Financials";"holdco",#N/A,FALSE,"Summary Financials"}</definedName>
    <definedName name="________wr9" localSheetId="13" hidden="1">{"holdco",#N/A,FALSE,"Summary Financials";"holdco",#N/A,FALSE,"Summary Financials"}</definedName>
    <definedName name="________wr9" localSheetId="15" hidden="1">{"holdco",#N/A,FALSE,"Summary Financials";"holdco",#N/A,FALSE,"Summary Financials"}</definedName>
    <definedName name="________wr9" hidden="1">{"holdco",#N/A,FALSE,"Summary Financials";"holdco",#N/A,FALSE,"Summary Financials"}</definedName>
    <definedName name="________wrn1" localSheetId="9" hidden="1">{"holdco",#N/A,FALSE,"Summary Financials";"holdco",#N/A,FALSE,"Summary Financials"}</definedName>
    <definedName name="________wrn1" localSheetId="11" hidden="1">{"holdco",#N/A,FALSE,"Summary Financials";"holdco",#N/A,FALSE,"Summary Financials"}</definedName>
    <definedName name="________wrn1" localSheetId="13" hidden="1">{"holdco",#N/A,FALSE,"Summary Financials";"holdco",#N/A,FALSE,"Summary Financials"}</definedName>
    <definedName name="________wrn1" localSheetId="15" hidden="1">{"holdco",#N/A,FALSE,"Summary Financials";"holdco",#N/A,FALSE,"Summary Financials"}</definedName>
    <definedName name="________wrn1" hidden="1">{"holdco",#N/A,FALSE,"Summary Financials";"holdco",#N/A,FALSE,"Summary Financials"}</definedName>
    <definedName name="________wrn2" localSheetId="9" hidden="1">{"holdco",#N/A,FALSE,"Summary Financials";"holdco",#N/A,FALSE,"Summary Financials"}</definedName>
    <definedName name="________wrn2" localSheetId="11" hidden="1">{"holdco",#N/A,FALSE,"Summary Financials";"holdco",#N/A,FALSE,"Summary Financials"}</definedName>
    <definedName name="________wrn2" localSheetId="13" hidden="1">{"holdco",#N/A,FALSE,"Summary Financials";"holdco",#N/A,FALSE,"Summary Financials"}</definedName>
    <definedName name="________wrn2" localSheetId="15" hidden="1">{"holdco",#N/A,FALSE,"Summary Financials";"holdco",#N/A,FALSE,"Summary Financials"}</definedName>
    <definedName name="________wrn2" hidden="1">{"holdco",#N/A,FALSE,"Summary Financials";"holdco",#N/A,FALSE,"Summary Financials"}</definedName>
    <definedName name="________wrn3" localSheetId="9" hidden="1">{"holdco",#N/A,FALSE,"Summary Financials";"holdco",#N/A,FALSE,"Summary Financials"}</definedName>
    <definedName name="________wrn3" localSheetId="11" hidden="1">{"holdco",#N/A,FALSE,"Summary Financials";"holdco",#N/A,FALSE,"Summary Financials"}</definedName>
    <definedName name="________wrn3" localSheetId="13" hidden="1">{"holdco",#N/A,FALSE,"Summary Financials";"holdco",#N/A,FALSE,"Summary Financials"}</definedName>
    <definedName name="________wrn3" localSheetId="15" hidden="1">{"holdco",#N/A,FALSE,"Summary Financials";"holdco",#N/A,FALSE,"Summary Financials"}</definedName>
    <definedName name="________wrn3" hidden="1">{"holdco",#N/A,FALSE,"Summary Financials";"holdco",#N/A,FALSE,"Summary Financials"}</definedName>
    <definedName name="________wrn7" localSheetId="9" hidden="1">{"Model Summary",#N/A,FALSE,"Print Chart";"Holdco",#N/A,FALSE,"Print Chart";"Genco",#N/A,FALSE,"Print Chart";"Servco",#N/A,FALSE,"Print Chart";"Genco_Detail",#N/A,FALSE,"Summary Financials";"Servco_Detail",#N/A,FALSE,"Summary Financials"}</definedName>
    <definedName name="________wrn7" localSheetId="11" hidden="1">{"Model Summary",#N/A,FALSE,"Print Chart";"Holdco",#N/A,FALSE,"Print Chart";"Genco",#N/A,FALSE,"Print Chart";"Servco",#N/A,FALSE,"Print Chart";"Genco_Detail",#N/A,FALSE,"Summary Financials";"Servco_Detail",#N/A,FALSE,"Summary Financials"}</definedName>
    <definedName name="________wrn7" localSheetId="13" hidden="1">{"Model Summary",#N/A,FALSE,"Print Chart";"Holdco",#N/A,FALSE,"Print Chart";"Genco",#N/A,FALSE,"Print Chart";"Servco",#N/A,FALSE,"Print Chart";"Genco_Detail",#N/A,FALSE,"Summary Financials";"Servco_Detail",#N/A,FALSE,"Summary Financials"}</definedName>
    <definedName name="________wrn7" localSheetId="1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9" hidden="1">{"holdco",#N/A,FALSE,"Summary Financials";"holdco",#N/A,FALSE,"Summary Financials"}</definedName>
    <definedName name="________wrn8" localSheetId="11" hidden="1">{"holdco",#N/A,FALSE,"Summary Financials";"holdco",#N/A,FALSE,"Summary Financials"}</definedName>
    <definedName name="________wrn8" localSheetId="13" hidden="1">{"holdco",#N/A,FALSE,"Summary Financials";"holdco",#N/A,FALSE,"Summary Financials"}</definedName>
    <definedName name="________wrn8" localSheetId="15" hidden="1">{"holdco",#N/A,FALSE,"Summary Financials";"holdco",#N/A,FALSE,"Summary Financials"}</definedName>
    <definedName name="________wrn8" hidden="1">{"holdco",#N/A,FALSE,"Summary Financials";"holdco",#N/A,FALSE,"Summary Financials"}</definedName>
    <definedName name="_______bb2" localSheetId="9" hidden="1">{#N/A,#N/A,FALSE,"PRJCTED MNTHLY QTY's"}</definedName>
    <definedName name="_______bb2" localSheetId="11" hidden="1">{#N/A,#N/A,FALSE,"PRJCTED MNTHLY QTY's"}</definedName>
    <definedName name="_______bb2" localSheetId="13" hidden="1">{#N/A,#N/A,FALSE,"PRJCTED MNTHLY QTY's"}</definedName>
    <definedName name="_______bb2" localSheetId="15" hidden="1">{#N/A,#N/A,FALSE,"PRJCTED MNTHLY QTY's"}</definedName>
    <definedName name="_______bb2" hidden="1">{#N/A,#N/A,FALSE,"PRJCTED MNTHLY QTY's"}</definedName>
    <definedName name="_______Lee5" localSheetId="9" hidden="1">{#VALUE!,#N/A,FALSE,0}</definedName>
    <definedName name="_______Lee5" localSheetId="11" hidden="1">{#VALUE!,#N/A,FALSE,0}</definedName>
    <definedName name="_______Lee5" localSheetId="13" hidden="1">{#VALUE!,#N/A,FALSE,0}</definedName>
    <definedName name="_______Lee5" localSheetId="15" hidden="1">{#VALUE!,#N/A,FALSE,0}</definedName>
    <definedName name="_______Lee5" hidden="1">{#VALUE!,#N/A,FALSE,0}</definedName>
    <definedName name="______hom1" localSheetId="9" hidden="1">{#N/A,#N/A,FALSE,"Assessment";#N/A,#N/A,FALSE,"Staffing";#N/A,#N/A,FALSE,"Hires";#N/A,#N/A,FALSE,"Assumptions"}</definedName>
    <definedName name="______hom1" localSheetId="11" hidden="1">{#N/A,#N/A,FALSE,"Assessment";#N/A,#N/A,FALSE,"Staffing";#N/A,#N/A,FALSE,"Hires";#N/A,#N/A,FALSE,"Assumptions"}</definedName>
    <definedName name="______hom1" localSheetId="13" hidden="1">{#N/A,#N/A,FALSE,"Assessment";#N/A,#N/A,FALSE,"Staffing";#N/A,#N/A,FALSE,"Hires";#N/A,#N/A,FALSE,"Assumptions"}</definedName>
    <definedName name="______hom1" localSheetId="15" hidden="1">{#N/A,#N/A,FALSE,"Assessment";#N/A,#N/A,FALSE,"Staffing";#N/A,#N/A,FALSE,"Hires";#N/A,#N/A,FALSE,"Assumptions"}</definedName>
    <definedName name="______hom1" hidden="1">{#N/A,#N/A,FALSE,"Assessment";#N/A,#N/A,FALSE,"Staffing";#N/A,#N/A,FALSE,"Hires";#N/A,#N/A,FALSE,"Assumptions"}</definedName>
    <definedName name="______k1" localSheetId="9" hidden="1">{#N/A,#N/A,FALSE,"Assessment";#N/A,#N/A,FALSE,"Staffing";#N/A,#N/A,FALSE,"Hires";#N/A,#N/A,FALSE,"Assumptions"}</definedName>
    <definedName name="______k1" localSheetId="11" hidden="1">{#N/A,#N/A,FALSE,"Assessment";#N/A,#N/A,FALSE,"Staffing";#N/A,#N/A,FALSE,"Hires";#N/A,#N/A,FALSE,"Assumptions"}</definedName>
    <definedName name="______k1" localSheetId="13" hidden="1">{#N/A,#N/A,FALSE,"Assessment";#N/A,#N/A,FALSE,"Staffing";#N/A,#N/A,FALSE,"Hires";#N/A,#N/A,FALSE,"Assumptions"}</definedName>
    <definedName name="______k1" localSheetId="15" hidden="1">{#N/A,#N/A,FALSE,"Assessment";#N/A,#N/A,FALSE,"Staffing";#N/A,#N/A,FALSE,"Hires";#N/A,#N/A,FALSE,"Assumptions"}</definedName>
    <definedName name="______k1" hidden="1">{#N/A,#N/A,FALSE,"Assessment";#N/A,#N/A,FALSE,"Staffing";#N/A,#N/A,FALSE,"Hires";#N/A,#N/A,FALSE,"Assumptions"}</definedName>
    <definedName name="______kk1" localSheetId="9" hidden="1">{#N/A,#N/A,FALSE,"Assessment";#N/A,#N/A,FALSE,"Staffing";#N/A,#N/A,FALSE,"Hires";#N/A,#N/A,FALSE,"Assumptions"}</definedName>
    <definedName name="______kk1" localSheetId="11" hidden="1">{#N/A,#N/A,FALSE,"Assessment";#N/A,#N/A,FALSE,"Staffing";#N/A,#N/A,FALSE,"Hires";#N/A,#N/A,FALSE,"Assumptions"}</definedName>
    <definedName name="______kk1" localSheetId="13" hidden="1">{#N/A,#N/A,FALSE,"Assessment";#N/A,#N/A,FALSE,"Staffing";#N/A,#N/A,FALSE,"Hires";#N/A,#N/A,FALSE,"Assumptions"}</definedName>
    <definedName name="______kk1" localSheetId="15" hidden="1">{#N/A,#N/A,FALSE,"Assessment";#N/A,#N/A,FALSE,"Staffing";#N/A,#N/A,FALSE,"Hires";#N/A,#N/A,FALSE,"Assumptions"}</definedName>
    <definedName name="______kk1" hidden="1">{#N/A,#N/A,FALSE,"Assessment";#N/A,#N/A,FALSE,"Staffing";#N/A,#N/A,FALSE,"Hires";#N/A,#N/A,FALSE,"Assumptions"}</definedName>
    <definedName name="______KKK1" localSheetId="9" hidden="1">{#N/A,#N/A,FALSE,"Assessment";#N/A,#N/A,FALSE,"Staffing";#N/A,#N/A,FALSE,"Hires";#N/A,#N/A,FALSE,"Assumptions"}</definedName>
    <definedName name="______KKK1" localSheetId="11" hidden="1">{#N/A,#N/A,FALSE,"Assessment";#N/A,#N/A,FALSE,"Staffing";#N/A,#N/A,FALSE,"Hires";#N/A,#N/A,FALSE,"Assumptions"}</definedName>
    <definedName name="______KKK1" localSheetId="13" hidden="1">{#N/A,#N/A,FALSE,"Assessment";#N/A,#N/A,FALSE,"Staffing";#N/A,#N/A,FALSE,"Hires";#N/A,#N/A,FALSE,"Assumptions"}</definedName>
    <definedName name="______KKK1" localSheetId="15" hidden="1">{#N/A,#N/A,FALSE,"Assessment";#N/A,#N/A,FALSE,"Staffing";#N/A,#N/A,FALSE,"Hires";#N/A,#N/A,FALSE,"Assumptions"}</definedName>
    <definedName name="______KKK1" hidden="1">{#N/A,#N/A,FALSE,"Assessment";#N/A,#N/A,FALSE,"Staffing";#N/A,#N/A,FALSE,"Hires";#N/A,#N/A,FALSE,"Assumptions"}</definedName>
    <definedName name="______w2" localSheetId="9" hidden="1">{"Model Summary",#N/A,FALSE,"Print Chart";"Holdco",#N/A,FALSE,"Print Chart";"Genco",#N/A,FALSE,"Print Chart";"Servco",#N/A,FALSE,"Print Chart";"Genco_Detail",#N/A,FALSE,"Summary Financials";"Servco_Detail",#N/A,FALSE,"Summary Financials"}</definedName>
    <definedName name="______w2" localSheetId="11" hidden="1">{"Model Summary",#N/A,FALSE,"Print Chart";"Holdco",#N/A,FALSE,"Print Chart";"Genco",#N/A,FALSE,"Print Chart";"Servco",#N/A,FALSE,"Print Chart";"Genco_Detail",#N/A,FALSE,"Summary Financials";"Servco_Detail",#N/A,FALSE,"Summary Financials"}</definedName>
    <definedName name="______w2" localSheetId="13" hidden="1">{"Model Summary",#N/A,FALSE,"Print Chart";"Holdco",#N/A,FALSE,"Print Chart";"Genco",#N/A,FALSE,"Print Chart";"Servco",#N/A,FALSE,"Print Chart";"Genco_Detail",#N/A,FALSE,"Summary Financials";"Servco_Detail",#N/A,FALSE,"Summary Financials"}</definedName>
    <definedName name="______w2" localSheetId="1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9" hidden="1">{"Model Summary",#N/A,FALSE,"Print Chart";"Holdco",#N/A,FALSE,"Print Chart";"Genco",#N/A,FALSE,"Print Chart";"Servco",#N/A,FALSE,"Print Chart";"Genco_Detail",#N/A,FALSE,"Summary Financials";"Servco_Detail",#N/A,FALSE,"Summary Financials"}</definedName>
    <definedName name="______wr6" localSheetId="11" hidden="1">{"Model Summary",#N/A,FALSE,"Print Chart";"Holdco",#N/A,FALSE,"Print Chart";"Genco",#N/A,FALSE,"Print Chart";"Servco",#N/A,FALSE,"Print Chart";"Genco_Detail",#N/A,FALSE,"Summary Financials";"Servco_Detail",#N/A,FALSE,"Summary Financials"}</definedName>
    <definedName name="______wr6" localSheetId="13" hidden="1">{"Model Summary",#N/A,FALSE,"Print Chart";"Holdco",#N/A,FALSE,"Print Chart";"Genco",#N/A,FALSE,"Print Chart";"Servco",#N/A,FALSE,"Print Chart";"Genco_Detail",#N/A,FALSE,"Summary Financials";"Servco_Detail",#N/A,FALSE,"Summary Financials"}</definedName>
    <definedName name="______wr6" localSheetId="1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9" hidden="1">{"holdco",#N/A,FALSE,"Summary Financials";"holdco",#N/A,FALSE,"Summary Financials"}</definedName>
    <definedName name="______wr9" localSheetId="11" hidden="1">{"holdco",#N/A,FALSE,"Summary Financials";"holdco",#N/A,FALSE,"Summary Financials"}</definedName>
    <definedName name="______wr9" localSheetId="13" hidden="1">{"holdco",#N/A,FALSE,"Summary Financials";"holdco",#N/A,FALSE,"Summary Financials"}</definedName>
    <definedName name="______wr9" localSheetId="15" hidden="1">{"holdco",#N/A,FALSE,"Summary Financials";"holdco",#N/A,FALSE,"Summary Financials"}</definedName>
    <definedName name="______wr9" hidden="1">{"holdco",#N/A,FALSE,"Summary Financials";"holdco",#N/A,FALSE,"Summary Financials"}</definedName>
    <definedName name="______wrn1" localSheetId="9" hidden="1">{"holdco",#N/A,FALSE,"Summary Financials";"holdco",#N/A,FALSE,"Summary Financials"}</definedName>
    <definedName name="______wrn1" localSheetId="11" hidden="1">{"holdco",#N/A,FALSE,"Summary Financials";"holdco",#N/A,FALSE,"Summary Financials"}</definedName>
    <definedName name="______wrn1" localSheetId="13" hidden="1">{"holdco",#N/A,FALSE,"Summary Financials";"holdco",#N/A,FALSE,"Summary Financials"}</definedName>
    <definedName name="______wrn1" localSheetId="15" hidden="1">{"holdco",#N/A,FALSE,"Summary Financials";"holdco",#N/A,FALSE,"Summary Financials"}</definedName>
    <definedName name="______wrn1" hidden="1">{"holdco",#N/A,FALSE,"Summary Financials";"holdco",#N/A,FALSE,"Summary Financials"}</definedName>
    <definedName name="______wrn2" localSheetId="9" hidden="1">{"holdco",#N/A,FALSE,"Summary Financials";"holdco",#N/A,FALSE,"Summary Financials"}</definedName>
    <definedName name="______wrn2" localSheetId="11" hidden="1">{"holdco",#N/A,FALSE,"Summary Financials";"holdco",#N/A,FALSE,"Summary Financials"}</definedName>
    <definedName name="______wrn2" localSheetId="13" hidden="1">{"holdco",#N/A,FALSE,"Summary Financials";"holdco",#N/A,FALSE,"Summary Financials"}</definedName>
    <definedName name="______wrn2" localSheetId="15" hidden="1">{"holdco",#N/A,FALSE,"Summary Financials";"holdco",#N/A,FALSE,"Summary Financials"}</definedName>
    <definedName name="______wrn2" hidden="1">{"holdco",#N/A,FALSE,"Summary Financials";"holdco",#N/A,FALSE,"Summary Financials"}</definedName>
    <definedName name="______wrn3" localSheetId="9" hidden="1">{"holdco",#N/A,FALSE,"Summary Financials";"holdco",#N/A,FALSE,"Summary Financials"}</definedName>
    <definedName name="______wrn3" localSheetId="11" hidden="1">{"holdco",#N/A,FALSE,"Summary Financials";"holdco",#N/A,FALSE,"Summary Financials"}</definedName>
    <definedName name="______wrn3" localSheetId="13" hidden="1">{"holdco",#N/A,FALSE,"Summary Financials";"holdco",#N/A,FALSE,"Summary Financials"}</definedName>
    <definedName name="______wrn3" localSheetId="15" hidden="1">{"holdco",#N/A,FALSE,"Summary Financials";"holdco",#N/A,FALSE,"Summary Financials"}</definedName>
    <definedName name="______wrn3" hidden="1">{"holdco",#N/A,FALSE,"Summary Financials";"holdco",#N/A,FALSE,"Summary Financials"}</definedName>
    <definedName name="______wrn7" localSheetId="9" hidden="1">{"Model Summary",#N/A,FALSE,"Print Chart";"Holdco",#N/A,FALSE,"Print Chart";"Genco",#N/A,FALSE,"Print Chart";"Servco",#N/A,FALSE,"Print Chart";"Genco_Detail",#N/A,FALSE,"Summary Financials";"Servco_Detail",#N/A,FALSE,"Summary Financials"}</definedName>
    <definedName name="______wrn7" localSheetId="11" hidden="1">{"Model Summary",#N/A,FALSE,"Print Chart";"Holdco",#N/A,FALSE,"Print Chart";"Genco",#N/A,FALSE,"Print Chart";"Servco",#N/A,FALSE,"Print Chart";"Genco_Detail",#N/A,FALSE,"Summary Financials";"Servco_Detail",#N/A,FALSE,"Summary Financials"}</definedName>
    <definedName name="______wrn7" localSheetId="13" hidden="1">{"Model Summary",#N/A,FALSE,"Print Chart";"Holdco",#N/A,FALSE,"Print Chart";"Genco",#N/A,FALSE,"Print Chart";"Servco",#N/A,FALSE,"Print Chart";"Genco_Detail",#N/A,FALSE,"Summary Financials";"Servco_Detail",#N/A,FALSE,"Summary Financials"}</definedName>
    <definedName name="______wrn7" localSheetId="1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9" hidden="1">{"holdco",#N/A,FALSE,"Summary Financials";"holdco",#N/A,FALSE,"Summary Financials"}</definedName>
    <definedName name="______wrn8" localSheetId="11" hidden="1">{"holdco",#N/A,FALSE,"Summary Financials";"holdco",#N/A,FALSE,"Summary Financials"}</definedName>
    <definedName name="______wrn8" localSheetId="13" hidden="1">{"holdco",#N/A,FALSE,"Summary Financials";"holdco",#N/A,FALSE,"Summary Financials"}</definedName>
    <definedName name="______wrn8" localSheetId="15" hidden="1">{"holdco",#N/A,FALSE,"Summary Financials";"holdco",#N/A,FALSE,"Summary Financials"}</definedName>
    <definedName name="______wrn8" hidden="1">{"holdco",#N/A,FALSE,"Summary Financials";"holdco",#N/A,FALSE,"Summary Financials"}</definedName>
    <definedName name="_____KKK1" localSheetId="9" hidden="1">{#N/A,#N/A,FALSE,"Assessment";#N/A,#N/A,FALSE,"Staffing";#N/A,#N/A,FALSE,"Hires";#N/A,#N/A,FALSE,"Assumptions"}</definedName>
    <definedName name="_____KKK1" localSheetId="11" hidden="1">{#N/A,#N/A,FALSE,"Assessment";#N/A,#N/A,FALSE,"Staffing";#N/A,#N/A,FALSE,"Hires";#N/A,#N/A,FALSE,"Assumptions"}</definedName>
    <definedName name="_____KKK1" localSheetId="13" hidden="1">{#N/A,#N/A,FALSE,"Assessment";#N/A,#N/A,FALSE,"Staffing";#N/A,#N/A,FALSE,"Hires";#N/A,#N/A,FALSE,"Assumptions"}</definedName>
    <definedName name="_____KKK1" localSheetId="15" hidden="1">{#N/A,#N/A,FALSE,"Assessment";#N/A,#N/A,FALSE,"Staffing";#N/A,#N/A,FALSE,"Hires";#N/A,#N/A,FALSE,"Assumptions"}</definedName>
    <definedName name="_____KKK1" hidden="1">{#N/A,#N/A,FALSE,"Assessment";#N/A,#N/A,FALSE,"Staffing";#N/A,#N/A,FALSE,"Hires";#N/A,#N/A,FALSE,"Assumptions"}</definedName>
    <definedName name="_____wrn1" localSheetId="9" hidden="1">{"holdco",#N/A,FALSE,"Summary Financials";"holdco",#N/A,FALSE,"Summary Financials"}</definedName>
    <definedName name="_____wrn1" localSheetId="11" hidden="1">{"holdco",#N/A,FALSE,"Summary Financials";"holdco",#N/A,FALSE,"Summary Financials"}</definedName>
    <definedName name="_____wrn1" localSheetId="13" hidden="1">{"holdco",#N/A,FALSE,"Summary Financials";"holdco",#N/A,FALSE,"Summary Financials"}</definedName>
    <definedName name="_____wrn1" localSheetId="15" hidden="1">{"holdco",#N/A,FALSE,"Summary Financials";"holdco",#N/A,FALSE,"Summary Financials"}</definedName>
    <definedName name="_____wrn1" hidden="1">{"holdco",#N/A,FALSE,"Summary Financials";"holdco",#N/A,FALSE,"Summary Financials"}</definedName>
    <definedName name="_____wrn2" localSheetId="9" hidden="1">{"holdco",#N/A,FALSE,"Summary Financials";"holdco",#N/A,FALSE,"Summary Financials"}</definedName>
    <definedName name="_____wrn2" localSheetId="11" hidden="1">{"holdco",#N/A,FALSE,"Summary Financials";"holdco",#N/A,FALSE,"Summary Financials"}</definedName>
    <definedName name="_____wrn2" localSheetId="13" hidden="1">{"holdco",#N/A,FALSE,"Summary Financials";"holdco",#N/A,FALSE,"Summary Financials"}</definedName>
    <definedName name="_____wrn2" localSheetId="15" hidden="1">{"holdco",#N/A,FALSE,"Summary Financials";"holdco",#N/A,FALSE,"Summary Financials"}</definedName>
    <definedName name="_____wrn2" hidden="1">{"holdco",#N/A,FALSE,"Summary Financials";"holdco",#N/A,FALSE,"Summary Financials"}</definedName>
    <definedName name="_____wrn3" localSheetId="9" hidden="1">{"holdco",#N/A,FALSE,"Summary Financials";"holdco",#N/A,FALSE,"Summary Financials"}</definedName>
    <definedName name="_____wrn3" localSheetId="11" hidden="1">{"holdco",#N/A,FALSE,"Summary Financials";"holdco",#N/A,FALSE,"Summary Financials"}</definedName>
    <definedName name="_____wrn3" localSheetId="13" hidden="1">{"holdco",#N/A,FALSE,"Summary Financials";"holdco",#N/A,FALSE,"Summary Financials"}</definedName>
    <definedName name="_____wrn3" localSheetId="15" hidden="1">{"holdco",#N/A,FALSE,"Summary Financials";"holdco",#N/A,FALSE,"Summary Financials"}</definedName>
    <definedName name="_____wrn3" hidden="1">{"holdco",#N/A,FALSE,"Summary Financials";"holdco",#N/A,FALSE,"Summary Financials"}</definedName>
    <definedName name="_____wrn7" localSheetId="9" hidden="1">{"Model Summary",#N/A,FALSE,"Print Chart";"Holdco",#N/A,FALSE,"Print Chart";"Genco",#N/A,FALSE,"Print Chart";"Servco",#N/A,FALSE,"Print Chart";"Genco_Detail",#N/A,FALSE,"Summary Financials";"Servco_Detail",#N/A,FALSE,"Summary Financials"}</definedName>
    <definedName name="_____wrn7" localSheetId="11" hidden="1">{"Model Summary",#N/A,FALSE,"Print Chart";"Holdco",#N/A,FALSE,"Print Chart";"Genco",#N/A,FALSE,"Print Chart";"Servco",#N/A,FALSE,"Print Chart";"Genco_Detail",#N/A,FALSE,"Summary Financials";"Servco_Detail",#N/A,FALSE,"Summary Financials"}</definedName>
    <definedName name="_____wrn7" localSheetId="13" hidden="1">{"Model Summary",#N/A,FALSE,"Print Chart";"Holdco",#N/A,FALSE,"Print Chart";"Genco",#N/A,FALSE,"Print Chart";"Servco",#N/A,FALSE,"Print Chart";"Genco_Detail",#N/A,FALSE,"Summary Financials";"Servco_Detail",#N/A,FALSE,"Summary Financials"}</definedName>
    <definedName name="_____wrn7" localSheetId="1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9" hidden="1">{"holdco",#N/A,FALSE,"Summary Financials";"holdco",#N/A,FALSE,"Summary Financials"}</definedName>
    <definedName name="_____wrn8" localSheetId="11" hidden="1">{"holdco",#N/A,FALSE,"Summary Financials";"holdco",#N/A,FALSE,"Summary Financials"}</definedName>
    <definedName name="_____wrn8" localSheetId="13" hidden="1">{"holdco",#N/A,FALSE,"Summary Financials";"holdco",#N/A,FALSE,"Summary Financials"}</definedName>
    <definedName name="_____wrn8" localSheetId="15" hidden="1">{"holdco",#N/A,FALSE,"Summary Financials";"holdco",#N/A,FALSE,"Summary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localSheetId="9" hidden="1">{#N/A,#N/A,FALSE,"Assessment";#N/A,#N/A,FALSE,"Staffing";#N/A,#N/A,FALSE,"Hires";#N/A,#N/A,FALSE,"Assumptions"}</definedName>
    <definedName name="__hom1" localSheetId="11" hidden="1">{#N/A,#N/A,FALSE,"Assessment";#N/A,#N/A,FALSE,"Staffing";#N/A,#N/A,FALSE,"Hires";#N/A,#N/A,FALSE,"Assumptions"}</definedName>
    <definedName name="__hom1" localSheetId="13" hidden="1">{#N/A,#N/A,FALSE,"Assessment";#N/A,#N/A,FALSE,"Staffing";#N/A,#N/A,FALSE,"Hires";#N/A,#N/A,FALSE,"Assumptions"}</definedName>
    <definedName name="__hom1" localSheetId="1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9" hidden="1">{#N/A,#N/A,FALSE,"Assessment";#N/A,#N/A,FALSE,"Staffing";#N/A,#N/A,FALSE,"Hires";#N/A,#N/A,FALSE,"Assumptions"}</definedName>
    <definedName name="__kk1" localSheetId="11" hidden="1">{#N/A,#N/A,FALSE,"Assessment";#N/A,#N/A,FALSE,"Staffing";#N/A,#N/A,FALSE,"Hires";#N/A,#N/A,FALSE,"Assumptions"}</definedName>
    <definedName name="__kk1" localSheetId="13" hidden="1">{#N/A,#N/A,FALSE,"Assessment";#N/A,#N/A,FALSE,"Staffing";#N/A,#N/A,FALSE,"Hires";#N/A,#N/A,FALSE,"Assumptions"}</definedName>
    <definedName name="__kk1" localSheetId="15" hidden="1">{#N/A,#N/A,FALSE,"Assessment";#N/A,#N/A,FALSE,"Staffing";#N/A,#N/A,FALSE,"Hires";#N/A,#N/A,FALSE,"Assumptions"}</definedName>
    <definedName name="__kk1" hidden="1">{#N/A,#N/A,FALSE,"Assessment";#N/A,#N/A,FALSE,"Staffing";#N/A,#N/A,FALSE,"Hires";#N/A,#N/A,FALSE,"Assumptions"}</definedName>
    <definedName name="__KKK1" localSheetId="9" hidden="1">{#N/A,#N/A,FALSE,"Assessment";#N/A,#N/A,FALSE,"Staffing";#N/A,#N/A,FALSE,"Hires";#N/A,#N/A,FALSE,"Assumptions"}</definedName>
    <definedName name="__KKK1" localSheetId="11" hidden="1">{#N/A,#N/A,FALSE,"Assessment";#N/A,#N/A,FALSE,"Staffing";#N/A,#N/A,FALSE,"Hires";#N/A,#N/A,FALSE,"Assumptions"}</definedName>
    <definedName name="__KKK1" localSheetId="13" hidden="1">{#N/A,#N/A,FALSE,"Assessment";#N/A,#N/A,FALSE,"Staffing";#N/A,#N/A,FALSE,"Hires";#N/A,#N/A,FALSE,"Assumptions"}</definedName>
    <definedName name="__KKK1" localSheetId="15" hidden="1">{#N/A,#N/A,FALSE,"Assessment";#N/A,#N/A,FALSE,"Staffing";#N/A,#N/A,FALSE,"Hires";#N/A,#N/A,FALSE,"Assumptions"}</definedName>
    <definedName name="__KKK1" hidden="1">{#N/A,#N/A,FALSE,"Assessment";#N/A,#N/A,FALSE,"Staffing";#N/A,#N/A,FALSE,"Hires";#N/A,#N/A,FALSE,"Assumptions"}</definedName>
    <definedName name="__wrn1" localSheetId="9" hidden="1">{"holdco",#N/A,FALSE,"Summary Financials";"holdco",#N/A,FALSE,"Summary Financials"}</definedName>
    <definedName name="__wrn1" localSheetId="11" hidden="1">{"holdco",#N/A,FALSE,"Summary Financials";"holdco",#N/A,FALSE,"Summary Financials"}</definedName>
    <definedName name="__wrn1" localSheetId="13" hidden="1">{"holdco",#N/A,FALSE,"Summary Financials";"holdco",#N/A,FALSE,"Summary Financials"}</definedName>
    <definedName name="__wrn1" localSheetId="15" hidden="1">{"holdco",#N/A,FALSE,"Summary Financials";"holdco",#N/A,FALSE,"Summary Financials"}</definedName>
    <definedName name="__wrn1" hidden="1">{"holdco",#N/A,FALSE,"Summary Financials";"holdco",#N/A,FALSE,"Summary Financials"}</definedName>
    <definedName name="__wrn2" localSheetId="9" hidden="1">{"holdco",#N/A,FALSE,"Summary Financials";"holdco",#N/A,FALSE,"Summary Financials"}</definedName>
    <definedName name="__wrn2" localSheetId="11" hidden="1">{"holdco",#N/A,FALSE,"Summary Financials";"holdco",#N/A,FALSE,"Summary Financials"}</definedName>
    <definedName name="__wrn2" localSheetId="13" hidden="1">{"holdco",#N/A,FALSE,"Summary Financials";"holdco",#N/A,FALSE,"Summary Financials"}</definedName>
    <definedName name="__wrn2" localSheetId="15" hidden="1">{"holdco",#N/A,FALSE,"Summary Financials";"holdco",#N/A,FALSE,"Summary Financials"}</definedName>
    <definedName name="__wrn2" hidden="1">{"holdco",#N/A,FALSE,"Summary Financials";"holdco",#N/A,FALSE,"Summary Financials"}</definedName>
    <definedName name="__wrn3" localSheetId="9" hidden="1">{"holdco",#N/A,FALSE,"Summary Financials";"holdco",#N/A,FALSE,"Summary Financials"}</definedName>
    <definedName name="__wrn3" localSheetId="11" hidden="1">{"holdco",#N/A,FALSE,"Summary Financials";"holdco",#N/A,FALSE,"Summary Financials"}</definedName>
    <definedName name="__wrn3" localSheetId="13" hidden="1">{"holdco",#N/A,FALSE,"Summary Financials";"holdco",#N/A,FALSE,"Summary Financials"}</definedName>
    <definedName name="__wrn3" localSheetId="15" hidden="1">{"holdco",#N/A,FALSE,"Summary Financials";"holdco",#N/A,FALSE,"Summary Financials"}</definedName>
    <definedName name="__wrn3" hidden="1">{"holdco",#N/A,FALSE,"Summary Financials";"holdco",#N/A,FALSE,"Summary Financials"}</definedName>
    <definedName name="__wrn7" localSheetId="9" hidden="1">{"Model Summary",#N/A,FALSE,"Print Chart";"Holdco",#N/A,FALSE,"Print Chart";"Genco",#N/A,FALSE,"Print Chart";"Servco",#N/A,FALSE,"Print Chart";"Genco_Detail",#N/A,FALSE,"Summary Financials";"Servco_Detail",#N/A,FALSE,"Summary Financials"}</definedName>
    <definedName name="__wrn7" localSheetId="11" hidden="1">{"Model Summary",#N/A,FALSE,"Print Chart";"Holdco",#N/A,FALSE,"Print Chart";"Genco",#N/A,FALSE,"Print Chart";"Servco",#N/A,FALSE,"Print Chart";"Genco_Detail",#N/A,FALSE,"Summary Financials";"Servco_Detail",#N/A,FALSE,"Summary Financials"}</definedName>
    <definedName name="__wrn7" localSheetId="13" hidden="1">{"Model Summary",#N/A,FALSE,"Print Chart";"Holdco",#N/A,FALSE,"Print Chart";"Genco",#N/A,FALSE,"Print Chart";"Servco",#N/A,FALSE,"Print Chart";"Genco_Detail",#N/A,FALSE,"Summary Financials";"Servco_Detail",#N/A,FALSE,"Summary Financials"}</definedName>
    <definedName name="__wrn7" localSheetId="1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9" hidden="1">{"holdco",#N/A,FALSE,"Summary Financials";"holdco",#N/A,FALSE,"Summary Financials"}</definedName>
    <definedName name="__wrn8" localSheetId="11" hidden="1">{"holdco",#N/A,FALSE,"Summary Financials";"holdco",#N/A,FALSE,"Summary Financials"}</definedName>
    <definedName name="__wrn8" localSheetId="13" hidden="1">{"holdco",#N/A,FALSE,"Summary Financials";"holdco",#N/A,FALSE,"Summary Financials"}</definedName>
    <definedName name="__wrn8" localSheetId="15" hidden="1">{"holdco",#N/A,FALSE,"Summary Financials";"holdco",#N/A,FALSE,"Summary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localSheetId="9" hidden="1">{"staff",#N/A,FALSE,"Current Month"}</definedName>
    <definedName name="a" localSheetId="11" hidden="1">{"staff",#N/A,FALSE,"Current Month"}</definedName>
    <definedName name="a" localSheetId="13" hidden="1">{"staff",#N/A,FALSE,"Current Month"}</definedName>
    <definedName name="a" localSheetId="1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localSheetId="9" hidden="1">{"staff",#N/A,FALSE,"Current Month"}</definedName>
    <definedName name="b" localSheetId="11" hidden="1">{"staff",#N/A,FALSE,"Current Month"}</definedName>
    <definedName name="b" localSheetId="13" hidden="1">{"staff",#N/A,FALSE,"Current Month"}</definedName>
    <definedName name="b" localSheetId="15" hidden="1">{"staff",#N/A,FALSE,"Current Month"}</definedName>
    <definedName name="b" hidden="1">{"staff",#N/A,FALSE,"Current Month"}</definedName>
    <definedName name="bb" localSheetId="9" hidden="1">{#N/A,#N/A,FALSE,"PRJCTED MNTHLY QTY's"}</definedName>
    <definedName name="bb" localSheetId="11" hidden="1">{#N/A,#N/A,FALSE,"PRJCTED MNTHLY QTY's"}</definedName>
    <definedName name="bb" localSheetId="13" hidden="1">{#N/A,#N/A,FALSE,"PRJCTED MNTHLY QTY's"}</definedName>
    <definedName name="bb" localSheetId="15" hidden="1">{#N/A,#N/A,FALSE,"PRJCTED MNTHLY QTY's"}</definedName>
    <definedName name="bb" hidden="1">{#N/A,#N/A,FALSE,"PRJCTED MNTHLY QTY's"}</definedName>
    <definedName name="bbbb" localSheetId="9" hidden="1">{#N/A,#N/A,FALSE,"PRJCTED QTRLY QTY's"}</definedName>
    <definedName name="bbbb" localSheetId="11" hidden="1">{#N/A,#N/A,FALSE,"PRJCTED QTRLY QTY's"}</definedName>
    <definedName name="bbbb" localSheetId="13" hidden="1">{#N/A,#N/A,FALSE,"PRJCTED QTRLY QTY's"}</definedName>
    <definedName name="bbbb" localSheetId="15" hidden="1">{#N/A,#N/A,FALSE,"PRJCTED QTRLY QTY's"}</definedName>
    <definedName name="bbbb" hidden="1">{#N/A,#N/A,FALSE,"PRJCTED QTRLY QTY's"}</definedName>
    <definedName name="bbbbbb" localSheetId="9" hidden="1">{#N/A,#N/A,FALSE,"PRJCTED QTRLY QTY's"}</definedName>
    <definedName name="bbbbbb" localSheetId="11" hidden="1">{#N/A,#N/A,FALSE,"PRJCTED QTRLY QTY's"}</definedName>
    <definedName name="bbbbbb" localSheetId="13" hidden="1">{#N/A,#N/A,FALSE,"PRJCTED QTRLY QTY's"}</definedName>
    <definedName name="bbbbbb" localSheetId="15"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localSheetId="9" hidden="1">{"'PRODUCTIONCOST SHEET'!$B$3:$G$48"}</definedName>
    <definedName name="f" localSheetId="11" hidden="1">{"'PRODUCTIONCOST SHEET'!$B$3:$G$48"}</definedName>
    <definedName name="f" localSheetId="13" hidden="1">{"'PRODUCTIONCOST SHEET'!$B$3:$G$48"}</definedName>
    <definedName name="f" localSheetId="15" hidden="1">{"'PRODUCTIONCOST SHEET'!$B$3:$G$48"}</definedName>
    <definedName name="f" hidden="1">{"'PRODUCTIONCOST SHEET'!$B$3:$G$48"}</definedName>
    <definedName name="ff" localSheetId="9" hidden="1">{#N/A,#N/A,FALSE,"PRJCTED MNTHLY QTY's"}</definedName>
    <definedName name="ff" localSheetId="11" hidden="1">{#N/A,#N/A,FALSE,"PRJCTED MNTHLY QTY's"}</definedName>
    <definedName name="ff" localSheetId="13" hidden="1">{#N/A,#N/A,FALSE,"PRJCTED MNTHLY QTY's"}</definedName>
    <definedName name="ff" localSheetId="15" hidden="1">{#N/A,#N/A,FALSE,"PRJCTED MNTHLY QTY's"}</definedName>
    <definedName name="ff" hidden="1">{#N/A,#N/A,FALSE,"PRJCTED MNTHLY QTY's"}</definedName>
    <definedName name="fffff" localSheetId="9" hidden="1">{#N/A,#N/A,FALSE,"PRJCTED QTRLY QTY's"}</definedName>
    <definedName name="fffff" localSheetId="11" hidden="1">{#N/A,#N/A,FALSE,"PRJCTED QTRLY QTY's"}</definedName>
    <definedName name="fffff" localSheetId="13" hidden="1">{#N/A,#N/A,FALSE,"PRJCTED QTRLY QTY's"}</definedName>
    <definedName name="fffff" localSheetId="15" hidden="1">{#N/A,#N/A,FALSE,"PRJCTED QTRLY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localSheetId="9" hidden="1">{#N/A,#N/A,FALSE,"DI 2 YEAR MASTER SCHEDULE"}</definedName>
    <definedName name="gjk" localSheetId="11" hidden="1">{#N/A,#N/A,FALSE,"DI 2 YEAR MASTER SCHEDULE"}</definedName>
    <definedName name="gjk" localSheetId="13" hidden="1">{#N/A,#N/A,FALSE,"DI 2 YEAR MASTER SCHEDULE"}</definedName>
    <definedName name="gjk" localSheetId="15" hidden="1">{#N/A,#N/A,FALSE,"DI 2 YEAR MASTER SCHEDULE"}</definedName>
    <definedName name="gjk" hidden="1">{#N/A,#N/A,FALSE,"DI 2 YEAR MASTER SCHEDULE"}</definedName>
    <definedName name="gwge" hidden="1">#REF!</definedName>
    <definedName name="hh"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9" hidden="1">{"'PRODUCTIONCOST SHEET'!$B$3:$G$48"}</definedName>
    <definedName name="HTML_Control" localSheetId="11" hidden="1">{"'PRODUCTIONCOST SHEET'!$B$3:$G$48"}</definedName>
    <definedName name="HTML_Control" localSheetId="13" hidden="1">{"'PRODUCTIONCOST SHEET'!$B$3:$G$48"}</definedName>
    <definedName name="HTML_Control" localSheetId="1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9" hidden="1">{"staff",#N/A,FALSE,"Current Month"}</definedName>
    <definedName name="khkjk" localSheetId="11" hidden="1">{"staff",#N/A,FALSE,"Current Month"}</definedName>
    <definedName name="khkjk" localSheetId="13" hidden="1">{"staff",#N/A,FALSE,"Current Month"}</definedName>
    <definedName name="khkjk" localSheetId="15" hidden="1">{"staff",#N/A,FALSE,"Current Month"}</definedName>
    <definedName name="khkjk" hidden="1">{"staff",#N/A,FALSE,"Current Month"}</definedName>
    <definedName name="l" localSheetId="9" hidden="1">{#N/A,#N/A,FALSE,"DI 2 YEAR MASTER SCHEDULE"}</definedName>
    <definedName name="l" localSheetId="11" hidden="1">{#N/A,#N/A,FALSE,"DI 2 YEAR MASTER SCHEDULE"}</definedName>
    <definedName name="l" localSheetId="13" hidden="1">{#N/A,#N/A,FALSE,"DI 2 YEAR MASTER SCHEDULE"}</definedName>
    <definedName name="l" localSheetId="15" hidden="1">{#N/A,#N/A,FALSE,"DI 2 YEAR MASTER SCHEDULE"}</definedName>
    <definedName name="l" hidden="1">{#N/A,#N/A,FALSE,"DI 2 YEAR MASTER SCHEDULE"}</definedName>
    <definedName name="ListOffset" hidden="1">1</definedName>
    <definedName name="lkl" localSheetId="9" hidden="1">{#N/A,#N/A,FALSE,"DI 2 YEAR MASTER SCHEDULE"}</definedName>
    <definedName name="lkl" localSheetId="11" hidden="1">{#N/A,#N/A,FALSE,"DI 2 YEAR MASTER SCHEDULE"}</definedName>
    <definedName name="lkl" localSheetId="13" hidden="1">{#N/A,#N/A,FALSE,"DI 2 YEAR MASTER SCHEDULE"}</definedName>
    <definedName name="lkl" localSheetId="15" hidden="1">{#N/A,#N/A,FALSE,"DI 2 YEAR MASTER SCHEDULE"}</definedName>
    <definedName name="lkl" hidden="1">{#N/A,#N/A,FALSE,"DI 2 YEAR MASTER SCHEDULE"}</definedName>
    <definedName name="mm"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localSheetId="9" hidden="1">{#N/A,#N/A,FALSE,"PRJCTED QTRLY $'s"}</definedName>
    <definedName name="nn" localSheetId="11" hidden="1">{#N/A,#N/A,FALSE,"PRJCTED QTRLY $'s"}</definedName>
    <definedName name="nn" localSheetId="13" hidden="1">{#N/A,#N/A,FALSE,"PRJCTED QTRLY $'s"}</definedName>
    <definedName name="nn" localSheetId="15" hidden="1">{#N/A,#N/A,FALSE,"PRJCTED QTRLY $'s"}</definedName>
    <definedName name="nn" hidden="1">{#N/A,#N/A,FALSE,"PRJCTED QTRLY $'s"}</definedName>
    <definedName name="odd" localSheetId="9" hidden="1">{"staff",#N/A,FALSE,"Current Month"}</definedName>
    <definedName name="odd" localSheetId="11" hidden="1">{"staff",#N/A,FALSE,"Current Month"}</definedName>
    <definedName name="odd" localSheetId="13" hidden="1">{"staff",#N/A,FALSE,"Current Month"}</definedName>
    <definedName name="odd" localSheetId="15" hidden="1">{"staff",#N/A,FALSE,"Current Month"}</definedName>
    <definedName name="odd" hidden="1">{"staff",#N/A,FALSE,"Current Month"}</definedName>
    <definedName name="OutputList">#REF!</definedName>
    <definedName name="Pal_Workbook_GUID" hidden="1">"LJ9YVKRJVQ1A1KNUG7XIT5A9"</definedName>
    <definedName name="Project_cost_types">#REF!</definedName>
    <definedName name="qs" localSheetId="9" hidden="1">{#N/A,#N/A,FALSE,"PRJCTED MNTHLY QTY's"}</definedName>
    <definedName name="qs" localSheetId="11" hidden="1">{#N/A,#N/A,FALSE,"PRJCTED MNTHLY QTY's"}</definedName>
    <definedName name="qs" localSheetId="13" hidden="1">{#N/A,#N/A,FALSE,"PRJCTED MNTHLY QTY's"}</definedName>
    <definedName name="qs" localSheetId="15"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9" hidden="1">{#VALUE!,#N/A,FALSE,0}</definedName>
    <definedName name="u" localSheetId="11" hidden="1">{#VALUE!,#N/A,FALSE,0}</definedName>
    <definedName name="u" localSheetId="13" hidden="1">{#VALUE!,#N/A,FALSE,0}</definedName>
    <definedName name="u" localSheetId="15" hidden="1">{#VALUE!,#N/A,FALSE,0}</definedName>
    <definedName name="u" hidden="1">{#VALUE!,#N/A,FALSE,0}</definedName>
    <definedName name="UAG" localSheetId="9" hidden="1">{#N/A,#N/A,FALSE,"DI 2 YEAR MASTER SCHEDULE"}</definedName>
    <definedName name="UAG" localSheetId="11" hidden="1">{#N/A,#N/A,FALSE,"DI 2 YEAR MASTER SCHEDULE"}</definedName>
    <definedName name="UAG" localSheetId="13" hidden="1">{#N/A,#N/A,FALSE,"DI 2 YEAR MASTER SCHEDULE"}</definedName>
    <definedName name="UAG" localSheetId="15"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9" hidden="1">{"Japan_Capers_Ed_Pub",#N/A,FALSE,"DI 2 YEAR MASTER SCHEDULE"}</definedName>
    <definedName name="v" localSheetId="11" hidden="1">{"Japan_Capers_Ed_Pub",#N/A,FALSE,"DI 2 YEAR MASTER SCHEDULE"}</definedName>
    <definedName name="v" localSheetId="13" hidden="1">{"Japan_Capers_Ed_Pub",#N/A,FALSE,"DI 2 YEAR MASTER SCHEDULE"}</definedName>
    <definedName name="v" localSheetId="15" hidden="1">{"Japan_Capers_Ed_Pub",#N/A,FALSE,"DI 2 YEAR MASTER SCHEDULE"}</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localSheetId="9" hidden="1">{#N/A,#N/A,FALSE,"DI 2 YEAR MASTER SCHEDULE"}</definedName>
    <definedName name="wrn.CapersPlotter." localSheetId="11" hidden="1">{#N/A,#N/A,FALSE,"DI 2 YEAR MASTER SCHEDULE"}</definedName>
    <definedName name="wrn.CapersPlotter." localSheetId="13" hidden="1">{#N/A,#N/A,FALSE,"DI 2 YEAR MASTER SCHEDULE"}</definedName>
    <definedName name="wrn.CapersPlotter." localSheetId="15" hidden="1">{#N/A,#N/A,FALSE,"DI 2 YEAR MASTER SCHEDULE"}</definedName>
    <definedName name="wrn.CapersPlotter." hidden="1">{#N/A,#N/A,FALSE,"DI 2 YEAR MASTER SCHEDULE"}</definedName>
    <definedName name="wrn.Edutainment._.Priority._.List." localSheetId="9" hidden="1">{#N/A,#N/A,FALSE,"DI 2 YEAR MASTER SCHEDULE"}</definedName>
    <definedName name="wrn.Edutainment._.Priority._.List." localSheetId="11" hidden="1">{#N/A,#N/A,FALSE,"DI 2 YEAR MASTER SCHEDULE"}</definedName>
    <definedName name="wrn.Edutainment._.Priority._.List." localSheetId="13" hidden="1">{#N/A,#N/A,FALSE,"DI 2 YEAR MASTER SCHEDULE"}</definedName>
    <definedName name="wrn.Edutainment._.Priority._.List." localSheetId="15" hidden="1">{#N/A,#N/A,FALSE,"DI 2 YEAR MASTER SCHEDULE"}</definedName>
    <definedName name="wrn.Edutainment._.Priority._.List." hidden="1">{#N/A,#N/A,FALSE,"DI 2 YEAR MASTER SCHEDULE"}</definedName>
    <definedName name="wrn.Japan_Capers_Ed._.Pub." localSheetId="9" hidden="1">{"Japan_Capers_Ed_Pub",#N/A,FALSE,"DI 2 YEAR MASTER SCHEDULE"}</definedName>
    <definedName name="wrn.Japan_Capers_Ed._.Pub." localSheetId="11" hidden="1">{"Japan_Capers_Ed_Pub",#N/A,FALSE,"DI 2 YEAR MASTER SCHEDULE"}</definedName>
    <definedName name="wrn.Japan_Capers_Ed._.Pub." localSheetId="13" hidden="1">{"Japan_Capers_Ed_Pub",#N/A,FALSE,"DI 2 YEAR MASTER SCHEDULE"}</definedName>
    <definedName name="wrn.Japan_Capers_Ed._.Pub." localSheetId="15" hidden="1">{"Japan_Capers_Ed_Pub",#N/A,FALSE,"DI 2 YEAR MASTER SCHEDULE"}</definedName>
    <definedName name="wrn.Japan_Capers_Ed._.Pub." hidden="1">{"Japan_Capers_Ed_Pub",#N/A,FALSE,"DI 2 YEAR MASTER SCHEDULE"}</definedName>
    <definedName name="wrn.Mat." localSheetId="9" hidden="1">{"staff",#N/A,FALSE,"Current Month"}</definedName>
    <definedName name="wrn.Mat." localSheetId="11" hidden="1">{"staff",#N/A,FALSE,"Current Month"}</definedName>
    <definedName name="wrn.Mat." localSheetId="13" hidden="1">{"staff",#N/A,FALSE,"Current Month"}</definedName>
    <definedName name="wrn.Mat." localSheetId="15" hidden="1">{"staff",#N/A,FALSE,"Current Month"}</definedName>
    <definedName name="wrn.Mat." hidden="1">{"staff",#N/A,FALSE,"Current Month"}</definedName>
    <definedName name="wrn.Priority._.list." localSheetId="9" hidden="1">{#N/A,#N/A,FALSE,"DI 2 YEAR MASTER SCHEDULE"}</definedName>
    <definedName name="wrn.Priority._.list." localSheetId="11" hidden="1">{#N/A,#N/A,FALSE,"DI 2 YEAR MASTER SCHEDULE"}</definedName>
    <definedName name="wrn.Priority._.list." localSheetId="13" hidden="1">{#N/A,#N/A,FALSE,"DI 2 YEAR MASTER SCHEDULE"}</definedName>
    <definedName name="wrn.Priority._.list." localSheetId="15" hidden="1">{#N/A,#N/A,FALSE,"DI 2 YEAR MASTER SCHEDULE"}</definedName>
    <definedName name="wrn.Priority._.list." hidden="1">{#N/A,#N/A,FALSE,"DI 2 YEAR MASTER SCHEDULE"}</definedName>
    <definedName name="wrn.Prjcted._.Mnthly._.Qtys." localSheetId="9" hidden="1">{#N/A,#N/A,FALSE,"PRJCTED MNTHLY QTY's"}</definedName>
    <definedName name="wrn.Prjcted._.Mnthly._.Qtys." localSheetId="11" hidden="1">{#N/A,#N/A,FALSE,"PRJCTED MNTHLY QTY's"}</definedName>
    <definedName name="wrn.Prjcted._.Mnthly._.Qtys." localSheetId="13" hidden="1">{#N/A,#N/A,FALSE,"PRJCTED MNTHLY QTY's"}</definedName>
    <definedName name="wrn.Prjcted._.Mnthly._.Qtys." localSheetId="15" hidden="1">{#N/A,#N/A,FALSE,"PRJCTED MNTHLY QTY's"}</definedName>
    <definedName name="wrn.Prjcted._.Mnthly._.Qtys." hidden="1">{#N/A,#N/A,FALSE,"PRJCTED MNTHLY QTY's"}</definedName>
    <definedName name="wrn.Prjcted._.Qtrly._.Dollars." localSheetId="9" hidden="1">{#N/A,#N/A,FALSE,"PRJCTED QTRLY $'s"}</definedName>
    <definedName name="wrn.Prjcted._.Qtrly._.Dollars." localSheetId="11" hidden="1">{#N/A,#N/A,FALSE,"PRJCTED QTRLY $'s"}</definedName>
    <definedName name="wrn.Prjcted._.Qtrly._.Dollars." localSheetId="13" hidden="1">{#N/A,#N/A,FALSE,"PRJCTED QTRLY $'s"}</definedName>
    <definedName name="wrn.Prjcted._.Qtrly._.Dollars." localSheetId="15" hidden="1">{#N/A,#N/A,FALSE,"PRJCTED QTRLY $'s"}</definedName>
    <definedName name="wrn.Prjcted._.Qtrly._.Dollars." hidden="1">{#N/A,#N/A,FALSE,"PRJCTED QTRLY $'s"}</definedName>
    <definedName name="wrn.Prjcted._.Qtrly._.Qtys." localSheetId="9" hidden="1">{#N/A,#N/A,FALSE,"PRJCTED QTRLY QTY's"}</definedName>
    <definedName name="wrn.Prjcted._.Qtrly._.Qtys." localSheetId="11" hidden="1">{#N/A,#N/A,FALSE,"PRJCTED QTRLY QTY's"}</definedName>
    <definedName name="wrn.Prjcted._.Qtrly._.Qtys." localSheetId="13" hidden="1">{#N/A,#N/A,FALSE,"PRJCTED QTRLY QTY's"}</definedName>
    <definedName name="wrn.Prjcted._.Qtrly._.Qtys." localSheetId="15" hidden="1">{#N/A,#N/A,FALSE,"PRJCTED QTRLY QTY's"}</definedName>
    <definedName name="wrn.Prjcted._.Qtrly._.Qtys." hidden="1">{#N/A,#N/A,FALSE,"PRJCTED QTRLY QTY's"}</definedName>
    <definedName name="wvu.CapersView."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9" hidden="1">{#N/A,#N/A,FALSE,"DI 2 YEAR MASTER SCHEDULE"}</definedName>
    <definedName name="x" localSheetId="11" hidden="1">{#N/A,#N/A,FALSE,"DI 2 YEAR MASTER SCHEDULE"}</definedName>
    <definedName name="x" localSheetId="13" hidden="1">{#N/A,#N/A,FALSE,"DI 2 YEAR MASTER SCHEDULE"}</definedName>
    <definedName name="x" localSheetId="15" hidden="1">{#N/A,#N/A,FALSE,"DI 2 YEAR MASTER SCHEDULE"}</definedName>
    <definedName name="x" hidden="1">{#N/A,#N/A,FALSE,"DI 2 YEAR MASTER SCHEDULE"}</definedName>
    <definedName name="y"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9" hidden="1">{#N/A,#N/A,FALSE,"DI 2 YEAR MASTER SCHEDULE"}</definedName>
    <definedName name="z" localSheetId="11" hidden="1">{#N/A,#N/A,FALSE,"DI 2 YEAR MASTER SCHEDULE"}</definedName>
    <definedName name="z" localSheetId="13" hidden="1">{#N/A,#N/A,FALSE,"DI 2 YEAR MASTER SCHEDULE"}</definedName>
    <definedName name="z" localSheetId="15"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02" l="1"/>
  <c r="H36" i="100"/>
  <c r="G35" i="101"/>
  <c r="C18" i="101"/>
  <c r="F27" i="101" s="1"/>
  <c r="G27" i="101" s="1"/>
  <c r="F27" i="102"/>
  <c r="E27" i="102"/>
  <c r="E27" i="101"/>
  <c r="E28" i="101" s="1"/>
  <c r="F27" i="100"/>
  <c r="G27" i="100" s="1"/>
  <c r="H27" i="100" s="1"/>
  <c r="E27" i="100"/>
  <c r="F29" i="99"/>
  <c r="F30" i="99" s="1"/>
  <c r="E29" i="99"/>
  <c r="E30" i="99" s="1"/>
  <c r="I30" i="100"/>
  <c r="H30" i="100"/>
  <c r="G30" i="100"/>
  <c r="F30" i="100"/>
  <c r="E30" i="100"/>
  <c r="H30" i="102"/>
  <c r="G30" i="102"/>
  <c r="F30" i="102"/>
  <c r="E30" i="102"/>
  <c r="E29" i="102"/>
  <c r="E28" i="100" l="1"/>
  <c r="E151" i="88" s="1"/>
  <c r="F66" i="68"/>
  <c r="G66" i="68"/>
  <c r="H66" i="68"/>
  <c r="I66" i="68"/>
  <c r="E66" i="68"/>
  <c r="F54" i="68"/>
  <c r="G54" i="68"/>
  <c r="H54" i="68"/>
  <c r="I54" i="68"/>
  <c r="F55" i="68"/>
  <c r="G55" i="68"/>
  <c r="H55" i="68"/>
  <c r="I55" i="68"/>
  <c r="E55" i="68"/>
  <c r="E54" i="68"/>
  <c r="F66" i="67"/>
  <c r="G66" i="67"/>
  <c r="H66" i="67"/>
  <c r="I66" i="67"/>
  <c r="E66" i="67"/>
  <c r="F54" i="67"/>
  <c r="G54" i="67"/>
  <c r="H54" i="67"/>
  <c r="I54" i="67"/>
  <c r="F55" i="67"/>
  <c r="G55" i="67"/>
  <c r="H55" i="67"/>
  <c r="I55" i="67"/>
  <c r="E55" i="67"/>
  <c r="E54" i="67"/>
  <c r="F54" i="88"/>
  <c r="G54" i="88"/>
  <c r="H54" i="88"/>
  <c r="I54" i="88"/>
  <c r="F55" i="88"/>
  <c r="G55" i="88"/>
  <c r="H55" i="88"/>
  <c r="I55" i="88"/>
  <c r="E55" i="88"/>
  <c r="E54" i="88"/>
  <c r="I29" i="102"/>
  <c r="H29" i="102"/>
  <c r="G29" i="102"/>
  <c r="F29" i="102"/>
  <c r="I30" i="101"/>
  <c r="H30" i="101"/>
  <c r="G30" i="101"/>
  <c r="F30" i="101"/>
  <c r="E30" i="101"/>
  <c r="I29" i="101"/>
  <c r="H29" i="101"/>
  <c r="G29" i="101"/>
  <c r="F29" i="101"/>
  <c r="E29" i="101"/>
  <c r="I29" i="100"/>
  <c r="H29" i="100"/>
  <c r="G29" i="100"/>
  <c r="F29" i="100"/>
  <c r="E29" i="100"/>
  <c r="E151" i="63"/>
  <c r="F66" i="63"/>
  <c r="G66" i="63"/>
  <c r="H66" i="63"/>
  <c r="I66" i="63"/>
  <c r="E66" i="63"/>
  <c r="B10" i="70"/>
  <c r="B10" i="69"/>
  <c r="B10" i="67"/>
  <c r="B10" i="88"/>
  <c r="G27" i="102" l="1"/>
  <c r="F28" i="102"/>
  <c r="F151" i="68" s="1"/>
  <c r="E28" i="102"/>
  <c r="E151" i="68" s="1"/>
  <c r="F28" i="101"/>
  <c r="F151" i="67" s="1"/>
  <c r="E151" i="67"/>
  <c r="I31" i="99"/>
  <c r="H31" i="99"/>
  <c r="G31" i="99"/>
  <c r="F31" i="99"/>
  <c r="E31" i="99"/>
  <c r="B20" i="75"/>
  <c r="B20" i="74"/>
  <c r="B20" i="73"/>
  <c r="B20" i="72"/>
  <c r="B20" i="71"/>
  <c r="B20" i="70"/>
  <c r="B20" i="69"/>
  <c r="B20" i="68"/>
  <c r="B20" i="67"/>
  <c r="B20" i="88"/>
  <c r="E186" i="63"/>
  <c r="G28" i="102" l="1"/>
  <c r="G151" i="68" s="1"/>
  <c r="H27" i="102"/>
  <c r="G28" i="101"/>
  <c r="G151" i="67" s="1"/>
  <c r="H27" i="101"/>
  <c r="F28" i="100"/>
  <c r="F151" i="88" s="1"/>
  <c r="AI187" i="75"/>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H28" i="102" l="1"/>
  <c r="H151" i="68" s="1"/>
  <c r="I27" i="102"/>
  <c r="H28" i="101"/>
  <c r="H151" i="67" s="1"/>
  <c r="I27" i="101"/>
  <c r="G28" i="100"/>
  <c r="G151" i="88" s="1"/>
  <c r="F151" i="63"/>
  <c r="G29" i="99"/>
  <c r="G30" i="99" s="1"/>
  <c r="Z89" i="70"/>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P100" i="70" l="1"/>
  <c r="AU95" i="70"/>
  <c r="AZ104" i="70"/>
  <c r="AG93" i="67"/>
  <c r="AS96" i="67"/>
  <c r="AQ87" i="70"/>
  <c r="I28" i="102"/>
  <c r="I151" i="68" s="1"/>
  <c r="J27" i="102"/>
  <c r="J27" i="101"/>
  <c r="I28" i="101"/>
  <c r="I151" i="67" s="1"/>
  <c r="H28" i="100"/>
  <c r="H151" i="88" s="1"/>
  <c r="I27" i="100"/>
  <c r="H29" i="99"/>
  <c r="H30" i="99" s="1"/>
  <c r="G151" i="63"/>
  <c r="AR95" i="74"/>
  <c r="Z95" i="74"/>
  <c r="W95" i="74"/>
  <c r="AX95" i="74"/>
  <c r="AU95" i="74"/>
  <c r="AL95" i="74"/>
  <c r="AI95" i="74"/>
  <c r="AR91" i="67"/>
  <c r="BB91" i="67"/>
  <c r="AP91" i="67"/>
  <c r="AD91" i="67"/>
  <c r="R91" i="67"/>
  <c r="AQ105" i="74"/>
  <c r="AT105" i="74"/>
  <c r="AH105" i="74"/>
  <c r="AW92" i="67"/>
  <c r="Y92" i="67"/>
  <c r="M83" i="68"/>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X134" i="71" s="1"/>
  <c r="I83" i="71"/>
  <c r="I134" i="71" s="1"/>
  <c r="Q83" i="71"/>
  <c r="Q134" i="71" s="1"/>
  <c r="Y83" i="71"/>
  <c r="J83" i="71"/>
  <c r="J134" i="71" s="1"/>
  <c r="R83" i="71"/>
  <c r="R134" i="71" s="1"/>
  <c r="Z83" i="71"/>
  <c r="Z134" i="71" s="1"/>
  <c r="K83" i="71"/>
  <c r="K134" i="71" s="1"/>
  <c r="S83" i="71"/>
  <c r="AA83" i="71"/>
  <c r="AA134" i="71" s="1"/>
  <c r="W83" i="71"/>
  <c r="W134" i="71" s="1"/>
  <c r="L83" i="71"/>
  <c r="L134" i="71" s="1"/>
  <c r="T83" i="71"/>
  <c r="T134" i="71" s="1"/>
  <c r="O83" i="71"/>
  <c r="O134" i="71" s="1"/>
  <c r="E83" i="71"/>
  <c r="M83" i="71"/>
  <c r="U83" i="71"/>
  <c r="U134" i="71" s="1"/>
  <c r="F83" i="71"/>
  <c r="F134" i="71" s="1"/>
  <c r="N83" i="71"/>
  <c r="N134" i="71" s="1"/>
  <c r="V83" i="71"/>
  <c r="V134" i="71" s="1"/>
  <c r="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H128" i="71"/>
  <c r="M134" i="71"/>
  <c r="S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N128" i="71" l="1"/>
  <c r="AQ128" i="71"/>
  <c r="Q128" i="71"/>
  <c r="AT128" i="71"/>
  <c r="AF128" i="71"/>
  <c r="J128" i="71"/>
  <c r="AL128" i="71"/>
  <c r="K128" i="71"/>
  <c r="BB128" i="71"/>
  <c r="AS128" i="71"/>
  <c r="K27" i="102"/>
  <c r="J28" i="102"/>
  <c r="J151" i="68" s="1"/>
  <c r="J28" i="101"/>
  <c r="J151" i="67" s="1"/>
  <c r="K27" i="101"/>
  <c r="J27" i="100"/>
  <c r="I28" i="100"/>
  <c r="I151" i="88" s="1"/>
  <c r="I29" i="99"/>
  <c r="I30" i="99" s="1"/>
  <c r="H151" i="63"/>
  <c r="AB128" i="7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L27" i="102" l="1"/>
  <c r="K28" i="102"/>
  <c r="K151" i="68" s="1"/>
  <c r="K28" i="101"/>
  <c r="K151" i="67" s="1"/>
  <c r="L27" i="101"/>
  <c r="J28" i="100"/>
  <c r="J151" i="88" s="1"/>
  <c r="K27" i="100"/>
  <c r="I151" i="63"/>
  <c r="J29" i="99"/>
  <c r="J30" i="99" s="1"/>
  <c r="AM195" i="7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M195" i="68"/>
  <c r="AL195" i="68"/>
  <c r="AK195" i="68"/>
  <c r="AJ195" i="68"/>
  <c r="AI195" i="68"/>
  <c r="AH195" i="68"/>
  <c r="AG195" i="68"/>
  <c r="AF195" i="68"/>
  <c r="AE195" i="68"/>
  <c r="AD195" i="68"/>
  <c r="AC195" i="68"/>
  <c r="AB195" i="68"/>
  <c r="AA195" i="68"/>
  <c r="Z195" i="68"/>
  <c r="Y195" i="68"/>
  <c r="X195" i="68"/>
  <c r="W195" i="68"/>
  <c r="V195" i="68"/>
  <c r="U195" i="68"/>
  <c r="T195" i="68"/>
  <c r="S195" i="68"/>
  <c r="R195" i="68"/>
  <c r="Q195" i="68"/>
  <c r="P195" i="68"/>
  <c r="O195" i="68"/>
  <c r="N195" i="68"/>
  <c r="M195" i="68"/>
  <c r="L195" i="68"/>
  <c r="K195" i="68"/>
  <c r="J195" i="68"/>
  <c r="I195" i="68"/>
  <c r="H195" i="68"/>
  <c r="G195" i="68"/>
  <c r="F195" i="68"/>
  <c r="E195" i="68"/>
  <c r="AN195" i="67"/>
  <c r="AM195" i="67"/>
  <c r="AL195" i="67"/>
  <c r="AK195" i="67"/>
  <c r="AJ195" i="67"/>
  <c r="AI195" i="67"/>
  <c r="AH195" i="67"/>
  <c r="AG195" i="67"/>
  <c r="AF195" i="67"/>
  <c r="AE195" i="67"/>
  <c r="AD195" i="67"/>
  <c r="AC195" i="67"/>
  <c r="AB195" i="67"/>
  <c r="AA195" i="67"/>
  <c r="Z195" i="67"/>
  <c r="Y195" i="67"/>
  <c r="X195" i="67"/>
  <c r="W195" i="67"/>
  <c r="V195" i="67"/>
  <c r="U195" i="67"/>
  <c r="T195" i="67"/>
  <c r="S195" i="67"/>
  <c r="R195" i="67"/>
  <c r="Q195" i="67"/>
  <c r="P195" i="67"/>
  <c r="O195" i="67"/>
  <c r="N195" i="67"/>
  <c r="M195" i="67"/>
  <c r="L195" i="67"/>
  <c r="K195" i="67"/>
  <c r="J195" i="67"/>
  <c r="I195" i="67"/>
  <c r="H195" i="67"/>
  <c r="G195" i="67"/>
  <c r="F195" i="67"/>
  <c r="E195" i="67"/>
  <c r="F195" i="88"/>
  <c r="G195" i="88"/>
  <c r="H195" i="88"/>
  <c r="I195" i="88"/>
  <c r="J195" i="88"/>
  <c r="K195" i="88"/>
  <c r="L195" i="88"/>
  <c r="M195" i="88"/>
  <c r="N195" i="88"/>
  <c r="O195" i="88"/>
  <c r="P195" i="88"/>
  <c r="Q195" i="88"/>
  <c r="R195" i="88"/>
  <c r="S195" i="88"/>
  <c r="T195" i="88"/>
  <c r="U195" i="88"/>
  <c r="V195" i="88"/>
  <c r="W195" i="88"/>
  <c r="X195" i="88"/>
  <c r="Y195" i="88"/>
  <c r="Z195" i="88"/>
  <c r="AA195" i="88"/>
  <c r="AB195" i="88"/>
  <c r="AC195" i="88"/>
  <c r="AD195" i="88"/>
  <c r="AE195" i="88"/>
  <c r="AF195" i="88"/>
  <c r="AG195" i="88"/>
  <c r="AH195" i="88"/>
  <c r="AI195" i="88"/>
  <c r="AJ195" i="88"/>
  <c r="AK195" i="88"/>
  <c r="AL195" i="88"/>
  <c r="AM195" i="88"/>
  <c r="E195" i="88"/>
  <c r="M27" i="102" l="1"/>
  <c r="L28" i="102"/>
  <c r="L151" i="68" s="1"/>
  <c r="L28" i="101"/>
  <c r="L151" i="67" s="1"/>
  <c r="M27" i="101"/>
  <c r="K28" i="100"/>
  <c r="K151" i="88" s="1"/>
  <c r="L27" i="100"/>
  <c r="K29" i="99"/>
  <c r="K30" i="99" s="1"/>
  <c r="J151" i="63"/>
  <c r="AN195" i="73"/>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U198" i="68"/>
  <c r="G197" i="68"/>
  <c r="O198" i="67"/>
  <c r="AD198" i="67"/>
  <c r="Z191" i="67"/>
  <c r="T191" i="67"/>
  <c r="M191" i="67"/>
  <c r="L197" i="67"/>
  <c r="J198" i="67"/>
  <c r="H197" i="67"/>
  <c r="N27" i="102" l="1"/>
  <c r="M28" i="102"/>
  <c r="M151" i="68" s="1"/>
  <c r="M28" i="101"/>
  <c r="M151" i="67" s="1"/>
  <c r="N27" i="101"/>
  <c r="L28" i="100"/>
  <c r="L151" i="88" s="1"/>
  <c r="M27" i="100"/>
  <c r="L29" i="99"/>
  <c r="L30" i="99" s="1"/>
  <c r="K151" i="63"/>
  <c r="AO195" i="75"/>
  <c r="AN195" i="74"/>
  <c r="AO195" i="73"/>
  <c r="AN195" i="72"/>
  <c r="AN195" i="71"/>
  <c r="AO195" i="70"/>
  <c r="AN195" i="69"/>
  <c r="AN195" i="68"/>
  <c r="AO195" i="67"/>
  <c r="AN195" i="88"/>
  <c r="AC198" i="68"/>
  <c r="AD191" i="71"/>
  <c r="Y191" i="69"/>
  <c r="AG197" i="69"/>
  <c r="J191" i="67"/>
  <c r="R191" i="67"/>
  <c r="R198" i="67"/>
  <c r="Z198" i="67"/>
  <c r="AH191" i="67"/>
  <c r="AH198" i="67"/>
  <c r="P191" i="67"/>
  <c r="E198" i="73"/>
  <c r="I197" i="67"/>
  <c r="AB191" i="68"/>
  <c r="L191" i="67"/>
  <c r="L198" i="67"/>
  <c r="T198" i="67"/>
  <c r="AB198" i="67"/>
  <c r="AB191" i="67"/>
  <c r="E197" i="67"/>
  <c r="U191" i="67"/>
  <c r="AC191" i="67"/>
  <c r="N198" i="67"/>
  <c r="S198" i="72"/>
  <c r="F197" i="67"/>
  <c r="G198" i="67"/>
  <c r="W198" i="67"/>
  <c r="AE198" i="67"/>
  <c r="L198" i="71"/>
  <c r="L197" i="71"/>
  <c r="T198" i="71"/>
  <c r="AB197" i="71"/>
  <c r="AJ198" i="71"/>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S191" i="68"/>
  <c r="M198" i="68"/>
  <c r="V198" i="70"/>
  <c r="J198" i="71"/>
  <c r="R191" i="71"/>
  <c r="R198" i="71"/>
  <c r="Z197" i="71"/>
  <c r="AH191" i="71"/>
  <c r="W191" i="71"/>
  <c r="V197" i="71"/>
  <c r="AI191" i="73"/>
  <c r="K191" i="73"/>
  <c r="H197" i="74"/>
  <c r="X197" i="74"/>
  <c r="AF197" i="74"/>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1" i="68"/>
  <c r="Z198" i="68"/>
  <c r="Z191" i="68"/>
  <c r="I198" i="68"/>
  <c r="I197" i="68"/>
  <c r="Q198" i="68"/>
  <c r="Y198" i="68"/>
  <c r="AG198" i="68"/>
  <c r="Y191" i="68"/>
  <c r="J198" i="68"/>
  <c r="J197" i="68"/>
  <c r="J191" i="68"/>
  <c r="Q191" i="68"/>
  <c r="AG191" i="68"/>
  <c r="F198" i="68"/>
  <c r="F197" i="68"/>
  <c r="N191" i="68"/>
  <c r="N198" i="68"/>
  <c r="V198" i="68"/>
  <c r="V191" i="68"/>
  <c r="AD191" i="68"/>
  <c r="AD198" i="68"/>
  <c r="AH198" i="68"/>
  <c r="AH191" i="68"/>
  <c r="G198" i="68"/>
  <c r="O191" i="68"/>
  <c r="O198" i="68"/>
  <c r="W191" i="68"/>
  <c r="W198" i="68"/>
  <c r="AE191" i="68"/>
  <c r="AE198" i="68"/>
  <c r="L198" i="68"/>
  <c r="T198" i="68"/>
  <c r="AB198" i="68"/>
  <c r="M191" i="68"/>
  <c r="U191" i="68"/>
  <c r="AC191" i="68"/>
  <c r="H198" i="68"/>
  <c r="P198" i="68"/>
  <c r="X198" i="68"/>
  <c r="AF198" i="68"/>
  <c r="K197" i="68"/>
  <c r="L197" i="68"/>
  <c r="J197" i="67"/>
  <c r="P198" i="67"/>
  <c r="AF198" i="67"/>
  <c r="K198" i="67"/>
  <c r="K197" i="67"/>
  <c r="K191" i="67"/>
  <c r="S198" i="67"/>
  <c r="S191" i="67"/>
  <c r="AA198" i="67"/>
  <c r="AA191" i="67"/>
  <c r="AI198" i="67"/>
  <c r="AI191" i="67"/>
  <c r="N191" i="67"/>
  <c r="V191" i="67"/>
  <c r="AD191" i="67"/>
  <c r="F198" i="67"/>
  <c r="V198" i="67"/>
  <c r="H198" i="67"/>
  <c r="X198" i="67"/>
  <c r="X191" i="67"/>
  <c r="G197" i="67"/>
  <c r="E198" i="67"/>
  <c r="M198" i="67"/>
  <c r="U198" i="67"/>
  <c r="AC198" i="67"/>
  <c r="O191" i="67"/>
  <c r="W191" i="67"/>
  <c r="AE191" i="67"/>
  <c r="I198" i="67"/>
  <c r="Q198" i="67"/>
  <c r="Y198" i="67"/>
  <c r="AG198" i="67"/>
  <c r="Q191" i="67"/>
  <c r="Y191" i="67"/>
  <c r="AG191" i="67"/>
  <c r="M197" i="67"/>
  <c r="N28" i="102" l="1"/>
  <c r="N151" i="68" s="1"/>
  <c r="N197" i="68" s="1"/>
  <c r="O27" i="102"/>
  <c r="O27" i="101"/>
  <c r="N28" i="101"/>
  <c r="N151" i="67" s="1"/>
  <c r="N197" i="67" s="1"/>
  <c r="N27" i="100"/>
  <c r="M28" i="100"/>
  <c r="M151" i="88" s="1"/>
  <c r="M29" i="99"/>
  <c r="M30" i="99" s="1"/>
  <c r="L151" i="63"/>
  <c r="AP195" i="75"/>
  <c r="AO195" i="74"/>
  <c r="AP195" i="73"/>
  <c r="AO195" i="72"/>
  <c r="AO195" i="71"/>
  <c r="AP195" i="70"/>
  <c r="AO195" i="69"/>
  <c r="AO195" i="68"/>
  <c r="AP195" i="67"/>
  <c r="AO195" i="88"/>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8" i="68"/>
  <c r="AJ191" i="68"/>
  <c r="AJ191" i="67"/>
  <c r="AJ198" i="67"/>
  <c r="O28" i="102" l="1"/>
  <c r="O151" i="68" s="1"/>
  <c r="O197" i="68" s="1"/>
  <c r="P27" i="102"/>
  <c r="P27" i="101"/>
  <c r="O28" i="101"/>
  <c r="O151" i="67" s="1"/>
  <c r="O197" i="67" s="1"/>
  <c r="N28" i="100"/>
  <c r="N151" i="88" s="1"/>
  <c r="O27" i="100"/>
  <c r="N29" i="99"/>
  <c r="N30" i="99" s="1"/>
  <c r="M151" i="63"/>
  <c r="AQ195" i="75"/>
  <c r="AP195" i="74"/>
  <c r="AQ195" i="73"/>
  <c r="AP195" i="72"/>
  <c r="AP195" i="71"/>
  <c r="AQ195" i="70"/>
  <c r="AP195" i="69"/>
  <c r="AP195" i="68"/>
  <c r="AQ195" i="67"/>
  <c r="AP195" i="88"/>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8" i="68"/>
  <c r="AK198" i="67"/>
  <c r="AK191" i="67"/>
  <c r="P28" i="102" l="1"/>
  <c r="P151" i="68" s="1"/>
  <c r="P197" i="68" s="1"/>
  <c r="Q27" i="102"/>
  <c r="P28" i="101"/>
  <c r="P151" i="67" s="1"/>
  <c r="P197" i="67" s="1"/>
  <c r="Q27" i="101"/>
  <c r="O28" i="100"/>
  <c r="O151" i="88" s="1"/>
  <c r="P27" i="100"/>
  <c r="N151" i="63"/>
  <c r="O29" i="99"/>
  <c r="O30" i="99" s="1"/>
  <c r="AR195" i="75"/>
  <c r="AQ195" i="74"/>
  <c r="AR195" i="73"/>
  <c r="AQ195" i="72"/>
  <c r="AQ195" i="71"/>
  <c r="AR195" i="70"/>
  <c r="AQ195" i="69"/>
  <c r="AQ195" i="68"/>
  <c r="AR195" i="67"/>
  <c r="AQ195" i="88"/>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1" i="67"/>
  <c r="AL198" i="67"/>
  <c r="R27" i="102" l="1"/>
  <c r="Q28" i="102"/>
  <c r="Q151" i="68" s="1"/>
  <c r="Q197" i="68" s="1"/>
  <c r="R27" i="101"/>
  <c r="Q28" i="101"/>
  <c r="Q151" i="67" s="1"/>
  <c r="Q197" i="67" s="1"/>
  <c r="Q27" i="100"/>
  <c r="P28" i="100"/>
  <c r="P151" i="88" s="1"/>
  <c r="O151" i="63"/>
  <c r="P29" i="99"/>
  <c r="P30" i="99" s="1"/>
  <c r="AS195" i="75"/>
  <c r="AR195" i="74"/>
  <c r="AS195" i="73"/>
  <c r="AR195" i="72"/>
  <c r="AR195" i="71"/>
  <c r="AS195" i="70"/>
  <c r="AR195" i="69"/>
  <c r="AR195" i="68"/>
  <c r="AS195" i="67"/>
  <c r="AR195" i="88"/>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1" i="67"/>
  <c r="AM198" i="67"/>
  <c r="R28" i="102" l="1"/>
  <c r="R151" i="68" s="1"/>
  <c r="R197" i="68" s="1"/>
  <c r="S27" i="102"/>
  <c r="R28" i="101"/>
  <c r="R151" i="67" s="1"/>
  <c r="R197" i="67" s="1"/>
  <c r="S27" i="101"/>
  <c r="R27" i="100"/>
  <c r="Q28" i="100"/>
  <c r="Q151" i="88" s="1"/>
  <c r="P151" i="63"/>
  <c r="Q29" i="99"/>
  <c r="Q30" i="99" s="1"/>
  <c r="AT195" i="75"/>
  <c r="AS195" i="74"/>
  <c r="AT195" i="73"/>
  <c r="AS195" i="72"/>
  <c r="AS195" i="71"/>
  <c r="AT195" i="70"/>
  <c r="AS195" i="69"/>
  <c r="AS195" i="68"/>
  <c r="AT195" i="67"/>
  <c r="AS195" i="88"/>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1" i="68"/>
  <c r="AN198" i="67"/>
  <c r="AN191" i="67"/>
  <c r="S28" i="102" l="1"/>
  <c r="S151" i="68" s="1"/>
  <c r="S197" i="68" s="1"/>
  <c r="T27" i="102"/>
  <c r="T27" i="101"/>
  <c r="S28" i="101"/>
  <c r="S151" i="67" s="1"/>
  <c r="S197" i="67" s="1"/>
  <c r="R28" i="100"/>
  <c r="R151" i="88" s="1"/>
  <c r="S27" i="100"/>
  <c r="Q151" i="63"/>
  <c r="R29" i="99"/>
  <c r="R30" i="99" s="1"/>
  <c r="AU195" i="75"/>
  <c r="AT195" i="74"/>
  <c r="AU195" i="73"/>
  <c r="AT195" i="72"/>
  <c r="AT195" i="71"/>
  <c r="AU195" i="70"/>
  <c r="AT195" i="69"/>
  <c r="AT195" i="68"/>
  <c r="AU195" i="67"/>
  <c r="AT195" i="88"/>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1" i="68"/>
  <c r="AO191" i="67"/>
  <c r="AO198" i="67"/>
  <c r="U27" i="102" l="1"/>
  <c r="T28" i="102"/>
  <c r="T151" i="68" s="1"/>
  <c r="T197" i="68" s="1"/>
  <c r="T28" i="101"/>
  <c r="T151" i="67" s="1"/>
  <c r="T197" i="67" s="1"/>
  <c r="U27" i="101"/>
  <c r="T27" i="100"/>
  <c r="S28" i="100"/>
  <c r="S151" i="88" s="1"/>
  <c r="R151" i="63"/>
  <c r="S29" i="99"/>
  <c r="S30" i="99" s="1"/>
  <c r="AV195" i="75"/>
  <c r="AU195" i="74"/>
  <c r="AV195" i="73"/>
  <c r="AU195" i="72"/>
  <c r="AU195" i="71"/>
  <c r="AV195" i="70"/>
  <c r="AU195" i="69"/>
  <c r="AU195" i="68"/>
  <c r="AV195" i="67"/>
  <c r="AU195" i="88"/>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1" i="68"/>
  <c r="AP191" i="67"/>
  <c r="AP198" i="67"/>
  <c r="U28" i="102" l="1"/>
  <c r="U151" i="68" s="1"/>
  <c r="U197" i="68" s="1"/>
  <c r="V27" i="102"/>
  <c r="V27" i="101"/>
  <c r="U28" i="101"/>
  <c r="U151" i="67" s="1"/>
  <c r="U197" i="67" s="1"/>
  <c r="T28" i="100"/>
  <c r="T151" i="88" s="1"/>
  <c r="U27" i="100"/>
  <c r="T29" i="99"/>
  <c r="T30" i="99" s="1"/>
  <c r="S151" i="63"/>
  <c r="AW195" i="75"/>
  <c r="AV195" i="74"/>
  <c r="AW195" i="73"/>
  <c r="AV195" i="72"/>
  <c r="AV195" i="71"/>
  <c r="AW195" i="70"/>
  <c r="AV195" i="69"/>
  <c r="AV195" i="68"/>
  <c r="AW195" i="67"/>
  <c r="AV195" i="88"/>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8" i="68"/>
  <c r="AQ191" i="68"/>
  <c r="AQ198" i="67"/>
  <c r="AQ191" i="67"/>
  <c r="W27" i="102" l="1"/>
  <c r="V28" i="102"/>
  <c r="V151" i="68" s="1"/>
  <c r="V197" i="68" s="1"/>
  <c r="V28" i="101"/>
  <c r="V151" i="67" s="1"/>
  <c r="V197" i="67" s="1"/>
  <c r="W27" i="101"/>
  <c r="U28" i="100"/>
  <c r="U151" i="88" s="1"/>
  <c r="V27" i="100"/>
  <c r="T151" i="63"/>
  <c r="U29" i="99"/>
  <c r="U30" i="99" s="1"/>
  <c r="AX195" i="75"/>
  <c r="AW195" i="74"/>
  <c r="AX195" i="73"/>
  <c r="AW195" i="72"/>
  <c r="AW195" i="71"/>
  <c r="AX195" i="70"/>
  <c r="AW195" i="69"/>
  <c r="AW195" i="68"/>
  <c r="AX195" i="67"/>
  <c r="AW195" i="88"/>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8" i="68"/>
  <c r="AR191" i="68"/>
  <c r="AR198" i="67"/>
  <c r="AR191" i="67"/>
  <c r="W28" i="102" l="1"/>
  <c r="W151" i="68" s="1"/>
  <c r="W197" i="68" s="1"/>
  <c r="X27" i="102"/>
  <c r="W28" i="101"/>
  <c r="W151" i="67" s="1"/>
  <c r="W197" i="67" s="1"/>
  <c r="X27" i="101"/>
  <c r="V28" i="100"/>
  <c r="V151" i="88" s="1"/>
  <c r="W27" i="100"/>
  <c r="U151" i="63"/>
  <c r="V29" i="99"/>
  <c r="V30" i="99" s="1"/>
  <c r="AY195" i="75"/>
  <c r="AX195" i="74"/>
  <c r="AY195" i="73"/>
  <c r="AX195" i="72"/>
  <c r="AX195" i="71"/>
  <c r="AY195" i="70"/>
  <c r="AX195" i="69"/>
  <c r="AX195" i="68"/>
  <c r="AY195" i="67"/>
  <c r="AX195" i="88"/>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8" i="68"/>
  <c r="AS198" i="67"/>
  <c r="AS191" i="67"/>
  <c r="X28" i="102" l="1"/>
  <c r="X151" i="68" s="1"/>
  <c r="X197" i="68" s="1"/>
  <c r="Y27" i="102"/>
  <c r="X28" i="101"/>
  <c r="X151" i="67" s="1"/>
  <c r="X197" i="67" s="1"/>
  <c r="Y27" i="101"/>
  <c r="W28" i="100"/>
  <c r="W151" i="88" s="1"/>
  <c r="X27" i="100"/>
  <c r="V151" i="63"/>
  <c r="W29" i="99"/>
  <c r="W30" i="99" s="1"/>
  <c r="AZ195" i="75"/>
  <c r="AY195" i="74"/>
  <c r="AZ195" i="73"/>
  <c r="AY195" i="72"/>
  <c r="AY195" i="71"/>
  <c r="AZ195" i="70"/>
  <c r="AY195" i="69"/>
  <c r="AY195" i="68"/>
  <c r="AZ195" i="67"/>
  <c r="AY195" i="88"/>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1" i="67"/>
  <c r="AT198" i="67"/>
  <c r="Y28" i="102" l="1"/>
  <c r="Y151" i="68" s="1"/>
  <c r="Y197" i="68" s="1"/>
  <c r="Z27" i="102"/>
  <c r="Y28" i="101"/>
  <c r="Y151" i="67" s="1"/>
  <c r="Y197" i="67" s="1"/>
  <c r="Z27" i="101"/>
  <c r="X28" i="100"/>
  <c r="X151" i="88" s="1"/>
  <c r="Y27" i="100"/>
  <c r="W151" i="63"/>
  <c r="X29" i="99"/>
  <c r="X30" i="99" s="1"/>
  <c r="BA195" i="75"/>
  <c r="AZ195" i="74"/>
  <c r="BA195" i="73"/>
  <c r="AZ195" i="72"/>
  <c r="AZ195" i="71"/>
  <c r="BA195" i="70"/>
  <c r="AZ195" i="69"/>
  <c r="AZ195" i="68"/>
  <c r="BA195" i="67"/>
  <c r="AZ195" i="88"/>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1" i="67"/>
  <c r="AU198" i="67"/>
  <c r="AA27" i="102" l="1"/>
  <c r="Z28" i="102"/>
  <c r="Z151" i="68" s="1"/>
  <c r="Z197" i="68" s="1"/>
  <c r="AA27" i="101"/>
  <c r="Z28" i="101"/>
  <c r="Z151" i="67" s="1"/>
  <c r="Z197" i="67" s="1"/>
  <c r="Z27" i="100"/>
  <c r="Y28" i="100"/>
  <c r="Y151" i="88" s="1"/>
  <c r="X151" i="63"/>
  <c r="Y29" i="99"/>
  <c r="Y30" i="99" s="1"/>
  <c r="BB195" i="75"/>
  <c r="BA195" i="74"/>
  <c r="BB195" i="73"/>
  <c r="BA195" i="72"/>
  <c r="BA195" i="71"/>
  <c r="BB195" i="70"/>
  <c r="BA195" i="69"/>
  <c r="BA195" i="68"/>
  <c r="BB195" i="67"/>
  <c r="BA195" i="88"/>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8" i="68"/>
  <c r="AV191" i="68"/>
  <c r="AV198" i="67"/>
  <c r="AV191" i="67"/>
  <c r="AA28" i="102" l="1"/>
  <c r="AA151" i="68" s="1"/>
  <c r="AA197" i="68" s="1"/>
  <c r="AB27" i="102"/>
  <c r="AA28" i="101"/>
  <c r="AA151" i="67" s="1"/>
  <c r="AA197" i="67" s="1"/>
  <c r="AB27" i="101"/>
  <c r="AA27" i="100"/>
  <c r="Z28" i="100"/>
  <c r="Z151" i="88" s="1"/>
  <c r="Y151" i="63"/>
  <c r="Z29" i="99"/>
  <c r="Z30" i="99" s="1"/>
  <c r="BB195" i="74"/>
  <c r="BB195" i="72"/>
  <c r="BB195" i="71"/>
  <c r="BB195" i="69"/>
  <c r="BB195" i="68"/>
  <c r="BB195" i="88"/>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1" i="68"/>
  <c r="AW191" i="67"/>
  <c r="AW198" i="67"/>
  <c r="AB28" i="102" l="1"/>
  <c r="AB151" i="68" s="1"/>
  <c r="AB197" i="68" s="1"/>
  <c r="AC27" i="102"/>
  <c r="AB28" i="101"/>
  <c r="AB151" i="67" s="1"/>
  <c r="AB197" i="67" s="1"/>
  <c r="AC27" i="101"/>
  <c r="AA28" i="100"/>
  <c r="AA151" i="88" s="1"/>
  <c r="AB27" i="100"/>
  <c r="Z151" i="63"/>
  <c r="AA29" i="99"/>
  <c r="AA30" i="99" s="1"/>
  <c r="AX198" i="75"/>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1" i="68"/>
  <c r="AX191" i="67"/>
  <c r="AX198" i="67"/>
  <c r="AD27" i="102" l="1"/>
  <c r="AC28" i="102"/>
  <c r="AC151" i="68" s="1"/>
  <c r="AC197" i="68" s="1"/>
  <c r="AD27" i="101"/>
  <c r="AC28" i="101"/>
  <c r="AC151" i="67" s="1"/>
  <c r="AC197" i="67" s="1"/>
  <c r="AB28" i="100"/>
  <c r="AB151" i="88" s="1"/>
  <c r="AC27" i="100"/>
  <c r="AB29" i="99"/>
  <c r="AB30" i="99" s="1"/>
  <c r="AA151" i="63"/>
  <c r="AY198" i="75"/>
  <c r="AY197" i="75"/>
  <c r="AY191" i="75"/>
  <c r="AY191" i="74"/>
  <c r="AY198" i="74"/>
  <c r="AY197" i="74"/>
  <c r="AY191" i="73"/>
  <c r="AY198" i="73"/>
  <c r="AY197" i="73"/>
  <c r="AY197" i="72"/>
  <c r="AY191" i="72"/>
  <c r="AY198" i="72"/>
  <c r="AZ191" i="71"/>
  <c r="AZ197" i="71"/>
  <c r="AZ198" i="71"/>
  <c r="AY191" i="70"/>
  <c r="AY198" i="70"/>
  <c r="AY197" i="70"/>
  <c r="AY198" i="69"/>
  <c r="AY197" i="69"/>
  <c r="AY191" i="69"/>
  <c r="AY191" i="68"/>
  <c r="AY198" i="68"/>
  <c r="AY198" i="67"/>
  <c r="AY191" i="67"/>
  <c r="AE27" i="102" l="1"/>
  <c r="AD28" i="102"/>
  <c r="AD151" i="68" s="1"/>
  <c r="AD197" i="68" s="1"/>
  <c r="AE27" i="101"/>
  <c r="AD28" i="101"/>
  <c r="AD151" i="67" s="1"/>
  <c r="AD197" i="67" s="1"/>
  <c r="AC28" i="100"/>
  <c r="AC151" i="88" s="1"/>
  <c r="AD27" i="100"/>
  <c r="AB151" i="63"/>
  <c r="AC29" i="99"/>
  <c r="AC30" i="99" s="1"/>
  <c r="AZ198" i="75"/>
  <c r="AZ197" i="75"/>
  <c r="AZ191" i="75"/>
  <c r="AZ191" i="74"/>
  <c r="AZ198" i="74"/>
  <c r="AZ197" i="74"/>
  <c r="AZ198" i="73"/>
  <c r="AZ197" i="73"/>
  <c r="AZ191" i="73"/>
  <c r="AZ197" i="72"/>
  <c r="AZ191" i="72"/>
  <c r="AZ198" i="72"/>
  <c r="BA191" i="71"/>
  <c r="BA198" i="71"/>
  <c r="BA197" i="71"/>
  <c r="AZ198" i="70"/>
  <c r="AZ197" i="70"/>
  <c r="AZ191" i="70"/>
  <c r="AZ198" i="69"/>
  <c r="AZ197" i="69"/>
  <c r="AZ191" i="69"/>
  <c r="AZ198" i="68"/>
  <c r="AZ191" i="68"/>
  <c r="AZ191" i="67"/>
  <c r="AZ198" i="67"/>
  <c r="AE28" i="102" l="1"/>
  <c r="AE151" i="68" s="1"/>
  <c r="AE197" i="68" s="1"/>
  <c r="AF27" i="102"/>
  <c r="AE28" i="101"/>
  <c r="AE151" i="67" s="1"/>
  <c r="AE197" i="67" s="1"/>
  <c r="AF27" i="101"/>
  <c r="AD28" i="100"/>
  <c r="AD151" i="88" s="1"/>
  <c r="AE27" i="100"/>
  <c r="AC151" i="63"/>
  <c r="AD29" i="99"/>
  <c r="AD30" i="99" s="1"/>
  <c r="BA198" i="75"/>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8" i="67"/>
  <c r="BA191" i="67"/>
  <c r="AG27" i="102" l="1"/>
  <c r="AF28" i="102"/>
  <c r="AF151" i="68" s="1"/>
  <c r="AF197" i="68" s="1"/>
  <c r="AF28" i="101"/>
  <c r="AF151" i="67" s="1"/>
  <c r="AF197" i="67" s="1"/>
  <c r="AG27" i="101"/>
  <c r="AF27" i="100"/>
  <c r="AE28" i="100"/>
  <c r="AE151" i="88" s="1"/>
  <c r="AD151" i="63"/>
  <c r="AE29" i="99"/>
  <c r="AE30" i="99" s="1"/>
  <c r="BB198" i="75"/>
  <c r="BB197" i="75"/>
  <c r="BB191" i="75"/>
  <c r="BB198" i="74"/>
  <c r="BB197" i="74"/>
  <c r="BB191" i="74"/>
  <c r="BB197" i="73"/>
  <c r="BB198" i="73"/>
  <c r="BB191" i="73"/>
  <c r="BB198" i="72"/>
  <c r="BB197" i="72"/>
  <c r="BB191" i="72"/>
  <c r="BB197" i="70"/>
  <c r="BB191" i="70"/>
  <c r="BB198" i="70"/>
  <c r="BB198" i="69"/>
  <c r="BB197" i="69"/>
  <c r="BB191" i="69"/>
  <c r="BB191" i="68"/>
  <c r="BB198" i="68"/>
  <c r="BB191" i="67"/>
  <c r="BB198" i="67"/>
  <c r="AG28" i="102" l="1"/>
  <c r="AG151" i="68" s="1"/>
  <c r="AG197" i="68" s="1"/>
  <c r="AH27" i="102"/>
  <c r="AG28" i="101"/>
  <c r="AG151" i="67" s="1"/>
  <c r="AG197" i="67" s="1"/>
  <c r="AH27" i="101"/>
  <c r="AF28" i="100"/>
  <c r="AF151" i="88" s="1"/>
  <c r="AG27" i="100"/>
  <c r="AF29" i="99"/>
  <c r="AF30" i="99" s="1"/>
  <c r="AE151" i="63"/>
  <c r="BI40" i="81"/>
  <c r="BI39" i="81" s="1"/>
  <c r="V33" i="81"/>
  <c r="W33" i="81"/>
  <c r="X33" i="81"/>
  <c r="Y33" i="81"/>
  <c r="Z33" i="81"/>
  <c r="AA33" i="81"/>
  <c r="AB33" i="81"/>
  <c r="AI27" i="102" l="1"/>
  <c r="AH28" i="102"/>
  <c r="AH151" i="68" s="1"/>
  <c r="AH197" i="68" s="1"/>
  <c r="AH28" i="101"/>
  <c r="AH151" i="67" s="1"/>
  <c r="AH197" i="67" s="1"/>
  <c r="AI27" i="101"/>
  <c r="AH27" i="100"/>
  <c r="AG28" i="100"/>
  <c r="AG151" i="88" s="1"/>
  <c r="AF151" i="63"/>
  <c r="AG29" i="99"/>
  <c r="AG30" i="99" s="1"/>
  <c r="B27" i="8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I191" i="68" s="1"/>
  <c r="H71" i="68"/>
  <c r="H191" i="68" s="1"/>
  <c r="G71" i="68"/>
  <c r="G191" i="68" s="1"/>
  <c r="F71" i="68"/>
  <c r="F191" i="68" s="1"/>
  <c r="E71" i="68"/>
  <c r="E191" i="68" s="1"/>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I191" i="67" s="1"/>
  <c r="H71" i="67"/>
  <c r="H191" i="67" s="1"/>
  <c r="G71" i="67"/>
  <c r="G191" i="67" s="1"/>
  <c r="F71" i="67"/>
  <c r="F191" i="67" s="1"/>
  <c r="E71" i="67"/>
  <c r="E191" i="67" s="1"/>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E9" i="2" a="1"/>
  <c r="D9" i="2" a="1"/>
  <c r="D19" i="2" a="1"/>
  <c r="D16" i="2" a="1"/>
  <c r="D18" i="2" a="1"/>
  <c r="D17" i="2" a="1"/>
  <c r="H9" i="2" a="1"/>
  <c r="D10" i="2" a="1"/>
  <c r="D13" i="2" a="1"/>
  <c r="D14" i="2" a="1"/>
  <c r="D15" i="2" a="1"/>
  <c r="D12" i="2" a="1"/>
  <c r="D11" i="2" a="1"/>
  <c r="F82" i="68" l="1"/>
  <c r="F83" i="68" s="1"/>
  <c r="G82" i="68"/>
  <c r="E26" i="68"/>
  <c r="H82" i="68"/>
  <c r="H83" i="68"/>
  <c r="I82" i="68"/>
  <c r="I83" i="68" s="1"/>
  <c r="I134" i="68" s="1"/>
  <c r="E82" i="68"/>
  <c r="E83" i="68" s="1"/>
  <c r="E134" i="68" s="1"/>
  <c r="F82" i="67"/>
  <c r="F83" i="67" s="1"/>
  <c r="F134" i="67" s="1"/>
  <c r="G82" i="67"/>
  <c r="G83" i="67" s="1"/>
  <c r="H82" i="67"/>
  <c r="H83" i="67" s="1"/>
  <c r="F26" i="67"/>
  <c r="I82" i="67"/>
  <c r="I83" i="67" s="1"/>
  <c r="E82" i="67"/>
  <c r="E83" i="67" s="1"/>
  <c r="AI28" i="102"/>
  <c r="AI151" i="68" s="1"/>
  <c r="AI197" i="68" s="1"/>
  <c r="AJ27" i="102"/>
  <c r="AI28" i="101"/>
  <c r="AI151" i="67" s="1"/>
  <c r="AI197" i="67" s="1"/>
  <c r="AJ27" i="101"/>
  <c r="AH28" i="100"/>
  <c r="AH151" i="88" s="1"/>
  <c r="AI27" i="100"/>
  <c r="AG151" i="63"/>
  <c r="AH29" i="99"/>
  <c r="AH30" i="99" s="1"/>
  <c r="Q82" i="88"/>
  <c r="S82" i="88"/>
  <c r="S83" i="88" s="1"/>
  <c r="L82" i="88"/>
  <c r="L83" i="88" s="1"/>
  <c r="T82" i="88"/>
  <c r="T83" i="88" s="1"/>
  <c r="I82" i="88"/>
  <c r="J82" i="88"/>
  <c r="M82" i="88"/>
  <c r="U82" i="88"/>
  <c r="Y82" i="88"/>
  <c r="R82" i="88"/>
  <c r="R83" i="88" s="1"/>
  <c r="K82" i="88"/>
  <c r="K83" i="88"/>
  <c r="AA82" i="88"/>
  <c r="F82" i="88"/>
  <c r="F83" i="88" s="1"/>
  <c r="V82" i="88"/>
  <c r="V83" i="88" s="1"/>
  <c r="Z82" i="88"/>
  <c r="B26" i="88"/>
  <c r="E82" i="88"/>
  <c r="E83" i="88" s="1"/>
  <c r="G82" i="88"/>
  <c r="G83" i="88" s="1"/>
  <c r="O82" i="88"/>
  <c r="W82" i="88"/>
  <c r="W83" i="88" s="1"/>
  <c r="N82" i="88"/>
  <c r="E26" i="88"/>
  <c r="H82" i="88"/>
  <c r="H83" i="88" s="1"/>
  <c r="H134" i="88" s="1"/>
  <c r="P82" i="88"/>
  <c r="X82" i="88"/>
  <c r="AQ82" i="88"/>
  <c r="AQ83" i="88" s="1"/>
  <c r="AF82" i="88"/>
  <c r="AF83" i="88" s="1"/>
  <c r="AF134"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I75" i="68"/>
  <c r="I77" i="68" s="1"/>
  <c r="F27" i="68" s="1"/>
  <c r="AQ75" i="67"/>
  <c r="AQ77"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H75" i="63"/>
  <c r="P75" i="63"/>
  <c r="X75" i="63"/>
  <c r="AF75" i="63"/>
  <c r="AN75" i="63"/>
  <c r="AV75" i="63"/>
  <c r="AW75" i="75"/>
  <c r="AW77" i="75" s="1"/>
  <c r="AV75" i="73"/>
  <c r="AV77" i="73" s="1"/>
  <c r="V75" i="72"/>
  <c r="V77" i="72" s="1"/>
  <c r="AB75" i="70"/>
  <c r="AB77" i="70" s="1"/>
  <c r="G75" i="69"/>
  <c r="G77" i="69" s="1"/>
  <c r="Q75" i="68"/>
  <c r="Q77" i="68" s="1"/>
  <c r="AD75" i="67"/>
  <c r="AD77"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C27" i="88"/>
  <c r="J198" i="88"/>
  <c r="J197" i="88"/>
  <c r="R198" i="88"/>
  <c r="R197" i="88"/>
  <c r="Z198" i="88"/>
  <c r="Z197" i="88"/>
  <c r="AH198" i="88"/>
  <c r="AH197" i="88"/>
  <c r="K198" i="88"/>
  <c r="K197" i="88"/>
  <c r="S198" i="88"/>
  <c r="S197" i="88"/>
  <c r="AA198" i="88"/>
  <c r="AA197" i="88"/>
  <c r="AI198"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D27" i="68"/>
  <c r="E27" i="68"/>
  <c r="F26" i="68"/>
  <c r="U134" i="68"/>
  <c r="BA134" i="68"/>
  <c r="Y134" i="68"/>
  <c r="B26" i="68"/>
  <c r="AC134" i="68"/>
  <c r="C27" i="67"/>
  <c r="AX134" i="67"/>
  <c r="BB134" i="67"/>
  <c r="B27" i="67"/>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Q134" i="68"/>
  <c r="AG134" i="68"/>
  <c r="AW134" i="68"/>
  <c r="M134" i="68"/>
  <c r="AK134" i="68"/>
  <c r="AS134" i="68"/>
  <c r="C26" i="68"/>
  <c r="G26" i="68"/>
  <c r="E131" i="67"/>
  <c r="AA134" i="67"/>
  <c r="AS134" i="67"/>
  <c r="D26" i="67"/>
  <c r="E26" i="67"/>
  <c r="AQ134" i="67"/>
  <c r="AD134" i="67"/>
  <c r="AI134" i="67"/>
  <c r="Z134" i="67"/>
  <c r="AH134" i="67"/>
  <c r="AP134" i="67"/>
  <c r="AY134" i="67"/>
  <c r="B26" i="67"/>
  <c r="C26" i="67"/>
  <c r="G26" i="67"/>
  <c r="AL134" i="88"/>
  <c r="F26" i="88"/>
  <c r="G26" i="88"/>
  <c r="D26" i="88"/>
  <c r="E9" i="2"/>
  <c r="D16" i="2"/>
  <c r="D19" i="2"/>
  <c r="H9" i="2"/>
  <c r="D17" i="2"/>
  <c r="D15" i="2"/>
  <c r="D13" i="2"/>
  <c r="D9" i="2"/>
  <c r="D14" i="2"/>
  <c r="D11" i="2"/>
  <c r="D10" i="2"/>
  <c r="D12" i="2"/>
  <c r="D18" i="2"/>
  <c r="E131" i="68" l="1"/>
  <c r="E130" i="68" s="1"/>
  <c r="E132" i="68" s="1"/>
  <c r="E133" i="68" s="1"/>
  <c r="AQ88" i="68"/>
  <c r="AW88" i="68"/>
  <c r="AF88" i="68"/>
  <c r="AI88" i="68"/>
  <c r="AV88" i="68"/>
  <c r="AU88" i="68"/>
  <c r="AR88" i="68"/>
  <c r="AG88" i="68"/>
  <c r="AH88" i="68"/>
  <c r="AD88" i="68"/>
  <c r="AS88" i="68"/>
  <c r="AT88" i="68"/>
  <c r="AC88" i="68"/>
  <c r="AP88" i="68"/>
  <c r="AZ88" i="68"/>
  <c r="AO88" i="68"/>
  <c r="BB88" i="68"/>
  <c r="AY88" i="68"/>
  <c r="AN88" i="68"/>
  <c r="BA88" i="68"/>
  <c r="AM88" i="68"/>
  <c r="AL88" i="68"/>
  <c r="AJ88" i="68"/>
  <c r="AE88" i="68"/>
  <c r="AK88" i="68"/>
  <c r="AX88" i="68"/>
  <c r="J88" i="68"/>
  <c r="AZ87" i="68"/>
  <c r="BA87" i="68"/>
  <c r="AP87" i="68"/>
  <c r="AQ87" i="68"/>
  <c r="AM87" i="68"/>
  <c r="AY87" i="68"/>
  <c r="AK87" i="68"/>
  <c r="AX87" i="68"/>
  <c r="AW87" i="68"/>
  <c r="AJ87" i="68"/>
  <c r="AV87" i="68"/>
  <c r="I87" i="68"/>
  <c r="J87" i="68" s="1"/>
  <c r="AU87" i="68"/>
  <c r="AT87" i="68"/>
  <c r="AI87" i="68"/>
  <c r="AH87" i="68"/>
  <c r="AG87" i="68"/>
  <c r="AC87" i="68"/>
  <c r="AF87" i="68"/>
  <c r="AS87" i="68"/>
  <c r="BB87" i="68"/>
  <c r="AO87" i="68"/>
  <c r="AD87" i="68"/>
  <c r="AE87" i="68"/>
  <c r="AR87" i="68"/>
  <c r="AN87" i="68"/>
  <c r="AL87" i="68"/>
  <c r="BB86" i="68"/>
  <c r="AY86" i="68"/>
  <c r="AV86" i="68"/>
  <c r="AS86" i="68"/>
  <c r="AP86" i="68"/>
  <c r="AM86" i="68"/>
  <c r="AJ86" i="68"/>
  <c r="AG86" i="68"/>
  <c r="AD86" i="68"/>
  <c r="BA86" i="68"/>
  <c r="AX86" i="68"/>
  <c r="AU86" i="68"/>
  <c r="AR86" i="68"/>
  <c r="AO86" i="68"/>
  <c r="AZ86" i="68"/>
  <c r="AW86" i="68"/>
  <c r="AQ86" i="68"/>
  <c r="AL86" i="68"/>
  <c r="AI86" i="68"/>
  <c r="AF86" i="68"/>
  <c r="AC86" i="68"/>
  <c r="H86" i="68"/>
  <c r="I86" i="68" s="1"/>
  <c r="AT86" i="68"/>
  <c r="AN86" i="68"/>
  <c r="AK86" i="68"/>
  <c r="AH86" i="68"/>
  <c r="AE86" i="68"/>
  <c r="G83" i="68"/>
  <c r="AW85" i="68"/>
  <c r="AG85" i="68"/>
  <c r="AS85" i="68"/>
  <c r="G85" i="68"/>
  <c r="H85" i="68" s="1"/>
  <c r="AF85" i="68"/>
  <c r="AE85" i="68"/>
  <c r="AR85" i="68"/>
  <c r="AD85" i="68"/>
  <c r="AQ85" i="68"/>
  <c r="AP85" i="68"/>
  <c r="AL85" i="68"/>
  <c r="AX85" i="68"/>
  <c r="AM85" i="68"/>
  <c r="AK85" i="68"/>
  <c r="AY85" i="68"/>
  <c r="AV85" i="68"/>
  <c r="AC85" i="68"/>
  <c r="BB85" i="68"/>
  <c r="AO85" i="68"/>
  <c r="AN85" i="68"/>
  <c r="BA85" i="68"/>
  <c r="AJ85" i="68"/>
  <c r="AZ85" i="68"/>
  <c r="AI85" i="68"/>
  <c r="AH85" i="68"/>
  <c r="AU85" i="68"/>
  <c r="AT85" i="68"/>
  <c r="AW84" i="68"/>
  <c r="AQ84" i="68"/>
  <c r="AV84" i="68"/>
  <c r="AF84" i="68"/>
  <c r="AN84" i="68"/>
  <c r="AR84" i="68"/>
  <c r="AZ84" i="68"/>
  <c r="AG84" i="68"/>
  <c r="AK84" i="68"/>
  <c r="AL84" i="68"/>
  <c r="AC84" i="68"/>
  <c r="AS84" i="68"/>
  <c r="AX84" i="68"/>
  <c r="AO84" i="68"/>
  <c r="F84" i="68"/>
  <c r="F128" i="68" s="1"/>
  <c r="AH84" i="68"/>
  <c r="BA84" i="68"/>
  <c r="AT84" i="68"/>
  <c r="AD84" i="68"/>
  <c r="AM84" i="68"/>
  <c r="BB84" i="68"/>
  <c r="AU84" i="68"/>
  <c r="AP84" i="68"/>
  <c r="AI84" i="68"/>
  <c r="AY84" i="68"/>
  <c r="AE84" i="68"/>
  <c r="AJ84" i="68"/>
  <c r="AY88" i="67"/>
  <c r="AL88" i="67"/>
  <c r="AI88" i="67"/>
  <c r="BB88" i="67"/>
  <c r="AM88" i="67"/>
  <c r="AS88" i="67"/>
  <c r="AP88" i="67"/>
  <c r="BA88" i="67"/>
  <c r="AW88" i="67"/>
  <c r="AT88" i="67"/>
  <c r="AD88" i="67"/>
  <c r="AO88" i="67"/>
  <c r="AK88" i="67"/>
  <c r="AH88" i="67"/>
  <c r="AC88" i="67"/>
  <c r="AJ88" i="67"/>
  <c r="AG88" i="67"/>
  <c r="J88" i="67"/>
  <c r="K88" i="67" s="1"/>
  <c r="AZ88" i="67"/>
  <c r="AV88" i="67"/>
  <c r="AR88" i="67"/>
  <c r="AN88" i="67"/>
  <c r="AF88" i="67"/>
  <c r="AQ88" i="67"/>
  <c r="AX88" i="67"/>
  <c r="AU88" i="67"/>
  <c r="AE88" i="67"/>
  <c r="AX87" i="67"/>
  <c r="AJ87" i="67"/>
  <c r="AM87" i="67"/>
  <c r="BB87" i="67"/>
  <c r="I87" i="67"/>
  <c r="AI87" i="67"/>
  <c r="AW87" i="67"/>
  <c r="AY87" i="67"/>
  <c r="AH87" i="67"/>
  <c r="AU87" i="67"/>
  <c r="AC87" i="67"/>
  <c r="AF87" i="67"/>
  <c r="AG87" i="67"/>
  <c r="AT87" i="67"/>
  <c r="AE87" i="67"/>
  <c r="AR87" i="67"/>
  <c r="AS87" i="67"/>
  <c r="AV87" i="67"/>
  <c r="AN87" i="67"/>
  <c r="AQ87" i="67"/>
  <c r="AZ87" i="67"/>
  <c r="AO87" i="67"/>
  <c r="AP87" i="67"/>
  <c r="BA87" i="67"/>
  <c r="AL87" i="67"/>
  <c r="AD87" i="67"/>
  <c r="J87" i="67"/>
  <c r="AK87" i="67"/>
  <c r="AJ86" i="67"/>
  <c r="AF86" i="67"/>
  <c r="AC86" i="67"/>
  <c r="AK86" i="67"/>
  <c r="H86" i="67"/>
  <c r="AY86" i="67"/>
  <c r="AH86" i="67"/>
  <c r="AZ86" i="67"/>
  <c r="AU86" i="67"/>
  <c r="AQ86" i="67"/>
  <c r="AM86" i="67"/>
  <c r="AI86" i="67"/>
  <c r="AE86" i="67"/>
  <c r="AG86" i="67"/>
  <c r="BB86" i="67"/>
  <c r="AX86" i="67"/>
  <c r="AN86" i="67"/>
  <c r="AT86" i="67"/>
  <c r="AS86" i="67"/>
  <c r="AP86" i="67"/>
  <c r="AL86" i="67"/>
  <c r="AD86" i="67"/>
  <c r="I86" i="67"/>
  <c r="BA86" i="67"/>
  <c r="AV86" i="67"/>
  <c r="AR86" i="67"/>
  <c r="AO86" i="67"/>
  <c r="AW86" i="67"/>
  <c r="AU85" i="67"/>
  <c r="AV85" i="67"/>
  <c r="AK85" i="67"/>
  <c r="AN85" i="67"/>
  <c r="BA85" i="67"/>
  <c r="AM85" i="67"/>
  <c r="AG85" i="67"/>
  <c r="AW85" i="67"/>
  <c r="AZ85" i="67"/>
  <c r="AI85" i="67"/>
  <c r="AF85" i="67"/>
  <c r="AS85" i="67"/>
  <c r="AD85" i="67"/>
  <c r="AL85" i="67"/>
  <c r="AJ85" i="67"/>
  <c r="AY85" i="67"/>
  <c r="G85" i="67"/>
  <c r="AH85" i="67"/>
  <c r="AT85" i="67"/>
  <c r="AE85" i="67"/>
  <c r="AR85" i="67"/>
  <c r="AC85" i="67"/>
  <c r="AP85" i="67"/>
  <c r="AQ85" i="67"/>
  <c r="AX85" i="67"/>
  <c r="AO85" i="67"/>
  <c r="BB85" i="67"/>
  <c r="AS84" i="67"/>
  <c r="AX84" i="67"/>
  <c r="AD84" i="67"/>
  <c r="AI84" i="67"/>
  <c r="AP84" i="67"/>
  <c r="BB84" i="67"/>
  <c r="AJ84" i="67"/>
  <c r="AU84" i="67"/>
  <c r="AV84" i="67"/>
  <c r="AE84" i="67"/>
  <c r="AM84" i="67"/>
  <c r="AQ84" i="67"/>
  <c r="AG84" i="67"/>
  <c r="AN84" i="67"/>
  <c r="AZ84" i="67"/>
  <c r="AF84" i="67"/>
  <c r="AO84" i="67"/>
  <c r="AC84" i="67"/>
  <c r="AR84" i="67"/>
  <c r="AK84" i="67"/>
  <c r="BA84" i="67"/>
  <c r="F84" i="67"/>
  <c r="F128" i="67" s="1"/>
  <c r="AH84" i="67"/>
  <c r="AY84" i="67"/>
  <c r="AW84" i="67"/>
  <c r="AL84" i="67"/>
  <c r="AT84" i="67"/>
  <c r="AK27" i="102"/>
  <c r="AJ28" i="102"/>
  <c r="AJ151" i="68" s="1"/>
  <c r="AJ197" i="68" s="1"/>
  <c r="AJ28" i="101"/>
  <c r="AJ151" i="67" s="1"/>
  <c r="AJ197" i="67" s="1"/>
  <c r="AK27" i="101"/>
  <c r="AI28" i="100"/>
  <c r="AI151" i="88" s="1"/>
  <c r="AI197" i="88" s="1"/>
  <c r="AJ27" i="100"/>
  <c r="AI29" i="99"/>
  <c r="AI30" i="99" s="1"/>
  <c r="AH151" i="63"/>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Z83" i="88"/>
  <c r="Z134" i="88" s="1"/>
  <c r="M83" i="88"/>
  <c r="AA83" i="88"/>
  <c r="J83" i="88"/>
  <c r="U83" i="88"/>
  <c r="U134" i="88" s="1"/>
  <c r="N83" i="88"/>
  <c r="N134" i="88" s="1"/>
  <c r="Y83" i="88"/>
  <c r="I83" i="88"/>
  <c r="Q83" i="88"/>
  <c r="G129" i="71"/>
  <c r="G131" i="71" s="1"/>
  <c r="F130" i="71"/>
  <c r="F132" i="71" s="1"/>
  <c r="F133" i="71"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Y134" i="88"/>
  <c r="BA134" i="88"/>
  <c r="M134" i="88"/>
  <c r="AP134" i="88"/>
  <c r="S134" i="88"/>
  <c r="AZ134" i="88"/>
  <c r="AB134" i="88"/>
  <c r="AH134" i="88"/>
  <c r="K134" i="88"/>
  <c r="AD134" i="88"/>
  <c r="F134" i="88"/>
  <c r="AJ134" i="88"/>
  <c r="P134" i="88"/>
  <c r="AA134" i="88"/>
  <c r="AW134" i="88"/>
  <c r="E131" i="88"/>
  <c r="Q134"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F11" i="2"/>
  <c r="G12" i="2"/>
  <c r="H11" i="2" a="1"/>
  <c r="H10" i="2" a="1"/>
  <c r="E10" i="2" a="1"/>
  <c r="E11" i="2" a="1"/>
  <c r="E12" i="2" a="1"/>
  <c r="H12" i="2" a="1"/>
  <c r="F10" i="2"/>
  <c r="G11" i="2"/>
  <c r="G10" i="2"/>
  <c r="F12" i="2"/>
  <c r="E190" i="68" l="1"/>
  <c r="E135" i="68"/>
  <c r="I85" i="68"/>
  <c r="J86" i="68"/>
  <c r="K86" i="68" s="1"/>
  <c r="K87" i="68"/>
  <c r="L87" i="68"/>
  <c r="J85" i="68"/>
  <c r="M87" i="68"/>
  <c r="K88" i="68"/>
  <c r="L88" i="68" s="1"/>
  <c r="M88" i="68" s="1"/>
  <c r="G84" i="68"/>
  <c r="E12" i="2"/>
  <c r="E27" i="2" s="1"/>
  <c r="H12" i="2"/>
  <c r="H27" i="2" s="1"/>
  <c r="H85" i="67"/>
  <c r="I85" i="67"/>
  <c r="J86" i="67"/>
  <c r="L88" i="67"/>
  <c r="K87" i="67"/>
  <c r="G84" i="67"/>
  <c r="E11" i="2"/>
  <c r="E26" i="2" s="1"/>
  <c r="H11" i="2"/>
  <c r="H26" i="2" s="1"/>
  <c r="I86" i="88"/>
  <c r="J87" i="88"/>
  <c r="H84" i="88"/>
  <c r="I84" i="88" s="1"/>
  <c r="H85" i="88"/>
  <c r="K88" i="88"/>
  <c r="AK28" i="102"/>
  <c r="AK151" i="68" s="1"/>
  <c r="AK197" i="68" s="1"/>
  <c r="AL27" i="102"/>
  <c r="AK28" i="101"/>
  <c r="AK151" i="67" s="1"/>
  <c r="AK197" i="67" s="1"/>
  <c r="AL27" i="101"/>
  <c r="AJ28" i="100"/>
  <c r="AJ151" i="88" s="1"/>
  <c r="AJ197" i="88" s="1"/>
  <c r="AK27" i="100"/>
  <c r="AJ29" i="99"/>
  <c r="AJ30" i="99" s="1"/>
  <c r="AI151" i="63"/>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P128" i="74"/>
  <c r="AK192" i="88"/>
  <c r="AK191" i="88"/>
  <c r="Q128" i="74"/>
  <c r="L128" i="74"/>
  <c r="AK198"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N87" i="68" l="1"/>
  <c r="O87" i="68" s="1"/>
  <c r="J85" i="67"/>
  <c r="K85" i="67" s="1"/>
  <c r="L85" i="67" s="1"/>
  <c r="N88" i="68"/>
  <c r="O88" i="68" s="1"/>
  <c r="L86" i="68"/>
  <c r="K85" i="68"/>
  <c r="G128" i="68"/>
  <c r="G131" i="68" s="1"/>
  <c r="H84" i="68"/>
  <c r="H128" i="68" s="1"/>
  <c r="K86" i="67"/>
  <c r="M88" i="67"/>
  <c r="N88" i="67" s="1"/>
  <c r="L87" i="67"/>
  <c r="H84" i="67"/>
  <c r="I84" i="67" s="1"/>
  <c r="I128" i="67" s="1"/>
  <c r="G128" i="67"/>
  <c r="E135" i="67"/>
  <c r="L88" i="88"/>
  <c r="K87" i="88"/>
  <c r="I85" i="88"/>
  <c r="J86" i="88"/>
  <c r="J84" i="88"/>
  <c r="K84" i="88" s="1"/>
  <c r="AL28" i="102"/>
  <c r="AL151" i="68" s="1"/>
  <c r="AL197" i="68" s="1"/>
  <c r="AM27" i="102"/>
  <c r="AM27" i="101"/>
  <c r="AL28" i="101"/>
  <c r="AL151" i="67" s="1"/>
  <c r="AL197" i="67" s="1"/>
  <c r="AL27" i="100"/>
  <c r="AK28" i="100"/>
  <c r="AK151" i="88" s="1"/>
  <c r="AK197" i="88" s="1"/>
  <c r="AK29" i="99"/>
  <c r="AK30" i="99" s="1"/>
  <c r="AJ151" i="63"/>
  <c r="G135" i="71"/>
  <c r="G190" i="71"/>
  <c r="E135" i="73"/>
  <c r="H130" i="71"/>
  <c r="H132" i="71" s="1"/>
  <c r="H133" i="71" s="1"/>
  <c r="I129" i="71"/>
  <c r="I131" i="71" s="1"/>
  <c r="G128" i="88"/>
  <c r="E133" i="70"/>
  <c r="E190" i="70" s="1"/>
  <c r="E133" i="69"/>
  <c r="E190" i="69" s="1"/>
  <c r="F133" i="68"/>
  <c r="H129" i="72"/>
  <c r="H131" i="72" s="1"/>
  <c r="G130" i="72"/>
  <c r="G132" i="72" s="1"/>
  <c r="AL192" i="88"/>
  <c r="AL191" i="88"/>
  <c r="AL198" i="88"/>
  <c r="G129" i="75"/>
  <c r="F130" i="75"/>
  <c r="F132" i="75" s="1"/>
  <c r="G129" i="74"/>
  <c r="F130" i="74"/>
  <c r="F132" i="74" s="1"/>
  <c r="F130" i="73"/>
  <c r="F132" i="73" s="1"/>
  <c r="G129" i="73"/>
  <c r="F130" i="70"/>
  <c r="F132" i="70" s="1"/>
  <c r="G129" i="70"/>
  <c r="F130" i="69"/>
  <c r="F132" i="69" s="1"/>
  <c r="G129" i="69"/>
  <c r="F130" i="67"/>
  <c r="F132" i="67" s="1"/>
  <c r="G129" i="67"/>
  <c r="E135" i="88"/>
  <c r="P87" i="68" l="1"/>
  <c r="L85" i="68"/>
  <c r="P88" i="68"/>
  <c r="Q88" i="68" s="1"/>
  <c r="M86" i="68"/>
  <c r="N86" i="68" s="1"/>
  <c r="G130" i="68"/>
  <c r="G132" i="68" s="1"/>
  <c r="G133" i="68" s="1"/>
  <c r="G190" i="68" s="1"/>
  <c r="H129" i="68"/>
  <c r="H131" i="68" s="1"/>
  <c r="I129" i="68" s="1"/>
  <c r="I84" i="68"/>
  <c r="M87" i="67"/>
  <c r="L86" i="67"/>
  <c r="M86" i="67" s="1"/>
  <c r="M85" i="67"/>
  <c r="N85" i="67" s="1"/>
  <c r="O88" i="67"/>
  <c r="P88" i="67" s="1"/>
  <c r="Q88" i="67" s="1"/>
  <c r="R88" i="67" s="1"/>
  <c r="J84" i="67"/>
  <c r="J128" i="67" s="1"/>
  <c r="H128" i="67"/>
  <c r="L84" i="88"/>
  <c r="M84" i="88" s="1"/>
  <c r="J85" i="88"/>
  <c r="L87" i="88"/>
  <c r="M88" i="88"/>
  <c r="N88" i="88" s="1"/>
  <c r="K86" i="88"/>
  <c r="AM28" i="102"/>
  <c r="AM151" i="68" s="1"/>
  <c r="AM197" i="68" s="1"/>
  <c r="AN27" i="102"/>
  <c r="AM28" i="101"/>
  <c r="AM151" i="67" s="1"/>
  <c r="AM197" i="67" s="1"/>
  <c r="AN27" i="101"/>
  <c r="AL28" i="100"/>
  <c r="AL151" i="88" s="1"/>
  <c r="AL197" i="88" s="1"/>
  <c r="AM27" i="100"/>
  <c r="AL29" i="99"/>
  <c r="AL30" i="99" s="1"/>
  <c r="AK151" i="63"/>
  <c r="F135" i="68"/>
  <c r="F190" i="68"/>
  <c r="H135" i="71"/>
  <c r="H190" i="71"/>
  <c r="E135" i="69"/>
  <c r="J129" i="71"/>
  <c r="J131" i="71" s="1"/>
  <c r="I130" i="71"/>
  <c r="I132" i="71" s="1"/>
  <c r="I133" i="71" s="1"/>
  <c r="H128" i="88"/>
  <c r="E135" i="70"/>
  <c r="F133" i="75"/>
  <c r="F190" i="75" s="1"/>
  <c r="F133" i="69"/>
  <c r="F190" i="69" s="1"/>
  <c r="F133" i="73"/>
  <c r="F190" i="73" s="1"/>
  <c r="F133" i="67"/>
  <c r="F133" i="70"/>
  <c r="F190" i="70" s="1"/>
  <c r="F133" i="74"/>
  <c r="F190" i="74" s="1"/>
  <c r="G133" i="72"/>
  <c r="AM191" i="88"/>
  <c r="AM192" i="88"/>
  <c r="AM198" i="88"/>
  <c r="G131" i="75"/>
  <c r="G131" i="74"/>
  <c r="G131" i="73"/>
  <c r="I129" i="72"/>
  <c r="H130" i="72"/>
  <c r="H132" i="72" s="1"/>
  <c r="G131" i="70"/>
  <c r="G131" i="69"/>
  <c r="G131" i="67"/>
  <c r="H130" i="68" l="1"/>
  <c r="H132" i="68" s="1"/>
  <c r="H133" i="68" s="1"/>
  <c r="H190" i="68" s="1"/>
  <c r="G135" i="68"/>
  <c r="K84" i="67"/>
  <c r="K128" i="67" s="1"/>
  <c r="Q87" i="68"/>
  <c r="R87" i="68" s="1"/>
  <c r="S87" i="68" s="1"/>
  <c r="T87" i="68" s="1"/>
  <c r="U87" i="68" s="1"/>
  <c r="V87" i="68" s="1"/>
  <c r="W87" i="68" s="1"/>
  <c r="X87" i="68" s="1"/>
  <c r="Y87" i="68" s="1"/>
  <c r="Z87" i="68" s="1"/>
  <c r="AA87" i="68" s="1"/>
  <c r="AB87" i="68" s="1"/>
  <c r="R88" i="68"/>
  <c r="S88" i="68" s="1"/>
  <c r="T88" i="68" s="1"/>
  <c r="U88" i="68" s="1"/>
  <c r="O86" i="68"/>
  <c r="P86" i="68" s="1"/>
  <c r="Q86" i="68" s="1"/>
  <c r="M85" i="68"/>
  <c r="J84" i="68"/>
  <c r="J128" i="68" s="1"/>
  <c r="I128" i="68"/>
  <c r="I131" i="68" s="1"/>
  <c r="S88" i="67"/>
  <c r="N86" i="67"/>
  <c r="O85" i="67"/>
  <c r="P85" i="67" s="1"/>
  <c r="N87" i="67"/>
  <c r="L84" i="67"/>
  <c r="L128" i="67" s="1"/>
  <c r="J128" i="88"/>
  <c r="K85" i="88"/>
  <c r="L85" i="88" s="1"/>
  <c r="O88" i="88"/>
  <c r="N84" i="88"/>
  <c r="O84" i="88" s="1"/>
  <c r="M87" i="88"/>
  <c r="N87" i="88" s="1"/>
  <c r="L86" i="88"/>
  <c r="M86" i="88" s="1"/>
  <c r="AO27" i="102"/>
  <c r="AN28" i="102"/>
  <c r="AN151" i="68" s="1"/>
  <c r="AN197" i="68" s="1"/>
  <c r="AO27" i="101"/>
  <c r="AN28" i="101"/>
  <c r="AN151" i="67" s="1"/>
  <c r="AN197" i="67" s="1"/>
  <c r="AM28" i="100"/>
  <c r="AM151" i="88" s="1"/>
  <c r="AM197" i="88" s="1"/>
  <c r="AN27" i="100"/>
  <c r="AL151" i="63"/>
  <c r="AM29" i="99"/>
  <c r="AM30" i="99" s="1"/>
  <c r="I135" i="71"/>
  <c r="I190" i="71"/>
  <c r="G135" i="72"/>
  <c r="G190" i="72"/>
  <c r="F135" i="67"/>
  <c r="F190" i="67"/>
  <c r="J130" i="71"/>
  <c r="J132" i="71" s="1"/>
  <c r="J133" i="71" s="1"/>
  <c r="K129" i="71"/>
  <c r="K131" i="71" s="1"/>
  <c r="I128" i="88"/>
  <c r="F135" i="75"/>
  <c r="F135" i="73"/>
  <c r="F135" i="70"/>
  <c r="F135" i="69"/>
  <c r="H133" i="72"/>
  <c r="H190" i="72" s="1"/>
  <c r="AN191" i="88"/>
  <c r="AN192" i="88"/>
  <c r="AN198" i="88"/>
  <c r="G130" i="75"/>
  <c r="G132" i="75" s="1"/>
  <c r="H129" i="75"/>
  <c r="G130" i="74"/>
  <c r="G132" i="74" s="1"/>
  <c r="H129" i="74"/>
  <c r="H129" i="73"/>
  <c r="G130" i="73"/>
  <c r="G132" i="73" s="1"/>
  <c r="I131" i="72"/>
  <c r="G130" i="70"/>
  <c r="G132" i="70" s="1"/>
  <c r="H129" i="70"/>
  <c r="H129" i="69"/>
  <c r="G130" i="69"/>
  <c r="G132" i="69" s="1"/>
  <c r="H129" i="67"/>
  <c r="G130" i="67"/>
  <c r="G132" i="67" s="1"/>
  <c r="H135" i="68" l="1"/>
  <c r="K128" i="88"/>
  <c r="K84" i="68"/>
  <c r="K128" i="68" s="1"/>
  <c r="R86" i="68"/>
  <c r="S86" i="68" s="1"/>
  <c r="T86" i="68" s="1"/>
  <c r="U86" i="68" s="1"/>
  <c r="V86" i="68" s="1"/>
  <c r="W86" i="68" s="1"/>
  <c r="X86" i="68" s="1"/>
  <c r="Y86" i="68" s="1"/>
  <c r="Z86" i="68" s="1"/>
  <c r="AA86" i="68" s="1"/>
  <c r="AB86" i="68" s="1"/>
  <c r="N85" i="68"/>
  <c r="O85" i="68" s="1"/>
  <c r="P85" i="68" s="1"/>
  <c r="V88" i="68"/>
  <c r="W88" i="68" s="1"/>
  <c r="J129" i="68"/>
  <c r="J131" i="68" s="1"/>
  <c r="I130" i="68"/>
  <c r="I132" i="68" s="1"/>
  <c r="I133" i="68" s="1"/>
  <c r="I190" i="68" s="1"/>
  <c r="T88" i="67"/>
  <c r="O87" i="67"/>
  <c r="P87" i="67" s="1"/>
  <c r="Q87" i="67" s="1"/>
  <c r="Q85" i="67"/>
  <c r="O86" i="67"/>
  <c r="P86" i="67" s="1"/>
  <c r="Q86" i="67" s="1"/>
  <c r="R86" i="67" s="1"/>
  <c r="S86" i="67" s="1"/>
  <c r="T86" i="67" s="1"/>
  <c r="U86" i="67" s="1"/>
  <c r="V86" i="67" s="1"/>
  <c r="W86" i="67" s="1"/>
  <c r="X86" i="67" s="1"/>
  <c r="Y86" i="67" s="1"/>
  <c r="Z86" i="67" s="1"/>
  <c r="AA86" i="67" s="1"/>
  <c r="AB86" i="67" s="1"/>
  <c r="M84" i="67"/>
  <c r="P84" i="88"/>
  <c r="Q84" i="88" s="1"/>
  <c r="R84" i="88" s="1"/>
  <c r="S84" i="88" s="1"/>
  <c r="T84" i="88" s="1"/>
  <c r="U84" i="88" s="1"/>
  <c r="O87" i="88"/>
  <c r="M85" i="88"/>
  <c r="N86" i="88"/>
  <c r="P88" i="88"/>
  <c r="AP27" i="102"/>
  <c r="AO28" i="102"/>
  <c r="AO151" i="68" s="1"/>
  <c r="AO197" i="68" s="1"/>
  <c r="AP27" i="101"/>
  <c r="AO28" i="101"/>
  <c r="AO151" i="67" s="1"/>
  <c r="AO197" i="67" s="1"/>
  <c r="AN28" i="100"/>
  <c r="AN151" i="88" s="1"/>
  <c r="AN197" i="88" s="1"/>
  <c r="AO27" i="100"/>
  <c r="AN29" i="99"/>
  <c r="AN30" i="99" s="1"/>
  <c r="AM151" i="63"/>
  <c r="J135" i="71"/>
  <c r="J190" i="71"/>
  <c r="H135" i="72"/>
  <c r="K130" i="71"/>
  <c r="K132" i="71" s="1"/>
  <c r="K133" i="71" s="1"/>
  <c r="L129" i="71"/>
  <c r="L131" i="71" s="1"/>
  <c r="L128" i="88"/>
  <c r="G133" i="75"/>
  <c r="G190" i="75" s="1"/>
  <c r="G133" i="73"/>
  <c r="G190" i="73" s="1"/>
  <c r="G133" i="69"/>
  <c r="G190" i="69" s="1"/>
  <c r="G133" i="70"/>
  <c r="G133" i="74"/>
  <c r="G190" i="74" s="1"/>
  <c r="G133" i="67"/>
  <c r="AO191" i="88"/>
  <c r="AO192" i="88"/>
  <c r="AO198" i="88"/>
  <c r="H131" i="75"/>
  <c r="H131" i="74"/>
  <c r="H131" i="73"/>
  <c r="J129" i="72"/>
  <c r="I130" i="72"/>
  <c r="I132" i="72" s="1"/>
  <c r="H131" i="70"/>
  <c r="H131" i="69"/>
  <c r="H131" i="67"/>
  <c r="X88" i="68" l="1"/>
  <c r="Y88" i="68" s="1"/>
  <c r="Z88" i="68" s="1"/>
  <c r="AA88" i="68" s="1"/>
  <c r="AB88" i="68" s="1"/>
  <c r="L84" i="68"/>
  <c r="Q85" i="68"/>
  <c r="R85" i="68" s="1"/>
  <c r="S85" i="68" s="1"/>
  <c r="T85" i="68" s="1"/>
  <c r="U85" i="68" s="1"/>
  <c r="V85" i="68" s="1"/>
  <c r="W85" i="68" s="1"/>
  <c r="X85" i="68" s="1"/>
  <c r="Y85" i="68" s="1"/>
  <c r="Z85" i="68" s="1"/>
  <c r="AA85" i="68" s="1"/>
  <c r="AB85" i="68" s="1"/>
  <c r="I135" i="68"/>
  <c r="J130" i="68"/>
  <c r="J132" i="68" s="1"/>
  <c r="J133" i="68" s="1"/>
  <c r="K129" i="68"/>
  <c r="K131" i="68" s="1"/>
  <c r="L128" i="68"/>
  <c r="M84" i="68"/>
  <c r="N84" i="68" s="1"/>
  <c r="N128" i="68" s="1"/>
  <c r="R87" i="67"/>
  <c r="S87" i="67" s="1"/>
  <c r="T87" i="67" s="1"/>
  <c r="U87" i="67" s="1"/>
  <c r="V87" i="67" s="1"/>
  <c r="W87" i="67" s="1"/>
  <c r="X87" i="67" s="1"/>
  <c r="Y87" i="67" s="1"/>
  <c r="Z87" i="67" s="1"/>
  <c r="AA87" i="67" s="1"/>
  <c r="AB87" i="67" s="1"/>
  <c r="U88" i="67"/>
  <c r="V88" i="67" s="1"/>
  <c r="W88" i="67" s="1"/>
  <c r="X88" i="67" s="1"/>
  <c r="Y88" i="67" s="1"/>
  <c r="Z88" i="67" s="1"/>
  <c r="AA88" i="67" s="1"/>
  <c r="AB88" i="67" s="1"/>
  <c r="R85" i="67"/>
  <c r="S85" i="67" s="1"/>
  <c r="T85" i="67" s="1"/>
  <c r="U85" i="67" s="1"/>
  <c r="V85" i="67" s="1"/>
  <c r="W85" i="67" s="1"/>
  <c r="X85" i="67" s="1"/>
  <c r="Y85" i="67" s="1"/>
  <c r="Z85" i="67" s="1"/>
  <c r="AA85" i="67" s="1"/>
  <c r="AB85" i="67" s="1"/>
  <c r="M128" i="67"/>
  <c r="N84" i="67"/>
  <c r="P87" i="88"/>
  <c r="Q87" i="88" s="1"/>
  <c r="R87" i="88" s="1"/>
  <c r="S87" i="88" s="1"/>
  <c r="T87" i="88" s="1"/>
  <c r="U87" i="88" s="1"/>
  <c r="O86" i="88"/>
  <c r="V84" i="88"/>
  <c r="W84" i="88" s="1"/>
  <c r="Q88" i="88"/>
  <c r="R88" i="88" s="1"/>
  <c r="S88" i="88" s="1"/>
  <c r="T88" i="88" s="1"/>
  <c r="U88" i="88" s="1"/>
  <c r="V88" i="88" s="1"/>
  <c r="W88" i="88" s="1"/>
  <c r="X88" i="88" s="1"/>
  <c r="N85" i="88"/>
  <c r="N128" i="88" s="1"/>
  <c r="AQ27" i="102"/>
  <c r="AP28" i="102"/>
  <c r="AP151" i="68" s="1"/>
  <c r="AP197" i="68" s="1"/>
  <c r="AP28" i="101"/>
  <c r="AP151" i="67" s="1"/>
  <c r="AP197" i="67" s="1"/>
  <c r="AQ27" i="101"/>
  <c r="AO28" i="100"/>
  <c r="AO151" i="88" s="1"/>
  <c r="AO197" i="88" s="1"/>
  <c r="AP27" i="100"/>
  <c r="AN151" i="63"/>
  <c r="AO29" i="99"/>
  <c r="AO30" i="99" s="1"/>
  <c r="G135" i="70"/>
  <c r="G190" i="70"/>
  <c r="K135" i="71"/>
  <c r="K190" i="71"/>
  <c r="G135" i="67"/>
  <c r="G190" i="67"/>
  <c r="G135" i="75"/>
  <c r="L130" i="71"/>
  <c r="L132" i="71" s="1"/>
  <c r="L133" i="71" s="1"/>
  <c r="M129" i="71"/>
  <c r="M131" i="71" s="1"/>
  <c r="G135" i="73"/>
  <c r="G135" i="69"/>
  <c r="I133" i="72"/>
  <c r="I190" i="72" s="1"/>
  <c r="M128" i="88"/>
  <c r="AP191" i="88"/>
  <c r="AP192" i="88"/>
  <c r="AP198" i="88"/>
  <c r="H130" i="75"/>
  <c r="H132" i="75" s="1"/>
  <c r="I129" i="75"/>
  <c r="H130" i="74"/>
  <c r="H132" i="74" s="1"/>
  <c r="I129" i="74"/>
  <c r="H130" i="73"/>
  <c r="H132" i="73" s="1"/>
  <c r="I129" i="73"/>
  <c r="J131" i="72"/>
  <c r="H130" i="70"/>
  <c r="H132" i="70" s="1"/>
  <c r="I129" i="70"/>
  <c r="H130" i="69"/>
  <c r="H132" i="69" s="1"/>
  <c r="I129" i="69"/>
  <c r="H130" i="67"/>
  <c r="H132" i="67" s="1"/>
  <c r="I129" i="67"/>
  <c r="O85" i="88" l="1"/>
  <c r="M128" i="68"/>
  <c r="O84" i="68"/>
  <c r="O128" i="68" s="1"/>
  <c r="N128" i="67"/>
  <c r="O84" i="67"/>
  <c r="X84" i="88"/>
  <c r="Y84" i="88" s="1"/>
  <c r="Z84" i="88" s="1"/>
  <c r="AA84" i="88" s="1"/>
  <c r="AB84" i="88" s="1"/>
  <c r="P85" i="88"/>
  <c r="Q85" i="88" s="1"/>
  <c r="R85" i="88" s="1"/>
  <c r="S85" i="88" s="1"/>
  <c r="T85" i="88" s="1"/>
  <c r="U85" i="88" s="1"/>
  <c r="V85" i="88" s="1"/>
  <c r="W85" i="88" s="1"/>
  <c r="X85" i="88" s="1"/>
  <c r="Y85" i="88" s="1"/>
  <c r="Z85" i="88" s="1"/>
  <c r="AA85" i="88" s="1"/>
  <c r="AB85" i="88" s="1"/>
  <c r="V87" i="88"/>
  <c r="W87" i="88" s="1"/>
  <c r="X87" i="88" s="1"/>
  <c r="Y87" i="88" s="1"/>
  <c r="Z87" i="88" s="1"/>
  <c r="AA87" i="88" s="1"/>
  <c r="AB87" i="88" s="1"/>
  <c r="P86" i="88"/>
  <c r="Q86" i="88" s="1"/>
  <c r="R86" i="88" s="1"/>
  <c r="S86" i="88" s="1"/>
  <c r="T86" i="88" s="1"/>
  <c r="U86" i="88" s="1"/>
  <c r="V86" i="88" s="1"/>
  <c r="W86" i="88" s="1"/>
  <c r="X86" i="88" s="1"/>
  <c r="Y86" i="88" s="1"/>
  <c r="Z86" i="88" s="1"/>
  <c r="AA86" i="88" s="1"/>
  <c r="AB86" i="88" s="1"/>
  <c r="Y88" i="88"/>
  <c r="Z88" i="88" s="1"/>
  <c r="AA88" i="88" s="1"/>
  <c r="AB88" i="88" s="1"/>
  <c r="AQ28" i="102"/>
  <c r="AQ151" i="68" s="1"/>
  <c r="AQ197" i="68" s="1"/>
  <c r="AR27" i="102"/>
  <c r="AQ28" i="101"/>
  <c r="AQ151" i="67" s="1"/>
  <c r="AQ197" i="67" s="1"/>
  <c r="AR27" i="101"/>
  <c r="AQ27" i="100"/>
  <c r="AP28" i="100"/>
  <c r="AP151" i="88" s="1"/>
  <c r="AP197" i="88" s="1"/>
  <c r="AO151" i="63"/>
  <c r="AP29" i="99"/>
  <c r="AP30" i="99"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I131" i="75"/>
  <c r="I131" i="74"/>
  <c r="I131" i="73"/>
  <c r="J130" i="72"/>
  <c r="J132" i="72" s="1"/>
  <c r="K129" i="72"/>
  <c r="I131" i="70"/>
  <c r="I131" i="69"/>
  <c r="L129" i="68"/>
  <c r="K130" i="68"/>
  <c r="K132" i="68" s="1"/>
  <c r="I131" i="67"/>
  <c r="P84" i="68" l="1"/>
  <c r="O128" i="67"/>
  <c r="P84" i="67"/>
  <c r="AR28" i="102"/>
  <c r="AR151" i="68" s="1"/>
  <c r="AR197" i="68" s="1"/>
  <c r="AS27" i="102"/>
  <c r="AR28" i="101"/>
  <c r="AR151" i="67" s="1"/>
  <c r="AR197" i="67" s="1"/>
  <c r="AS27" i="101"/>
  <c r="AR27" i="100"/>
  <c r="AQ28" i="100"/>
  <c r="AQ151" i="88" s="1"/>
  <c r="AQ197" i="88" s="1"/>
  <c r="AP151" i="63"/>
  <c r="AQ29" i="99"/>
  <c r="AQ30" i="99" s="1"/>
  <c r="M135" i="71"/>
  <c r="M190" i="71"/>
  <c r="H135" i="69"/>
  <c r="H190" i="69"/>
  <c r="O129" i="71"/>
  <c r="O131" i="71" s="1"/>
  <c r="N130" i="71"/>
  <c r="N132" i="71" s="1"/>
  <c r="N133" i="71" s="1"/>
  <c r="H135" i="73"/>
  <c r="H135" i="75"/>
  <c r="H135" i="67"/>
  <c r="H135" i="70"/>
  <c r="K133" i="68"/>
  <c r="J133" i="72"/>
  <c r="J190" i="72" s="1"/>
  <c r="AZ128" i="88"/>
  <c r="O128" i="88"/>
  <c r="AR192" i="88"/>
  <c r="AR191" i="88"/>
  <c r="AR198" i="88"/>
  <c r="I130" i="75"/>
  <c r="I132" i="75" s="1"/>
  <c r="J129" i="75"/>
  <c r="I130" i="74"/>
  <c r="I132" i="74" s="1"/>
  <c r="J129" i="74"/>
  <c r="I130" i="73"/>
  <c r="I132" i="73" s="1"/>
  <c r="J129" i="73"/>
  <c r="K131" i="72"/>
  <c r="J129" i="70"/>
  <c r="I130" i="70"/>
  <c r="I132" i="70" s="1"/>
  <c r="I130" i="69"/>
  <c r="I132" i="69" s="1"/>
  <c r="J129" i="69"/>
  <c r="L131" i="68"/>
  <c r="J129" i="67"/>
  <c r="I130" i="67"/>
  <c r="I132" i="67" s="1"/>
  <c r="P128" i="68" l="1"/>
  <c r="Q84" i="68"/>
  <c r="P128" i="67"/>
  <c r="Q84" i="67"/>
  <c r="AS28" i="102"/>
  <c r="AS151" i="68" s="1"/>
  <c r="AS197" i="68" s="1"/>
  <c r="AT27" i="102"/>
  <c r="AT27" i="101"/>
  <c r="AS28" i="101"/>
  <c r="AS151" i="67" s="1"/>
  <c r="AS197" i="67" s="1"/>
  <c r="AR28" i="100"/>
  <c r="AR151" i="88" s="1"/>
  <c r="AR197" i="88" s="1"/>
  <c r="AS27" i="100"/>
  <c r="AR29" i="99"/>
  <c r="AR30" i="99" s="1"/>
  <c r="AQ151" i="63"/>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8" i="88"/>
  <c r="J131" i="75"/>
  <c r="J131" i="74"/>
  <c r="J131" i="73"/>
  <c r="L129" i="72"/>
  <c r="K130" i="72"/>
  <c r="K132" i="72" s="1"/>
  <c r="J131" i="70"/>
  <c r="J131" i="69"/>
  <c r="L130" i="68"/>
  <c r="L132" i="68" s="1"/>
  <c r="M129" i="68"/>
  <c r="J131" i="67"/>
  <c r="Q128" i="68" l="1"/>
  <c r="R84" i="68"/>
  <c r="Q128" i="67"/>
  <c r="R84" i="67"/>
  <c r="AU27" i="102"/>
  <c r="AT28" i="102"/>
  <c r="AT151" i="68" s="1"/>
  <c r="AT197" i="68" s="1"/>
  <c r="AT28" i="101"/>
  <c r="AT151" i="67" s="1"/>
  <c r="AT197" i="67" s="1"/>
  <c r="AU27" i="101"/>
  <c r="AT27" i="100"/>
  <c r="AS28" i="100"/>
  <c r="AS151" i="88" s="1"/>
  <c r="AS197" i="88" s="1"/>
  <c r="AR151" i="63"/>
  <c r="AS29" i="99"/>
  <c r="AS30" i="99" s="1"/>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8" i="88"/>
  <c r="J130" i="75"/>
  <c r="J132" i="75" s="1"/>
  <c r="K129" i="75"/>
  <c r="J130" i="74"/>
  <c r="J132" i="74" s="1"/>
  <c r="K129" i="74"/>
  <c r="J130" i="73"/>
  <c r="J132" i="73" s="1"/>
  <c r="K129" i="73"/>
  <c r="L131" i="72"/>
  <c r="J130" i="70"/>
  <c r="J132" i="70" s="1"/>
  <c r="K129" i="70"/>
  <c r="J130" i="69"/>
  <c r="J132" i="69" s="1"/>
  <c r="K129" i="69"/>
  <c r="M131" i="68"/>
  <c r="J130" i="67"/>
  <c r="J132" i="67" s="1"/>
  <c r="K129" i="67"/>
  <c r="R128" i="68" l="1"/>
  <c r="S84" i="68"/>
  <c r="R128" i="67"/>
  <c r="S84" i="67"/>
  <c r="AU28" i="102"/>
  <c r="AU151" i="68" s="1"/>
  <c r="AU197" i="68" s="1"/>
  <c r="AV27" i="102"/>
  <c r="AU28" i="101"/>
  <c r="AU151" i="67" s="1"/>
  <c r="AU197" i="67" s="1"/>
  <c r="AV27" i="101"/>
  <c r="AT28" i="100"/>
  <c r="AT151" i="88" s="1"/>
  <c r="AT197" i="88" s="1"/>
  <c r="AU27" i="100"/>
  <c r="AS151" i="63"/>
  <c r="AT29" i="99"/>
  <c r="AT30" i="99" s="1"/>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8" i="88"/>
  <c r="K131" i="75"/>
  <c r="K131" i="74"/>
  <c r="K131" i="73"/>
  <c r="L130" i="72"/>
  <c r="L132" i="72" s="1"/>
  <c r="M129" i="72"/>
  <c r="K131" i="70"/>
  <c r="K131" i="69"/>
  <c r="M130" i="68"/>
  <c r="M132" i="68" s="1"/>
  <c r="N129" i="68"/>
  <c r="K131" i="67"/>
  <c r="S128" i="68" l="1"/>
  <c r="T84" i="68"/>
  <c r="S128" i="67"/>
  <c r="T84" i="67"/>
  <c r="AW27" i="102"/>
  <c r="AV28" i="102"/>
  <c r="AV151" i="68" s="1"/>
  <c r="AV197" i="68" s="1"/>
  <c r="AV28" i="101"/>
  <c r="AV151" i="67" s="1"/>
  <c r="AV197" i="67" s="1"/>
  <c r="AW27" i="101"/>
  <c r="AU28" i="100"/>
  <c r="AU151" i="88" s="1"/>
  <c r="AU197" i="88" s="1"/>
  <c r="AV27" i="100"/>
  <c r="AT151" i="63"/>
  <c r="AU29" i="99"/>
  <c r="AU30" i="99" s="1"/>
  <c r="Q135" i="71"/>
  <c r="Q190" i="71"/>
  <c r="J135" i="75"/>
  <c r="S129" i="71"/>
  <c r="S131" i="71" s="1"/>
  <c r="R130" i="71"/>
  <c r="R132" i="71" s="1"/>
  <c r="R133" i="71" s="1"/>
  <c r="J135" i="67"/>
  <c r="J135" i="73"/>
  <c r="J135" i="69"/>
  <c r="J135" i="70"/>
  <c r="M133" i="68"/>
  <c r="M190" i="68" s="1"/>
  <c r="L133" i="72"/>
  <c r="S128" i="88"/>
  <c r="AV191" i="88"/>
  <c r="AV192" i="88"/>
  <c r="AV198" i="88"/>
  <c r="K130" i="75"/>
  <c r="K132" i="75" s="1"/>
  <c r="L129" i="75"/>
  <c r="K130" i="74"/>
  <c r="K132" i="74" s="1"/>
  <c r="L129" i="74"/>
  <c r="K130" i="73"/>
  <c r="K132" i="73" s="1"/>
  <c r="L129" i="73"/>
  <c r="M131" i="72"/>
  <c r="L129" i="70"/>
  <c r="K130" i="70"/>
  <c r="K132" i="70" s="1"/>
  <c r="K130" i="69"/>
  <c r="K132" i="69" s="1"/>
  <c r="L129" i="69"/>
  <c r="N131" i="68"/>
  <c r="K130" i="67"/>
  <c r="K132" i="67" s="1"/>
  <c r="L129" i="67"/>
  <c r="T128" i="68" l="1"/>
  <c r="U84" i="68"/>
  <c r="U128" i="68" s="1"/>
  <c r="T128" i="67"/>
  <c r="U84" i="67"/>
  <c r="AX27" i="102"/>
  <c r="AW28" i="102"/>
  <c r="AW151" i="68" s="1"/>
  <c r="AW197" i="68" s="1"/>
  <c r="AW28" i="101"/>
  <c r="AW151" i="67" s="1"/>
  <c r="AW197" i="67" s="1"/>
  <c r="AX27" i="101"/>
  <c r="AV28" i="100"/>
  <c r="AV151" i="88" s="1"/>
  <c r="AV197" i="88" s="1"/>
  <c r="AW27" i="100"/>
  <c r="AU151" i="63"/>
  <c r="AV29" i="99"/>
  <c r="AV30" i="99" s="1"/>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L131" i="75"/>
  <c r="L131" i="74"/>
  <c r="L131" i="73"/>
  <c r="M130" i="72"/>
  <c r="M132" i="72" s="1"/>
  <c r="N129" i="72"/>
  <c r="L131" i="70"/>
  <c r="L131" i="69"/>
  <c r="N130" i="68"/>
  <c r="N132" i="68" s="1"/>
  <c r="O129" i="68"/>
  <c r="L131" i="67"/>
  <c r="V84" i="68" l="1"/>
  <c r="U128" i="67"/>
  <c r="V84" i="67"/>
  <c r="AY27" i="102"/>
  <c r="AX28" i="102"/>
  <c r="AX151" i="68" s="1"/>
  <c r="AX197" i="68" s="1"/>
  <c r="AY27" i="101"/>
  <c r="AX28" i="101"/>
  <c r="AX151" i="67" s="1"/>
  <c r="AX197" i="67" s="1"/>
  <c r="AX27" i="100"/>
  <c r="AW28" i="100"/>
  <c r="AW151" i="88" s="1"/>
  <c r="AW197" i="88" s="1"/>
  <c r="AW29" i="99"/>
  <c r="AW30" i="99" s="1"/>
  <c r="AV151" i="63"/>
  <c r="S135" i="71"/>
  <c r="S190" i="71"/>
  <c r="K135" i="75"/>
  <c r="K190" i="75"/>
  <c r="U129" i="71"/>
  <c r="U131" i="71" s="1"/>
  <c r="T130" i="71"/>
  <c r="T132" i="71" s="1"/>
  <c r="T133" i="71" s="1"/>
  <c r="K135" i="73"/>
  <c r="K135" i="70"/>
  <c r="K135" i="67"/>
  <c r="M133" i="72"/>
  <c r="M190" i="72" s="1"/>
  <c r="N133" i="68"/>
  <c r="K135" i="69"/>
  <c r="U128" i="88"/>
  <c r="AX191" i="88"/>
  <c r="AX192" i="88"/>
  <c r="AX198" i="88"/>
  <c r="L130" i="75"/>
  <c r="L132" i="75" s="1"/>
  <c r="M129" i="75"/>
  <c r="L130" i="74"/>
  <c r="L132" i="74" s="1"/>
  <c r="M129" i="74"/>
  <c r="L130" i="73"/>
  <c r="L132" i="73" s="1"/>
  <c r="M129" i="73"/>
  <c r="N131" i="72"/>
  <c r="L130" i="70"/>
  <c r="L132" i="70" s="1"/>
  <c r="M129" i="70"/>
  <c r="L130" i="69"/>
  <c r="L132" i="69" s="1"/>
  <c r="M129" i="69"/>
  <c r="O131" i="68"/>
  <c r="L130" i="67"/>
  <c r="L132" i="67" s="1"/>
  <c r="M129" i="67"/>
  <c r="W84" i="68" l="1"/>
  <c r="V128" i="68"/>
  <c r="V128" i="67"/>
  <c r="W84" i="67"/>
  <c r="AY28" i="102"/>
  <c r="AY151" i="68" s="1"/>
  <c r="AY197" i="68" s="1"/>
  <c r="AZ27" i="102"/>
  <c r="AZ27" i="101"/>
  <c r="AY28" i="101"/>
  <c r="AY151" i="67" s="1"/>
  <c r="AY197" i="67" s="1"/>
  <c r="AY27" i="100"/>
  <c r="AX28" i="100"/>
  <c r="AX151" i="88" s="1"/>
  <c r="AX197" i="88" s="1"/>
  <c r="AX29" i="99"/>
  <c r="AX30" i="99" s="1"/>
  <c r="AW151" i="63"/>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M131" i="75"/>
  <c r="M131" i="74"/>
  <c r="M131" i="73"/>
  <c r="N130" i="72"/>
  <c r="N132" i="72" s="1"/>
  <c r="O129" i="72"/>
  <c r="M131" i="70"/>
  <c r="M131" i="69"/>
  <c r="O130" i="68"/>
  <c r="O132" i="68" s="1"/>
  <c r="P129" i="68"/>
  <c r="M131" i="67"/>
  <c r="W128" i="68" l="1"/>
  <c r="X84" i="68"/>
  <c r="W128" i="67"/>
  <c r="X84" i="67"/>
  <c r="AZ28" i="102"/>
  <c r="AZ151" i="68" s="1"/>
  <c r="AZ197" i="68" s="1"/>
  <c r="BA27" i="102"/>
  <c r="BA27" i="101"/>
  <c r="AZ28" i="101"/>
  <c r="AZ151" i="67" s="1"/>
  <c r="AZ197" i="67" s="1"/>
  <c r="AZ27" i="100"/>
  <c r="AY28" i="100"/>
  <c r="AY151" i="88" s="1"/>
  <c r="AY197" i="88" s="1"/>
  <c r="AX151" i="63"/>
  <c r="AY29" i="99"/>
  <c r="AY30" i="99" s="1"/>
  <c r="L135" i="69"/>
  <c r="L190" i="69"/>
  <c r="L135" i="75"/>
  <c r="U135" i="71"/>
  <c r="U190" i="71"/>
  <c r="L135" i="73"/>
  <c r="L190" i="73"/>
  <c r="V130" i="71"/>
  <c r="V132" i="71" s="1"/>
  <c r="V133" i="71" s="1"/>
  <c r="W129" i="71"/>
  <c r="W131" i="71" s="1"/>
  <c r="L135" i="70"/>
  <c r="O133" i="68"/>
  <c r="O190" i="68" s="1"/>
  <c r="L135" i="67"/>
  <c r="N133" i="72"/>
  <c r="W128" i="88"/>
  <c r="AZ192" i="88"/>
  <c r="AZ191" i="88"/>
  <c r="AZ198" i="88"/>
  <c r="N129" i="75"/>
  <c r="M130" i="75"/>
  <c r="M132" i="75" s="1"/>
  <c r="N129" i="74"/>
  <c r="M130" i="74"/>
  <c r="M132" i="74" s="1"/>
  <c r="M130" i="73"/>
  <c r="M132" i="73" s="1"/>
  <c r="N129" i="73"/>
  <c r="O131" i="72"/>
  <c r="M130" i="70"/>
  <c r="M132" i="70" s="1"/>
  <c r="N129" i="70"/>
  <c r="N129" i="69"/>
  <c r="M130" i="69"/>
  <c r="M132" i="69" s="1"/>
  <c r="P131" i="68"/>
  <c r="M130" i="67"/>
  <c r="M132" i="67" s="1"/>
  <c r="N129" i="67"/>
  <c r="X128" i="68" l="1"/>
  <c r="Y84" i="68"/>
  <c r="X128" i="67"/>
  <c r="Y84" i="67"/>
  <c r="BB27" i="102"/>
  <c r="BB28" i="102" s="1"/>
  <c r="BB151" i="68" s="1"/>
  <c r="BB197" i="68" s="1"/>
  <c r="BA28" i="102"/>
  <c r="BA151" i="68" s="1"/>
  <c r="BA197" i="68" s="1"/>
  <c r="BA28" i="101"/>
  <c r="BA151" i="67" s="1"/>
  <c r="BA197" i="67" s="1"/>
  <c r="BB27" i="101"/>
  <c r="BB28" i="101" s="1"/>
  <c r="BB151" i="67" s="1"/>
  <c r="BB197" i="67" s="1"/>
  <c r="BA27" i="100"/>
  <c r="AZ28" i="100"/>
  <c r="AZ151" i="88" s="1"/>
  <c r="AZ197" i="88" s="1"/>
  <c r="AY151" i="63"/>
  <c r="AZ29" i="99"/>
  <c r="AZ30" i="99" s="1"/>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8" i="88"/>
  <c r="N131" i="75"/>
  <c r="N131" i="74"/>
  <c r="N131" i="73"/>
  <c r="P129" i="72"/>
  <c r="O130" i="72"/>
  <c r="O132" i="72" s="1"/>
  <c r="N131" i="70"/>
  <c r="N131" i="69"/>
  <c r="Q129" i="68"/>
  <c r="P130" i="68"/>
  <c r="P132" i="68" s="1"/>
  <c r="N131" i="67"/>
  <c r="Y128" i="68" l="1"/>
  <c r="Z84" i="68"/>
  <c r="Y128" i="67"/>
  <c r="Z84" i="67"/>
  <c r="BA28" i="100"/>
  <c r="BA151" i="88" s="1"/>
  <c r="BA197" i="88" s="1"/>
  <c r="BB27" i="100"/>
  <c r="BB28" i="100" s="1"/>
  <c r="BB151" i="88" s="1"/>
  <c r="BB197" i="88" s="1"/>
  <c r="AZ151" i="63"/>
  <c r="BA29" i="99"/>
  <c r="BA30" i="99" s="1"/>
  <c r="M135" i="69"/>
  <c r="M190" i="69"/>
  <c r="M135" i="73"/>
  <c r="M190" i="73"/>
  <c r="M135" i="67"/>
  <c r="M190" i="67"/>
  <c r="W135" i="71"/>
  <c r="W190" i="71"/>
  <c r="Y129" i="71"/>
  <c r="Y131" i="71" s="1"/>
  <c r="X130" i="71"/>
  <c r="X132" i="71" s="1"/>
  <c r="X133" i="71" s="1"/>
  <c r="M135" i="75"/>
  <c r="M135" i="70"/>
  <c r="P133" i="68"/>
  <c r="P190" i="68" s="1"/>
  <c r="O133" i="72"/>
  <c r="Y128" i="88"/>
  <c r="BB192" i="88"/>
  <c r="BB191" i="88"/>
  <c r="BB198" i="88"/>
  <c r="N130" i="75"/>
  <c r="N132" i="75" s="1"/>
  <c r="O129" i="75"/>
  <c r="O129" i="74"/>
  <c r="N130" i="74"/>
  <c r="N132" i="74" s="1"/>
  <c r="N130" i="73"/>
  <c r="N132" i="73" s="1"/>
  <c r="O129" i="73"/>
  <c r="P131" i="72"/>
  <c r="N130" i="70"/>
  <c r="N132" i="70" s="1"/>
  <c r="O129" i="70"/>
  <c r="N130" i="69"/>
  <c r="N132" i="69" s="1"/>
  <c r="O129" i="69"/>
  <c r="Q131" i="68"/>
  <c r="N130" i="67"/>
  <c r="N132" i="67" s="1"/>
  <c r="O129" i="67"/>
  <c r="Z128" i="68" l="1"/>
  <c r="AA84" i="68"/>
  <c r="Z128" i="67"/>
  <c r="AA84" i="67"/>
  <c r="BA151" i="63"/>
  <c r="BB29" i="99"/>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Q130" i="68"/>
  <c r="Q132" i="68" s="1"/>
  <c r="R129" i="68"/>
  <c r="O131" i="67"/>
  <c r="BB30" i="99" l="1"/>
  <c r="BB151" i="63" s="1"/>
  <c r="N135" i="69"/>
  <c r="AA128" i="68"/>
  <c r="AB84" i="68"/>
  <c r="AB128" i="68" s="1"/>
  <c r="AA128" i="67"/>
  <c r="AB84" i="67"/>
  <c r="AB128" i="67" s="1"/>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V130" i="67"/>
  <c r="AV132" i="67" s="1"/>
  <c r="AW129" i="67"/>
  <c r="AX135" i="68" l="1"/>
  <c r="AW135" i="72"/>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76" i="68"/>
  <c r="BB176" i="71"/>
  <c r="BB176" i="70"/>
  <c r="BB176" i="88"/>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76" i="67"/>
  <c r="AL176" i="69"/>
  <c r="AL176" i="75"/>
  <c r="AL176" i="72"/>
  <c r="AL176" i="63"/>
  <c r="AL195" i="63" s="1"/>
  <c r="AL176" i="88"/>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76" i="68"/>
  <c r="AV176" i="63"/>
  <c r="AV195" i="63" s="1"/>
  <c r="AV176" i="70"/>
  <c r="AV176" i="67"/>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76" i="68"/>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76" i="70"/>
  <c r="AG176" i="67"/>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E176" i="69"/>
  <c r="E176" i="67"/>
  <c r="AO143" i="67"/>
  <c r="AO193" i="67" s="1"/>
  <c r="AS176" i="68"/>
  <c r="I176" i="72"/>
  <c r="AI176" i="68"/>
  <c r="X143" i="67"/>
  <c r="X193" i="67" s="1"/>
  <c r="P172" i="88"/>
  <c r="P194" i="88" s="1"/>
  <c r="AC176" i="68"/>
  <c r="AZ176" i="68"/>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76" i="74"/>
  <c r="K143" i="67"/>
  <c r="K193" i="67" s="1"/>
  <c r="S143" i="67"/>
  <c r="S193" i="67" s="1"/>
  <c r="AQ143" i="67"/>
  <c r="AQ193" i="67" s="1"/>
  <c r="AQ143" i="74"/>
  <c r="AQ193" i="74" s="1"/>
  <c r="AX176" i="68"/>
  <c r="R147" i="75"/>
  <c r="J147" i="67"/>
  <c r="H147" i="73"/>
  <c r="W147" i="68"/>
  <c r="U147" i="75"/>
  <c r="Z176" i="68"/>
  <c r="Z176" i="74"/>
  <c r="T176" i="68"/>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76" i="74"/>
  <c r="H176" i="72"/>
  <c r="H176" i="74"/>
  <c r="F143" i="73"/>
  <c r="F193" i="73" s="1"/>
  <c r="F143" i="74"/>
  <c r="F193" i="74" s="1"/>
  <c r="L193" i="71"/>
  <c r="Q176" i="68"/>
  <c r="Q176" i="74"/>
  <c r="AO147" i="88"/>
  <c r="AY147" i="73"/>
  <c r="AZ147" i="88"/>
  <c r="AJ147" i="88"/>
  <c r="AY176" i="68"/>
  <c r="AY176" i="74"/>
  <c r="P172" i="72"/>
  <c r="P194" i="72" s="1"/>
  <c r="AC172" i="72"/>
  <c r="AC194" i="72" s="1"/>
  <c r="AC172" i="74"/>
  <c r="AC194" i="74" s="1"/>
  <c r="R143" i="67"/>
  <c r="R193" i="67" s="1"/>
  <c r="AX213" i="75"/>
  <c r="AB213" i="67"/>
  <c r="U214" i="73"/>
  <c r="AK213" i="68"/>
  <c r="AG215" i="67"/>
  <c r="O172" i="71"/>
  <c r="O194" i="71" s="1"/>
  <c r="O172" i="74"/>
  <c r="O194" i="74" s="1"/>
  <c r="S176" i="68"/>
  <c r="S176" i="74"/>
  <c r="AX213" i="69"/>
  <c r="G146" i="72"/>
  <c r="AM143" i="67"/>
  <c r="AM193" i="67" s="1"/>
  <c r="AM143" i="74"/>
  <c r="AM193" i="74" s="1"/>
  <c r="AD146" i="72"/>
  <c r="F146" i="69"/>
  <c r="T146" i="68"/>
  <c r="AN146" i="69"/>
  <c r="W146" i="67"/>
  <c r="J176" i="68"/>
  <c r="J176" i="74"/>
  <c r="AR146" i="69"/>
  <c r="H172" i="71"/>
  <c r="H194" i="71" s="1"/>
  <c r="AN176" i="68"/>
  <c r="AN176" i="74"/>
  <c r="AE176" i="68"/>
  <c r="AM147" i="67"/>
  <c r="AV147" i="67"/>
  <c r="AS147" i="68"/>
  <c r="AU147" i="75"/>
  <c r="AL147" i="72"/>
  <c r="P143" i="67"/>
  <c r="P193" i="67" s="1"/>
  <c r="AJ176" i="68"/>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76" i="74"/>
  <c r="L172" i="67"/>
  <c r="L194" i="67" s="1"/>
  <c r="K176" i="68"/>
  <c r="F146" i="67"/>
  <c r="AR146" i="72"/>
  <c r="Q143" i="67"/>
  <c r="Q193" i="67" s="1"/>
  <c r="Q143" i="74"/>
  <c r="Q193" i="74" s="1"/>
  <c r="AU176" i="68"/>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76" i="75"/>
  <c r="N176" i="67"/>
  <c r="N176" i="73"/>
  <c r="N176" i="68"/>
  <c r="N176" i="72"/>
  <c r="N176" i="71"/>
  <c r="AE146" i="68"/>
  <c r="F176" i="71"/>
  <c r="F176" i="88"/>
  <c r="F176" i="70"/>
  <c r="F176" i="72"/>
  <c r="F176" i="73"/>
  <c r="F176" i="68"/>
  <c r="F176" i="63"/>
  <c r="F195" i="63" s="1"/>
  <c r="F176" i="75"/>
  <c r="F176" i="67"/>
  <c r="R146" i="70"/>
  <c r="H172" i="68"/>
  <c r="H194" i="68" s="1"/>
  <c r="H172" i="88"/>
  <c r="H194" i="88" s="1"/>
  <c r="H172" i="67"/>
  <c r="H194" i="67" s="1"/>
  <c r="H172" i="72"/>
  <c r="H194" i="72" s="1"/>
  <c r="H172" i="69"/>
  <c r="H194" i="69" s="1"/>
  <c r="H172" i="70"/>
  <c r="H194" i="70" s="1"/>
  <c r="H172" i="73"/>
  <c r="H194" i="73" s="1"/>
  <c r="AM146" i="73"/>
  <c r="Q146" i="72"/>
  <c r="V146" i="68"/>
  <c r="AM176" i="88"/>
  <c r="AM176" i="73"/>
  <c r="AM176" i="75"/>
  <c r="AM176" i="70"/>
  <c r="AM176" i="69"/>
  <c r="AM176" i="63"/>
  <c r="AM195" i="63" s="1"/>
  <c r="AM176" i="71"/>
  <c r="AM176" i="67"/>
  <c r="AM176" i="72"/>
  <c r="AM176" i="68"/>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76" i="71"/>
  <c r="BA176" i="72"/>
  <c r="BA176" i="67"/>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76" i="88"/>
  <c r="AP176" i="63"/>
  <c r="AP195" i="63" s="1"/>
  <c r="AP176" i="72"/>
  <c r="AP176" i="71"/>
  <c r="AP176" i="75"/>
  <c r="AP176" i="73"/>
  <c r="P176" i="75"/>
  <c r="P176" i="63"/>
  <c r="P195" i="63" s="1"/>
  <c r="P176" i="67"/>
  <c r="P176" i="71"/>
  <c r="P176" i="69"/>
  <c r="P176" i="73"/>
  <c r="P176" i="88"/>
  <c r="P176" i="70"/>
  <c r="P176" i="72"/>
  <c r="P176" i="68"/>
  <c r="K146" i="72"/>
  <c r="K146" i="75"/>
  <c r="N143" i="88"/>
  <c r="N193" i="88" s="1"/>
  <c r="M143" i="70"/>
  <c r="M193" i="70" s="1"/>
  <c r="P146" i="72"/>
  <c r="AR176" i="71"/>
  <c r="AR176" i="73"/>
  <c r="AR176" i="72"/>
  <c r="AR176" i="67"/>
  <c r="AR176" i="69"/>
  <c r="AR176" i="63"/>
  <c r="AR195" i="63" s="1"/>
  <c r="AR176" i="88"/>
  <c r="AR176" i="70"/>
  <c r="AR176" i="75"/>
  <c r="U176" i="72"/>
  <c r="U176" i="75"/>
  <c r="U176" i="70"/>
  <c r="U176" i="67"/>
  <c r="U176" i="63"/>
  <c r="U195" i="63" s="1"/>
  <c r="U176" i="88"/>
  <c r="U176" i="73"/>
  <c r="U176" i="69"/>
  <c r="U176" i="71"/>
  <c r="U176" i="68"/>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76" i="71"/>
  <c r="AT176" i="67"/>
  <c r="AT176" i="88"/>
  <c r="AT176" i="63"/>
  <c r="AT195" i="63" s="1"/>
  <c r="AT176" i="70"/>
  <c r="AT176" i="73"/>
  <c r="AT176" i="72"/>
  <c r="AT176" i="75"/>
  <c r="I176" i="71"/>
  <c r="I176" i="73"/>
  <c r="I176" i="88"/>
  <c r="I176" i="70"/>
  <c r="I176" i="75"/>
  <c r="I176" i="63"/>
  <c r="I195" i="63" s="1"/>
  <c r="I176" i="69"/>
  <c r="I176" i="68"/>
  <c r="I176" i="67"/>
  <c r="R146" i="72"/>
  <c r="AP146" i="67"/>
  <c r="V176" i="73"/>
  <c r="V176" i="63"/>
  <c r="V195" i="63" s="1"/>
  <c r="V176" i="71"/>
  <c r="V176" i="72"/>
  <c r="V176" i="75"/>
  <c r="V176" i="70"/>
  <c r="V176" i="67"/>
  <c r="V176" i="88"/>
  <c r="V176" i="69"/>
  <c r="V176" i="68"/>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76" i="70"/>
  <c r="AC176" i="88"/>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76" i="88"/>
  <c r="AW176" i="75"/>
  <c r="AW176" i="63"/>
  <c r="AW195" i="63" s="1"/>
  <c r="AW176" i="69"/>
  <c r="AW176" i="72"/>
  <c r="AW176" i="71"/>
  <c r="AW176" i="68"/>
  <c r="I146" i="88"/>
  <c r="AI176" i="88"/>
  <c r="AI176" i="71"/>
  <c r="AI176" i="73"/>
  <c r="AI176" i="67"/>
  <c r="AI176" i="70"/>
  <c r="AI176" i="75"/>
  <c r="AI176" i="72"/>
  <c r="AI176" i="63"/>
  <c r="AI195" i="63" s="1"/>
  <c r="AI176" i="69"/>
  <c r="AK146" i="72"/>
  <c r="AK146" i="75"/>
  <c r="X176" i="72"/>
  <c r="X176" i="63"/>
  <c r="X195" i="63" s="1"/>
  <c r="X176" i="73"/>
  <c r="X176" i="67"/>
  <c r="X176" i="69"/>
  <c r="X176" i="88"/>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76" i="88"/>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76" i="63"/>
  <c r="K195" i="63" s="1"/>
  <c r="K176" i="67"/>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Z196" i="88" s="1"/>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76" i="63"/>
  <c r="S195" i="63" s="1"/>
  <c r="S176" i="70"/>
  <c r="S176" i="73"/>
  <c r="S176" i="71"/>
  <c r="S176" i="75"/>
  <c r="S176" i="67"/>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76" i="75"/>
  <c r="AQ176" i="70"/>
  <c r="AQ176" i="69"/>
  <c r="AQ176" i="63"/>
  <c r="AQ195" i="63" s="1"/>
  <c r="AQ176" i="73"/>
  <c r="AQ176" i="88"/>
  <c r="AQ176" i="71"/>
  <c r="O176" i="88"/>
  <c r="O176" i="70"/>
  <c r="O176" i="73"/>
  <c r="O176" i="72"/>
  <c r="O176" i="67"/>
  <c r="O176" i="69"/>
  <c r="O176" i="68"/>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76" i="69"/>
  <c r="AS176" i="70"/>
  <c r="AS176" i="75"/>
  <c r="AS176" i="73"/>
  <c r="AS176" i="67"/>
  <c r="AM146" i="72"/>
  <c r="H146" i="69"/>
  <c r="Z146" i="75"/>
  <c r="G176" i="88"/>
  <c r="G176" i="63"/>
  <c r="G195" i="63" s="1"/>
  <c r="G176" i="75"/>
  <c r="G176" i="72"/>
  <c r="G176" i="67"/>
  <c r="G176" i="73"/>
  <c r="G176" i="69"/>
  <c r="G176" i="71"/>
  <c r="G176" i="68"/>
  <c r="G176" i="70"/>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76" i="73"/>
  <c r="AA176" i="75"/>
  <c r="AA176" i="63"/>
  <c r="AA195" i="63" s="1"/>
  <c r="AA176" i="88"/>
  <c r="AA176" i="72"/>
  <c r="AA176" i="67"/>
  <c r="AA176" i="70"/>
  <c r="AA176" i="71"/>
  <c r="AA176" i="68"/>
  <c r="F172" i="71"/>
  <c r="F194" i="71" s="1"/>
  <c r="H172" i="75"/>
  <c r="H194" i="75" s="1"/>
  <c r="AL146" i="75"/>
  <c r="Y176" i="73"/>
  <c r="Y176" i="69"/>
  <c r="Y176" i="72"/>
  <c r="Y176" i="75"/>
  <c r="Y176" i="63"/>
  <c r="Y195" i="63" s="1"/>
  <c r="Y176" i="88"/>
  <c r="Y176" i="71"/>
  <c r="Y176" i="67"/>
  <c r="Y176" i="70"/>
  <c r="AH176" i="75"/>
  <c r="AH176" i="88"/>
  <c r="AH176" i="71"/>
  <c r="AH176" i="67"/>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76" i="63"/>
  <c r="Q195" i="63" s="1"/>
  <c r="Q176" i="75"/>
  <c r="Q176" i="71"/>
  <c r="Q176" i="72"/>
  <c r="Q176" i="69"/>
  <c r="Q176" i="88"/>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76" i="63"/>
  <c r="AF195" i="63" s="1"/>
  <c r="AF176" i="70"/>
  <c r="AF176" i="75"/>
  <c r="AF176" i="73"/>
  <c r="AF176" i="88"/>
  <c r="AF176" i="72"/>
  <c r="L143" i="69"/>
  <c r="L193" i="69" s="1"/>
  <c r="L176" i="68"/>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76" i="70"/>
  <c r="AN176" i="75"/>
  <c r="AN176" i="63"/>
  <c r="AN195" i="63" s="1"/>
  <c r="AN202" i="63" s="1"/>
  <c r="AN176" i="69"/>
  <c r="AN176" i="72"/>
  <c r="AN176" i="88"/>
  <c r="H176" i="63"/>
  <c r="H195" i="63" s="1"/>
  <c r="H176" i="75"/>
  <c r="H176" i="69"/>
  <c r="H176" i="67"/>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76" i="73"/>
  <c r="AK176" i="63"/>
  <c r="AK195" i="63" s="1"/>
  <c r="AK176" i="70"/>
  <c r="AK176" i="69"/>
  <c r="AK176" i="67"/>
  <c r="AK176" i="71"/>
  <c r="AK176" i="75"/>
  <c r="AK176" i="72"/>
  <c r="AX176" i="88"/>
  <c r="AX176" i="69"/>
  <c r="AX176" i="70"/>
  <c r="AX176" i="73"/>
  <c r="AX176" i="72"/>
  <c r="AX176" i="75"/>
  <c r="AX176" i="67"/>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76" i="75"/>
  <c r="AU176" i="71"/>
  <c r="AU176" i="70"/>
  <c r="AU176" i="63"/>
  <c r="AU195" i="63" s="1"/>
  <c r="AU176" i="67"/>
  <c r="AU176" i="73"/>
  <c r="AU176" i="72"/>
  <c r="L176" i="73"/>
  <c r="H176" i="68"/>
  <c r="F143" i="70"/>
  <c r="F193" i="70" s="1"/>
  <c r="F143" i="75"/>
  <c r="F193" i="75" s="1"/>
  <c r="F143" i="72"/>
  <c r="F193" i="72" s="1"/>
  <c r="F143" i="63"/>
  <c r="F193" i="63" s="1"/>
  <c r="F193" i="71"/>
  <c r="F143" i="88"/>
  <c r="F193" i="88" s="1"/>
  <c r="F143" i="69"/>
  <c r="F193" i="69" s="1"/>
  <c r="F143" i="68"/>
  <c r="F193" i="68" s="1"/>
  <c r="H176" i="88"/>
  <c r="F143" i="67"/>
  <c r="F193" i="67" s="1"/>
  <c r="AE176" i="63"/>
  <c r="AE195" i="63" s="1"/>
  <c r="AE176" i="75"/>
  <c r="AE176" i="72"/>
  <c r="AE176" i="88"/>
  <c r="AE176" i="71"/>
  <c r="AE176" i="69"/>
  <c r="AE176" i="73"/>
  <c r="AE176" i="67"/>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76" i="67"/>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AH176" i="68"/>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Z176" i="88"/>
  <c r="Z176" i="71"/>
  <c r="Z176" i="73"/>
  <c r="Z176" i="70"/>
  <c r="Z176" i="72"/>
  <c r="Z176" i="63"/>
  <c r="Z195" i="63" s="1"/>
  <c r="Z176" i="69"/>
  <c r="Z176" i="67"/>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76" i="63"/>
  <c r="T195" i="63" s="1"/>
  <c r="T176" i="75"/>
  <c r="T176" i="88"/>
  <c r="T176" i="69"/>
  <c r="T176" i="73"/>
  <c r="T176" i="70"/>
  <c r="T176" i="71"/>
  <c r="E176" i="70"/>
  <c r="AD176" i="73"/>
  <c r="AD176" i="88"/>
  <c r="AD176" i="67"/>
  <c r="AD176" i="69"/>
  <c r="AD176" i="70"/>
  <c r="AD176" i="71"/>
  <c r="AD176" i="63"/>
  <c r="AD195" i="63" s="1"/>
  <c r="AD176" i="72"/>
  <c r="AD176" i="75"/>
  <c r="AD176" i="68"/>
  <c r="W176" i="88"/>
  <c r="W176" i="63"/>
  <c r="W195" i="63" s="1"/>
  <c r="W176" i="69"/>
  <c r="W176" i="67"/>
  <c r="W176" i="73"/>
  <c r="W176" i="68"/>
  <c r="W176" i="71"/>
  <c r="W176" i="75"/>
  <c r="W176" i="72"/>
  <c r="AZ176" i="71"/>
  <c r="AZ176" i="67"/>
  <c r="AZ176" i="73"/>
  <c r="AZ176" i="88"/>
  <c r="AZ176" i="63"/>
  <c r="AZ195" i="63" s="1"/>
  <c r="AZ176" i="72"/>
  <c r="AZ176" i="69"/>
  <c r="AZ176" i="75"/>
  <c r="AZ176" i="70"/>
  <c r="AG143" i="69"/>
  <c r="AG193" i="69" s="1"/>
  <c r="AG143" i="72"/>
  <c r="AG193" i="72" s="1"/>
  <c r="AG143" i="68"/>
  <c r="AG193"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76" i="73"/>
  <c r="M176" i="72"/>
  <c r="M176" i="69"/>
  <c r="M176" i="63"/>
  <c r="M195" i="63" s="1"/>
  <c r="M176" i="68"/>
  <c r="M176" i="75"/>
  <c r="M176" i="88"/>
  <c r="M176" i="71"/>
  <c r="AY176" i="72"/>
  <c r="AY176" i="88"/>
  <c r="AY176" i="71"/>
  <c r="AY176" i="70"/>
  <c r="AY176" i="75"/>
  <c r="AY176" i="67"/>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76" i="63"/>
  <c r="E195" i="63" s="1"/>
  <c r="AJ176" i="63"/>
  <c r="AJ195" i="63" s="1"/>
  <c r="AJ176" i="72"/>
  <c r="AJ176" i="73"/>
  <c r="AJ176" i="67"/>
  <c r="AJ176" i="69"/>
  <c r="AJ176" i="70"/>
  <c r="AJ176" i="71"/>
  <c r="AJ176" i="88"/>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76" i="70"/>
  <c r="AO176" i="69"/>
  <c r="AO176" i="73"/>
  <c r="AO176" i="63"/>
  <c r="AO195" i="63" s="1"/>
  <c r="AO176" i="88"/>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76" i="72"/>
  <c r="R176" i="63"/>
  <c r="R195" i="63" s="1"/>
  <c r="R176" i="70"/>
  <c r="R176" i="88"/>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BA200" i="68" l="1"/>
  <c r="AG200" i="68"/>
  <c r="AQ200" i="68"/>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22" i="68" s="1"/>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Q200" i="75" l="1"/>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F205" i="68" s="1"/>
  <c r="AN202" i="68"/>
  <c r="AN222" i="68" s="1"/>
  <c r="AN201" i="68"/>
  <c r="AY202" i="68"/>
  <c r="AY201" i="68"/>
  <c r="AY221" i="68" s="1"/>
  <c r="Z202" i="68"/>
  <c r="Z222" i="68" s="1"/>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P202" i="68"/>
  <c r="AP201" i="68"/>
  <c r="AP221" i="68" s="1"/>
  <c r="L200" i="68"/>
  <c r="X201" i="68"/>
  <c r="O201" i="68"/>
  <c r="O221" i="68" s="1"/>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Z202" i="67"/>
  <c r="AZ201" i="67"/>
  <c r="AQ202" i="67"/>
  <c r="AQ201" i="67"/>
  <c r="E202" i="67"/>
  <c r="E201" i="67"/>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5" i="69"/>
  <c r="F205" i="69" s="1"/>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E206" i="67"/>
  <c r="E205"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I216" i="69"/>
  <c r="T216" i="67"/>
  <c r="BA216" i="69"/>
  <c r="BA221" i="69"/>
  <c r="AG216" i="70"/>
  <c r="L216" i="69"/>
  <c r="AM216" i="72"/>
  <c r="AJ221" i="67"/>
  <c r="Z220" i="71"/>
  <c r="Z220" i="68"/>
  <c r="F221" i="73"/>
  <c r="F221" i="69"/>
  <c r="F221" i="71"/>
  <c r="F221" i="68"/>
  <c r="AF220" i="70"/>
  <c r="AF220" i="73"/>
  <c r="AF220" i="68"/>
  <c r="AF220" i="71"/>
  <c r="AN222" i="69"/>
  <c r="K222" i="68"/>
  <c r="K222" i="73"/>
  <c r="K222" i="70"/>
  <c r="K222" i="69"/>
  <c r="K222" i="71"/>
  <c r="Z222" i="71"/>
  <c r="Z222" i="70"/>
  <c r="Z222" i="72"/>
  <c r="AM220" i="70"/>
  <c r="AM220" i="73"/>
  <c r="M222" i="73"/>
  <c r="M222" i="69"/>
  <c r="M222" i="71"/>
  <c r="M222" i="72"/>
  <c r="M222" i="67"/>
  <c r="AP221" i="67"/>
  <c r="AQ221" i="68"/>
  <c r="AQ221" i="73"/>
  <c r="AQ221" i="72"/>
  <c r="AD221" i="70"/>
  <c r="F220" i="72"/>
  <c r="F220" i="69"/>
  <c r="F220" i="70"/>
  <c r="F220" i="68"/>
  <c r="BA221" i="73"/>
  <c r="BA221" i="68"/>
  <c r="L222" i="67"/>
  <c r="L222" i="71"/>
  <c r="L222" i="72"/>
  <c r="L222" i="70"/>
  <c r="L222" i="69"/>
  <c r="L222" i="68"/>
  <c r="L222" i="73"/>
  <c r="E205" i="63"/>
  <c r="AT221" i="69"/>
  <c r="AT221" i="70"/>
  <c r="W221" i="68"/>
  <c r="AU221" i="69"/>
  <c r="AF222" i="71"/>
  <c r="AF222" i="69"/>
  <c r="AF222" i="72"/>
  <c r="F222" i="70"/>
  <c r="F222" i="68"/>
  <c r="AW221" i="68"/>
  <c r="W220" i="68"/>
  <c r="AY221" i="73"/>
  <c r="V221" i="71"/>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AM220" i="67" l="1"/>
  <c r="AM220" i="72"/>
  <c r="E221" i="68"/>
  <c r="Q221" i="68"/>
  <c r="G205" i="68"/>
  <c r="H205" i="68" s="1"/>
  <c r="I205" i="68" s="1"/>
  <c r="J205" i="68" s="1"/>
  <c r="K205" i="68" s="1"/>
  <c r="L205" i="68" s="1"/>
  <c r="M205" i="68" s="1"/>
  <c r="D13" i="68" s="1"/>
  <c r="T222" i="69"/>
  <c r="F206" i="68"/>
  <c r="G206" i="68" s="1"/>
  <c r="H206" i="68" s="1"/>
  <c r="I206" i="68" s="1"/>
  <c r="J206" i="68" s="1"/>
  <c r="K206" i="68" s="1"/>
  <c r="L206" i="68" s="1"/>
  <c r="M206" i="68" s="1"/>
  <c r="F13" i="68" s="1"/>
  <c r="V220" i="67"/>
  <c r="F205" i="67"/>
  <c r="G205" i="67" s="1"/>
  <c r="H205" i="67" s="1"/>
  <c r="I205" i="67" s="1"/>
  <c r="J205" i="67" s="1"/>
  <c r="K205" i="67" s="1"/>
  <c r="L205" i="67" s="1"/>
  <c r="M205" i="67" s="1"/>
  <c r="D13" i="67" s="1"/>
  <c r="G204" i="68"/>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G204" i="73" s="1"/>
  <c r="H204" i="73" s="1"/>
  <c r="I204" i="73" s="1"/>
  <c r="J204" i="73" s="1"/>
  <c r="K204" i="73" s="1"/>
  <c r="L204" i="73" s="1"/>
  <c r="M204" i="73" s="1"/>
  <c r="B13" i="73" s="1"/>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H204" i="68"/>
  <c r="I204" i="68" s="1"/>
  <c r="J204" i="68" s="1"/>
  <c r="K204" i="68" s="1"/>
  <c r="L204" i="68" s="1"/>
  <c r="M204" i="68" s="1"/>
  <c r="B13" i="68" s="1"/>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W11" i="2" a="1"/>
  <c r="I12" i="2" a="1"/>
  <c r="P12" i="2" a="1"/>
  <c r="P11" i="2" a="1"/>
  <c r="I11" i="2" a="1"/>
  <c r="W12" i="2" a="1"/>
  <c r="W12" i="2" l="1"/>
  <c r="P12" i="2"/>
  <c r="I12" i="2"/>
  <c r="I11" i="2"/>
  <c r="W11" i="2"/>
  <c r="P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J12" i="2" a="1"/>
  <c r="Q11" i="2" a="1"/>
  <c r="X11" i="2" a="1"/>
  <c r="Q12" i="2" a="1"/>
  <c r="J11" i="2" a="1"/>
  <c r="X12" i="2" a="1"/>
  <c r="X12" i="2" l="1"/>
  <c r="J12" i="2"/>
  <c r="Q12" i="2"/>
  <c r="Q11" i="2"/>
  <c r="X11" i="2"/>
  <c r="J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Y11" i="2" a="1"/>
  <c r="K11" i="2" a="1"/>
  <c r="Y12" i="2" a="1"/>
  <c r="R12" i="2" a="1"/>
  <c r="R11" i="2" a="1"/>
  <c r="K12" i="2" a="1"/>
  <c r="K12" i="2" l="1"/>
  <c r="Y12" i="2"/>
  <c r="R12" i="2"/>
  <c r="Y11" i="2"/>
  <c r="R11" i="2"/>
  <c r="K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Z11" i="2" a="1"/>
  <c r="L12" i="2" a="1"/>
  <c r="Z12" i="2" a="1"/>
  <c r="S12" i="2" a="1"/>
  <c r="S11" i="2" a="1"/>
  <c r="L11" i="2" a="1"/>
  <c r="AC204" i="67" l="1"/>
  <c r="AD204" i="67" s="1"/>
  <c r="AE204" i="67" s="1"/>
  <c r="AF204" i="67" s="1"/>
  <c r="AG204" i="67" s="1"/>
  <c r="AH204" i="67" s="1"/>
  <c r="AI204" i="67" s="1"/>
  <c r="AJ204" i="67" s="1"/>
  <c r="AK204" i="67" s="1"/>
  <c r="AL204" i="67" s="1"/>
  <c r="B17" i="67" s="1"/>
  <c r="Z12" i="2"/>
  <c r="S12" i="2"/>
  <c r="L12" i="2"/>
  <c r="S11" i="2"/>
  <c r="L11" i="2"/>
  <c r="Z11" i="2"/>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T11" i="2" a="1"/>
  <c r="M12" i="2" a="1"/>
  <c r="AA11" i="2" a="1"/>
  <c r="AA12" i="2" a="1"/>
  <c r="M11" i="2" a="1"/>
  <c r="T12" i="2" a="1"/>
  <c r="AM204" i="67" l="1"/>
  <c r="AN204" i="67" s="1"/>
  <c r="AO204" i="67" s="1"/>
  <c r="AP204" i="67" s="1"/>
  <c r="AQ204" i="67" s="1"/>
  <c r="AR204" i="67" s="1"/>
  <c r="AS204" i="67" s="1"/>
  <c r="AT204" i="67" s="1"/>
  <c r="AU204" i="67" s="1"/>
  <c r="AV204" i="67" s="1"/>
  <c r="B18" i="67" s="1"/>
  <c r="M11" i="2"/>
  <c r="M12" i="2"/>
  <c r="AA12" i="2"/>
  <c r="T12" i="2"/>
  <c r="AA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1" i="2" a="1"/>
  <c r="AB12" i="2" a="1"/>
  <c r="AB11" i="2" a="1"/>
  <c r="N12" i="2" a="1"/>
  <c r="N11" i="2" a="1"/>
  <c r="U12" i="2" a="1"/>
  <c r="N11" i="2" l="1"/>
  <c r="AW204" i="67"/>
  <c r="AX204" i="67" s="1"/>
  <c r="AY204" i="67" s="1"/>
  <c r="AZ204" i="67" s="1"/>
  <c r="BA204" i="67" s="1"/>
  <c r="BB204" i="67" s="1"/>
  <c r="N12" i="2"/>
  <c r="AB12" i="2"/>
  <c r="U12" i="2"/>
  <c r="U11" i="2"/>
  <c r="AB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W10" i="2" a="1"/>
  <c r="I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W9" i="2" a="1"/>
  <c r="P10" i="2" a="1"/>
  <c r="I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J10" i="2" l="1"/>
  <c r="X10" i="2"/>
  <c r="T202" i="88"/>
  <c r="T201" i="88"/>
  <c r="T221" i="88" s="1"/>
  <c r="T200" i="88"/>
  <c r="T220" i="88" s="1"/>
  <c r="D14" i="88"/>
  <c r="T210" i="88"/>
  <c r="T222"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X9" i="2" a="1"/>
  <c r="J9" i="2" a="1"/>
  <c r="Q10"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K9" i="2" a="1"/>
  <c r="Y9" i="2" a="1"/>
  <c r="R10"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S10" i="2" a="1"/>
  <c r="L9" i="2" a="1"/>
  <c r="Z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M10" i="2" l="1"/>
  <c r="AA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T10" i="2" a="1"/>
  <c r="AA9" i="2" a="1"/>
  <c r="M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P221" i="88" s="1"/>
  <c r="AO206" i="88"/>
  <c r="AN226" i="88"/>
  <c r="AS129" i="88"/>
  <c r="AS131" i="88" s="1"/>
  <c r="AR130" i="88"/>
  <c r="AR132" i="88" s="1"/>
  <c r="AR133" i="88" s="1"/>
  <c r="AR190" i="88" s="1"/>
  <c r="AQ135" i="88"/>
  <c r="AP210"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01" i="88"/>
  <c r="AS221" i="88" s="1"/>
  <c r="AS200" i="88"/>
  <c r="AS220" i="88" s="1"/>
  <c r="AQ226" i="88"/>
  <c r="AR206" i="88"/>
  <c r="AU130" i="88"/>
  <c r="AU132" i="88" s="1"/>
  <c r="AU133" i="88" s="1"/>
  <c r="AU190" i="88" s="1"/>
  <c r="AV129" i="88"/>
  <c r="AV131" i="88" s="1"/>
  <c r="AT135" i="88"/>
  <c r="AS210" i="88"/>
  <c r="AS222"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AB10" i="2" a="1"/>
  <c r="N10" i="2" a="1"/>
  <c r="AB10" i="2" l="1"/>
  <c r="N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N9" i="2" a="1"/>
  <c r="AB9" i="2" a="1"/>
  <c r="U10"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20" i="74" s="1"/>
  <c r="AM202" i="74"/>
  <c r="AM201" i="74"/>
  <c r="W200" i="74"/>
  <c r="W202" i="74"/>
  <c r="W222" i="74" s="1"/>
  <c r="W201" i="74"/>
  <c r="W221" i="74" s="1"/>
  <c r="AI202" i="74"/>
  <c r="AI222" i="74" s="1"/>
  <c r="AI201" i="74"/>
  <c r="AI221" i="74" s="1"/>
  <c r="AI200" i="74"/>
  <c r="AD201" i="74"/>
  <c r="AD221" i="74" s="1"/>
  <c r="AD202" i="74"/>
  <c r="AD222" i="74" s="1"/>
  <c r="AD200" i="74"/>
  <c r="AD220" i="74" s="1"/>
  <c r="AV200" i="74"/>
  <c r="AV220" i="74" s="1"/>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P220" i="74"/>
  <c r="AW220" i="74"/>
  <c r="AR220" i="74"/>
  <c r="AP220" i="74"/>
  <c r="O220" i="74"/>
  <c r="Z220" i="74"/>
  <c r="AH220" i="74"/>
  <c r="M220" i="74"/>
  <c r="AJ220" i="74"/>
  <c r="W220" i="74"/>
  <c r="AO220" i="74"/>
  <c r="AX220" i="74"/>
  <c r="AU220" i="74"/>
  <c r="AC220" i="74"/>
  <c r="Y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96629CCB-0E02-4898-AFD8-4B8755164BD4}">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240E67F-A3A1-4AC6-B58D-C7AAEBB40EF9}">
      <text>
        <r>
          <rPr>
            <b/>
            <sz val="9"/>
            <color indexed="81"/>
            <rFont val="Tahoma"/>
            <family val="2"/>
          </rPr>
          <t>Ofgem:</t>
        </r>
        <r>
          <rPr>
            <sz val="9"/>
            <color indexed="81"/>
            <rFont val="Tahoma"/>
            <family val="2"/>
          </rPr>
          <t xml:space="preserve">
Enter as year (i.e.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FC9F8AF2-FB55-49DE-AAE0-DBCA5C590BF9}">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92A4D8EA-6F63-4CF4-A83B-75187544A95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9FCA72AC-86F7-4F93-B39F-4E4ACAA86513}">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1DD9EB3-8FD4-45D9-94E3-84E4D67B8FAE}">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96D4A037-92EC-47DE-BF72-E025FF8871EB}">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B678A04-D3BC-4F25-B6D6-3ED19D02DAD2}">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6B68C4B9-9F2E-4A92-903B-024CA1BC6252}">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<sst xmlns="http://schemas.openxmlformats.org/spreadsheetml/2006/main" count="4960" uniqueCount="586">
  <si>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</si>
  <si>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</si>
  <si>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</si>
  <si>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</si>
  <si>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</si>
  <si>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</si>
  <si>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</si>
  <si>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</si>
  <si>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</si>
  <si>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</si>
  <si>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</si>
  <si>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</si>
  <si>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</si>
  <si>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</si>
  <si>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</si>
  <si>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</si>
  <si>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</si>
  <si>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</si>
  <si>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</si>
  <si>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</si>
  <si>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</si>
  <si>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</si>
  <si>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</si>
  <si>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</si>
  <si>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</si>
  <si>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</si>
  <si>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</si>
  <si>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</si>
  <si>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</si>
  <si>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</si>
  <si>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</si>
  <si>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</si>
  <si>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</si>
  <si>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</si>
  <si>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</si>
  <si>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</si>
  <si>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</si>
  <si>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</si>
  <si>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</si>
  <si>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</si>
  <si>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</si>
  <si>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</si>
  <si>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</si>
  <si>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</si>
  <si>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</si>
  <si>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</si>
  <si>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</si>
  <si>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</si>
  <si>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</si>
  <si>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</si>
  <si>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</si>
  <si>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</si>
  <si>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</si>
  <si>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</si>
  <si>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</si>
  <si>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</si>
  <si>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</si>
  <si>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</si>
  <si>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</si>
  <si>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</si>
  <si>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</si>
  <si>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</si>
  <si>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</si>
  <si>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</si>
  <si>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</si>
  <si>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</si>
  <si>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</si>
  <si>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</si>
  <si>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</si>
  <si>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</si>
  <si>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</si>
  <si>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</si>
  <si>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</si>
  <si>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</si>
  <si>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</si>
  <si>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</si>
  <si>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</si>
  <si>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</si>
  <si>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</si>
  <si>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</si>
  <si>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</si>
  <si>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</si>
  <si>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</si>
  <si>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</si>
  <si>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</si>
  <si>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</si>
  <si>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</si>
  <si>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</si>
  <si>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</si>
  <si>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</si>
  <si>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</si>
  <si>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</si>
  <si>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</si>
  <si>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</si>
  <si>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</si>
  <si>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</si>
  <si>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</si>
  <si>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</si>
  <si>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</si>
  <si>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</si>
  <si>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</si>
  <si>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</si>
  <si>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</si>
  <si>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</si>
  <si>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</si>
  <si>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</si>
  <si>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</si>
  <si>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</si>
  <si>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</si>
  <si>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</si>
  <si>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</si>
  <si>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</si>
  <si>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</si>
  <si>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</si>
  <si>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</si>
  <si>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</si>
  <si>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</si>
  <si>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</si>
  <si>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</si>
  <si>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</si>
  <si>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</si>
  <si>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</si>
  <si>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</si>
  <si>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</si>
  <si>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</si>
  <si>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</si>
  <si>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</si>
  <si>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</si>
  <si>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</si>
  <si>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</si>
  <si>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</si>
  <si>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</si>
  <si>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</si>
  <si>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</si>
  <si>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</si>
  <si>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</si>
  <si>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</si>
  <si>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</si>
  <si>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</si>
  <si>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</si>
  <si>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</si>
  <si>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</si>
  <si>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</si>
  <si>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</si>
  <si>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</si>
  <si>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</si>
  <si>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</si>
  <si>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</si>
  <si>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</si>
  <si>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</si>
  <si>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</si>
  <si>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and cost.</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</si>
  <si>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</si>
  <si>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</si>
  <si>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</si>
  <si>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</si>
  <si>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</si>
  <si>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</si>
  <si>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</si>
  <si>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</si>
  <si>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</si>
  <si>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This option is used as the baseline for which all other options are measured against. It does not include any capital investment but instead relies on the ongoing maintenance activities and repairs on failure. There are no direct benefits accrued under this option however it does include financial and societal impacts associated with loss of supply.</t>
  </si>
  <si>
    <t>This option involves taking no action beyond routine maintenance. While this approach minimises short-term costs, it poses a significant risk of increased long-term expenditures due to potential pipeline failures and increased operational risks. It has therefore been rejected.</t>
  </si>
  <si>
    <t>Limit Investment</t>
  </si>
  <si>
    <t xml:space="preserve">This option aims to target the key issues in each of the sub-assets, so can be phrased as a ‘do minimum’ option. 
For Cathodic Protection, it is essential to address the systems that will become non-operational during RIIO-GD3 due to depleted groundbeds. When it comes to valves, it is crucial to ensure their operational status through regular maintenance plans. Therefore, for this option, we have opted to simply continue with the existing maintenance strategy without further investment. This approach, however, does not take into account scenarios where the valve chamber is inaccessible or unsafe, thereby preventing inspection and maintenance of the valve. For PIG traps within this option, we have decided against additional investment beyond the regular maintenance and repair. In addressing river crossings, this option includes a provision to maintain similar levels of investment as during RIIO-GD2 to ensure that any emerging issues can be addressed promptly. Lastly, for sleeves, we are proposing ongoing maintenance only. </t>
  </si>
  <si>
    <t>Overall, limiting investment in the way described is very likely to have a negative impact on the ongoing maintenance cost. The range of impact is vast – from additional costs associated with, for example, aborted maintenance visits due to teams being unable to access a block valve chamber or a Transformer Rectifier, to potential costlier consequences of prolonged inability to properly maintain these assets, such as inability to access or operate a valve in an emergency or pipeline failure due to increased corrosion resulting from malfunctioning Cathodic Protection system. It also provides the smalles mitigation of Customer Risk from the baseline postion - see A22.j NGN RIIO-GD3 Investment Decision Pack - Local Transmission System EJP. For these reasons it has been rejected.</t>
  </si>
  <si>
    <t>Expand Investment</t>
  </si>
  <si>
    <t>This approach seeks to broaden the scope of investments and minimise risk. 
For Cathodic Protection, we suggest increasing the number of systems addressed from those that would become non-operational during RIIO-GD3 due to depleted groundbeds, to include those that might become non-operational during both, RIIO-GD3 and RIIO-GD4. Regarding valves, apart from continuing existing maintenance, this option aims to target all underground valve chambers not yet addressed during RIIO-GD1 and RIIO-GD2 and undertake a major refurbishment programme in RIIO-GD3. For PIG traps, we will acquire five new portable PIG traps to enable the nine smaller diameter inline inspections (6- and 8-inch diameter) across the five-year period. Concerning river crossings, this option includes diverting all river crossings found to be exposed in RIIO-GD3. Lastly, for sleeves, we propose to continue with the ‘do minimum’ approach.</t>
  </si>
  <si>
    <t xml:space="preserve">While this strategy addresses the most amount of risk, it would also be the costliest due to advancing investments into RIIO-GD3. Furthermore, the maintenance cost overall is likely to remain broadly at current levels despite the additional Capex investment. This is due to the LTS pipeline inspection requirements and regular survey and maintenance of related sub-assets.
This option involves major interventions and a significant capital investment to upgrade key infrastructure, aiming to maximise risk reduction and ensure top operational safety and reliability. It provides the most thorough solution for long-term asset management, but costs over 64% more than the RIIO-GD2 LTS proposal. This is not aligned with our cusotmers' expectations of managing the safety and integrity of the network whilst keeping bills as low as possible. For this reason, this option has been rejected.
</t>
  </si>
  <si>
    <t>Balanced Investment (Preferred)</t>
  </si>
  <si>
    <t>This option aims to find a balance between Option_2 and Option_1 in order to maintain an acceptable level of risk associated with the LTS assets while focusing on the cost levels necessary to achieve the expenditure objectives outlined in section five. This is our preferred option.
For Cathodic Protection, we are proposing to address both – the supply interruption and health and safety risk, but steer away from bringing forward any RIIO-GD4 investment due to the cost implication. Concerning valves, a balanced approach between options 2 and 3 would be to address the civil and structural issues raised about our valve chambers while implementing a manageable programme similar to what we are successfully executing during RIIO-GD2. To effectively manage the in-line inspection programme during RIIO-GD3, particularly for smaller diameter pipelines, it is essential to have the appropriate resources available. For this option, we will use a combination of purchasing and hiring, and we plan to acquire 2 additional portable PIG traps. For river crossings, we expect to have to carry out five in-channel remedial interventions and complete two LTS diversions. Finally, no change is proposed to our approach to sleeves – we are going to continue with maintenance activities of monitoring and nitrogen fill where required.</t>
  </si>
  <si>
    <t>The mix of work described in this option has been selected using the latest asset data to address the issues arising from our aging infrastructure. From addressing river crossings to managing Cathodic Protection and valve chambers, we are able to prioritise key asset sub-categories to effectively balance the priorities of risk mitigation and cost management. By carefully selecting interventions that address the most critical issues while deferring less urgent investments, we can ensure that we are correctly managing both our resources and our infrastructure. For this reason, this balanced approach option has been selected as our preferred investment option for RIIO-GD3.</t>
  </si>
  <si>
    <t>N</t>
  </si>
  <si>
    <t>N/A</t>
  </si>
  <si>
    <t>Deferred Investment</t>
  </si>
  <si>
    <t>We also considered deferring the investment of our Preferred option until RIIO-GD4. In RIIO-GD3, we would expect the impact of this to be akin to the baseline scenario and so have not modelled this separately.</t>
  </si>
  <si>
    <t>This option involves taking no action beyond routine maintenance (in RIIO-GD3). While this approach minimises short-term costs, it poses a significant risk of increased long-term expenditures due to potential pipeline failures and increased operational risks. It has therefore been rejected.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</si>
  <si>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</si>
  <si>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</si>
  <si>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</si>
  <si>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</si>
  <si>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</si>
  <si>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</si>
  <si>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</si>
  <si>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</si>
  <si>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</si>
  <si>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</si>
  <si>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</si>
  <si>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</si>
  <si>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</si>
  <si>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</si>
  <si>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</si>
  <si>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</si>
  <si>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</si>
  <si>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</si>
  <si>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</si>
  <si>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</si>
  <si>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</si>
  <si>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</si>
  <si>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</si>
  <si>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</si>
  <si>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</si>
  <si>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</si>
  <si>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</si>
  <si>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</si>
  <si>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</si>
  <si>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</si>
  <si>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</si>
  <si>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</si>
  <si>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</si>
  <si>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</si>
  <si>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</si>
  <si>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</si>
  <si>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</si>
  <si>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</si>
  <si>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</si>
  <si>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</si>
  <si>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</si>
  <si>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</si>
  <si>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</si>
  <si>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</si>
  <si>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</si>
  <si>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</si>
  <si>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</si>
  <si>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</si>
  <si>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</si>
  <si>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</si>
  <si>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</si>
  <si>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</si>
  <si>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</si>
  <si>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</si>
  <si>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</si>
  <si>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</si>
  <si>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</si>
  <si>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</si>
  <si>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</si>
  <si>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</si>
  <si>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</si>
  <si>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</si>
  <si>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</si>
  <si>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</si>
  <si>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</si>
  <si>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</si>
  <si>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</si>
  <si>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</si>
  <si>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</si>
  <si>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</si>
  <si>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</si>
  <si>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</si>
  <si>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</si>
  <si>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</si>
  <si>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</si>
  <si>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</si>
  <si>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</si>
  <si>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</si>
  <si>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</si>
  <si>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</si>
  <si>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</si>
  <si>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</si>
  <si>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</si>
  <si>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</si>
  <si>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</si>
  <si>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</si>
  <si>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</si>
  <si>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</si>
  <si>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</si>
  <si>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</si>
  <si>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</si>
  <si>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</si>
  <si>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</si>
  <si>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</si>
  <si>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</si>
  <si>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</si>
  <si>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</si>
  <si>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</si>
  <si>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</si>
  <si>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</si>
  <si>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</si>
  <si>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</si>
  <si>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</si>
  <si>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</si>
  <si>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</si>
  <si>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</si>
  <si>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</si>
  <si>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</si>
  <si>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</si>
  <si>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</si>
  <si>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</si>
  <si>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</si>
  <si>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</si>
  <si>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</si>
  <si>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</si>
  <si>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</si>
  <si>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</si>
  <si>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</si>
  <si>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</si>
  <si>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</si>
  <si>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</si>
  <si>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</si>
  <si>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</si>
  <si>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</si>
  <si>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</si>
  <si>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</si>
  <si>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</si>
  <si>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</si>
  <si>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</si>
  <si>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</si>
  <si>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</si>
  <si>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</si>
  <si>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</si>
  <si>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</si>
  <si>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</si>
  <si>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</si>
  <si>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</si>
  <si>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</si>
  <si>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</si>
  <si>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</si>
  <si>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</si>
  <si>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</si>
  <si>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</si>
  <si>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</si>
  <si>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</si>
  <si>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</si>
  <si>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 xml:space="preserve">Risk to delivery of workload and outputs within RIIO-GD3. </t>
  </si>
  <si>
    <t>Low</t>
  </si>
  <si>
    <t>&lt;=20%</t>
  </si>
  <si>
    <t>Experience has shown that delivery of projects of this type requires close monitoring.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</si>
  <si>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</si>
  <si>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</si>
  <si>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We have a robust methodology for developing Capex unit cost rates which include an allowance for uncertainty.</t>
  </si>
  <si>
    <t>Subject matter experts have been continually engaged on unit costs to ensure these are accurate. 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</si>
  <si>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</si>
  <si>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</si>
  <si>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</si>
  <si>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</si>
  <si>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</si>
  <si>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A22.j.NGN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</si>
  <si>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</si>
  <si>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</si>
  <si>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</si>
  <si>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</si>
  <si>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</si>
  <si>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</si>
  <si>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</si>
  <si>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CV5.01, CV5.06</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</si>
  <si>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</si>
  <si>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</si>
  <si>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</si>
  <si>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</si>
  <si>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</si>
  <si>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</si>
  <si>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</si>
  <si>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</si>
  <si>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</si>
  <si>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</si>
  <si>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</si>
  <si>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 xml:space="preserve">This Engineering Justification Paper (EJP) and accompanying CBA proposes critical investments on our Local Transmission System (LTS) pipelines and ancillary items during RIIO-GD3. The primary focus is to address the growing risks associated with the aging assets within our LTS infrastructure, which consists of high-pressure steel pipelines constructed between 1960 and 1980 and sub-assets such as Cathodic Protection, valves and PIG traps. The key issues include asset health deterioration due to aging pipelines and equipment, high replacement costs associated with LTS pipelines, and the need to maintain compliance with industry legislation and standards.
Our proposed solution emphasises continued robust inspection, targeted repairs, and continued extensive investment in Cathodic Protection (CP) systems rather than large-scale pipeline replacement. We will continue a rigorous inspection regime to monitor asset health, conduct targeted repairs and upgrades based on inspection outcomes, invest in CP systems where needed to ensure they remain effective and appropriately sited, and maintain and upgrade LTS valves and the chambers they are housed in to ensure accessibility and functionality. A22.j NGN RIIO-GD3 Investment Decision Pack - Local Transmission System EJP. </t>
  </si>
  <si>
    <t>Expenditure Profile - Summary</t>
  </si>
  <si>
    <t>Post RIIO3</t>
  </si>
  <si>
    <t>(£m)</t>
  </si>
  <si>
    <t>Capitalised costs</t>
  </si>
  <si>
    <t>Non-capitalised costs</t>
  </si>
  <si>
    <t>Asset Class</t>
  </si>
  <si>
    <t>Unit</t>
  </si>
  <si>
    <t>Output</t>
  </si>
  <si>
    <t>Cathodic Protection</t>
  </si>
  <si>
    <t>Ongoing maintenance</t>
  </si>
  <si>
    <t>Valves</t>
  </si>
  <si>
    <t>Pig Traps</t>
  </si>
  <si>
    <t>River Crossings - remediate</t>
  </si>
  <si>
    <t>River Crossings - divert</t>
  </si>
  <si>
    <t>Sleeves</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</si>
  <si>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</si>
  <si>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</si>
  <si>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</si>
  <si>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</si>
  <si>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</si>
  <si>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</si>
  <si>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</si>
  <si>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</si>
  <si>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</si>
  <si>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</si>
  <si>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</si>
  <si>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</si>
  <si>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</si>
  <si>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</si>
  <si>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</si>
  <si>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</si>
  <si>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</si>
  <si>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</si>
  <si>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</si>
  <si>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</si>
  <si>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</si>
  <si>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</si>
  <si>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</si>
  <si>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</si>
  <si>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</si>
  <si>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</si>
  <si>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</si>
  <si>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</si>
  <si>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</si>
  <si>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</si>
  <si>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</si>
  <si>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</si>
  <si>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</si>
  <si>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</si>
  <si>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</si>
  <si>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</si>
  <si>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</si>
  <si>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</si>
  <si>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</si>
  <si>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</si>
  <si>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</si>
  <si>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</si>
  <si>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</si>
  <si>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</si>
  <si>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</si>
  <si>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</si>
  <si>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</si>
  <si>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</si>
  <si>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</si>
  <si>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</si>
  <si>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</si>
  <si>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</si>
  <si>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</si>
  <si>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</si>
  <si>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</si>
  <si>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</si>
  <si>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</si>
  <si>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</si>
  <si>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</si>
  <si>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</si>
  <si>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</si>
  <si>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</si>
  <si>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</si>
  <si>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</si>
  <si>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</si>
  <si>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</si>
  <si>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</si>
  <si>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</si>
  <si>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</si>
  <si>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</si>
  <si>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</si>
  <si>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</si>
  <si>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</si>
  <si>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</si>
  <si>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</si>
  <si>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</si>
  <si>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</si>
  <si>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</si>
  <si>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</si>
  <si>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</si>
  <si>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</si>
  <si>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</si>
  <si>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</si>
  <si>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</si>
  <si>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</si>
  <si>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</si>
  <si>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</si>
  <si>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</si>
  <si>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</si>
  <si>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</si>
  <si>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</si>
  <si>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</si>
  <si>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</si>
  <si>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</si>
  <si>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</si>
  <si>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</si>
  <si>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</si>
  <si>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</si>
  <si>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</si>
  <si>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</si>
  <si>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</si>
  <si>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</si>
  <si>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</si>
  <si>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</si>
  <si>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</si>
  <si>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</si>
  <si>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</si>
  <si>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</si>
  <si>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</si>
  <si>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</si>
  <si>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</si>
  <si>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</si>
  <si>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</si>
  <si>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</si>
  <si>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</si>
  <si>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</si>
  <si>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</si>
  <si>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</si>
  <si>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</si>
  <si>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</si>
  <si>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</si>
  <si>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</si>
  <si>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</si>
  <si>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</si>
  <si>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</si>
  <si>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</si>
  <si>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</si>
  <si>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</si>
  <si>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Corrosion related expected number of failures in 2027 baseline - total 0.550866101487534</t>
  </si>
  <si>
    <t>Assumptions - Loss of Supply - BASELINE</t>
  </si>
  <si>
    <t>Total Risk Formula used for the additional Loss of Supply</t>
  </si>
  <si>
    <t>Pre investment PoF</t>
  </si>
  <si>
    <t>variable input (0.550866101487534 per year in 2027 - VF model input)</t>
  </si>
  <si>
    <t>PoC</t>
  </si>
  <si>
    <t>fixed input - all incidents on high pressure pipelines would result in a LoS event</t>
  </si>
  <si>
    <t>No. of customers</t>
  </si>
  <si>
    <t>ave. no. of customers on all LTS pipelines (max is 562,150 customers)</t>
  </si>
  <si>
    <t>Cost per property</t>
  </si>
  <si>
    <t>NGN calculated network LoS metric based on historic incidents</t>
  </si>
  <si>
    <t>No. of assets</t>
  </si>
  <si>
    <t>no. of LTS Pipelines</t>
  </si>
  <si>
    <t>Duration of incident (days)</t>
  </si>
  <si>
    <t>variable input (expertly ellicited minimum time period required to install temporary high pressure bypass and restore supply to 50,000 customers)</t>
  </si>
  <si>
    <t>PoF Deterioation per year</t>
  </si>
  <si>
    <t>Baseline Total Risk (£m)</t>
  </si>
  <si>
    <t>OPEX (£m)</t>
  </si>
  <si>
    <t>Assumptions - Health and Safety - BASELINE</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</si>
  <si>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</si>
  <si>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</si>
  <si>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</si>
  <si>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above</t>
  </si>
  <si>
    <t>Cost cross-referencing</t>
  </si>
  <si>
    <t>If there is any explanation required on how the cost data set out in the EJP totals to the lines in the CBA, please provide it here.</t>
  </si>
  <si>
    <t>Costs in CBA reflected in sections 8 and 9 of EJP.</t>
  </si>
  <si>
    <t>For further details see A22.j NGN RIIO-GD3 Investment Decision Pack - Local Transmission System EJP.</t>
  </si>
  <si>
    <t>Inspection, maintenance, repair</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</si>
  <si>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</si>
  <si>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</si>
  <si>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</si>
  <si>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</si>
  <si>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</si>
  <si>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</si>
  <si>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</si>
  <si>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</si>
  <si>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</si>
  <si>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</si>
  <si>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</si>
  <si>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</si>
  <si>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</si>
  <si>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</si>
  <si>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</si>
  <si>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</si>
  <si>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</si>
  <si>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</si>
  <si>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</si>
  <si>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</si>
  <si>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</si>
  <si>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</si>
  <si>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</si>
  <si>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</si>
  <si>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</si>
  <si>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</si>
  <si>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</si>
  <si>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</si>
  <si>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</si>
  <si>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</si>
  <si>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</si>
  <si>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</si>
  <si>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</si>
  <si>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</si>
  <si>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</si>
  <si>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</si>
  <si>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</si>
  <si>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</si>
  <si>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</si>
  <si>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</si>
  <si>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</si>
  <si>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</si>
  <si>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</si>
  <si>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</si>
  <si>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</si>
  <si>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Total expected number of failures in 2027 baseline - average 0.00225 per pipeline, total 0.37134</t>
  </si>
  <si>
    <t>Assumptions - Loss of Supply - LIMIT INVESTMENT</t>
  </si>
  <si>
    <t>variable input (5% less risk than baseline)</t>
  </si>
  <si>
    <t>CAPEX Investment (£m)</t>
  </si>
  <si>
    <t>Assumptions - Health and Safety - LIMIT INVESTMENT</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</si>
  <si>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</si>
  <si>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While this strategy addresses the most amount of risk, it would also be the costliest due to advancing investments into RIIO-GD3. Furthermore, the maintenance cost overall is likely to remain broadly at current levels despite the additional Capex investment. This is due to the LTS pipeline inspection requirements and regular survey and maintenance of related sub-assets.
This option involves major interventions and a significant capital investment to upgrade key infrastructure, aiming to maximise risk reduction and ensure top operational safety and reliability. It provides the most thorough solution for long-term asset management, but costs over 64% more than the RIIO-GD2 LTS proposal. This is not aligned with our cusotmers' expectations of managing the safety and integrity of the network whilst keeping bills as low as possible. For this reason, this option has been rejected.</t>
  </si>
  <si>
    <t>Assumptions - Loss of Supply - EXPAND INVESTMENT</t>
  </si>
  <si>
    <t>variable input (30% less risk than baseline)</t>
  </si>
  <si>
    <t>Assumptions - Health and Safety - EXPAND INVESTMENT</t>
  </si>
  <si>
    <t>Balanced Investment</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</si>
  <si>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</si>
  <si>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variable input (20% less risk than baseline)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</si>
</sst>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000%"/>
    <numFmt numFmtId="180" formatCode="0.000000%"/>
    <numFmt numFmtId="181" formatCode="0%&quot; annual inflation&quot;"/>
    <numFmt numFmtId="182" formatCode="0.0000000%"/>
    <numFmt numFmtId="183" formatCode="_-[$£-809]* #,##0.00_-;\-[$£-809]* #,##0.00_-;_-[$£-809]* &quot;-&quot;??_-;_-@_-"/>
  </numFmts>
  <fonts count="59">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2"/>
      <color rgb="FF7030A0"/>
      <name val="Verdana"/>
      <family val="2"/>
    </font>
    <font>
      <b/>
      <sz val="10"/>
      <color rgb="FF7030A0"/>
      <name val="Verdana"/>
      <family val="2"/>
    </font>
    <font>
      <sz val="10"/>
      <color rgb="FF7030A0"/>
      <name val="Verdana"/>
      <family val="2"/>
    </font>
    <font>
      <sz val="11"/>
      <color rgb="FF7030A0"/>
      <name val="Calibri"/>
      <family val="2"/>
    </font>
    <font>
      <sz val="11"/>
      <color theme="1"/>
      <name val="Calibri"/>
      <family val="2"/>
    </font>
    <font>
      <sz val="10"/>
      <color theme="0" tint="-0.34998626667073579"/>
      <name val="Verdana"/>
      <family val="2"/>
    </font>
  </fonts>
  <fills count="23">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cellStyleXfs>
  <cellXfs count="506">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17" fillId="0" borderId="0" xfId="0" applyFont="1"/>
    <xf numFmtId="0" fontId="12" fillId="0" borderId="0" xfId="0" applyFont="1" applyAlignment="1">
      <alignment wrapText="1"/>
    </xf>
    <xf numFmtId="0" fontId="0" fillId="0" borderId="0" xfId="0" applyAlignment="1">
      <alignment wrapText="1"/>
    </xf>
    <xf numFmtId="0" fontId="54" fillId="0" borderId="0" xfId="0" applyFont="1"/>
    <xf numFmtId="0" fontId="55" fillId="0" borderId="0" xfId="0" applyFont="1"/>
    <xf numFmtId="0" fontId="56" fillId="0" borderId="0" xfId="0" applyFont="1" applyAlignment="1">
      <alignment vertical="center"/>
    </xf>
    <xf numFmtId="10" fontId="55" fillId="0" borderId="0" xfId="0" applyNumberFormat="1" applyFont="1"/>
    <xf numFmtId="1" fontId="55" fillId="0" borderId="0" xfId="9" applyNumberFormat="1" applyFont="1"/>
    <xf numFmtId="167" fontId="55" fillId="0" borderId="0" xfId="0" applyNumberFormat="1" applyFont="1"/>
    <xf numFmtId="1" fontId="55" fillId="0" borderId="0" xfId="0" applyNumberFormat="1" applyFont="1"/>
    <xf numFmtId="9" fontId="55" fillId="0" borderId="0" xfId="0" applyNumberFormat="1" applyFont="1"/>
    <xf numFmtId="3" fontId="55" fillId="0" borderId="0" xfId="0" applyNumberFormat="1" applyFont="1"/>
    <xf numFmtId="0" fontId="55" fillId="0" borderId="0" xfId="0" applyFont="1" applyAlignment="1">
      <alignment horizontal="center"/>
    </xf>
    <xf numFmtId="0" fontId="54" fillId="0" borderId="0" xfId="0" applyFont="1" applyAlignment="1">
      <alignment horizontal="center"/>
    </xf>
    <xf numFmtId="9" fontId="55" fillId="0" borderId="0" xfId="0" applyNumberFormat="1" applyFont="1" applyAlignment="1">
      <alignment horizontal="center"/>
    </xf>
    <xf numFmtId="10" fontId="55" fillId="0" borderId="0" xfId="0" applyNumberFormat="1" applyFont="1" applyAlignment="1">
      <alignment horizontal="center"/>
    </xf>
    <xf numFmtId="0" fontId="57" fillId="0" borderId="0" xfId="0" applyFont="1" applyAlignment="1">
      <alignment vertical="center"/>
    </xf>
    <xf numFmtId="166" fontId="0" fillId="0" borderId="0" xfId="0" applyNumberFormat="1"/>
    <xf numFmtId="166" fontId="55" fillId="0" borderId="0" xfId="0" applyNumberFormat="1" applyFont="1"/>
    <xf numFmtId="179" fontId="55" fillId="0" borderId="0" xfId="9" applyNumberFormat="1" applyFont="1"/>
    <xf numFmtId="181" fontId="55" fillId="0" borderId="0" xfId="0" applyNumberFormat="1" applyFont="1" applyAlignment="1">
      <alignment horizontal="center"/>
    </xf>
    <xf numFmtId="182" fontId="55" fillId="0" borderId="0" xfId="0" applyNumberFormat="1" applyFont="1" applyAlignment="1">
      <alignment horizontal="center"/>
    </xf>
    <xf numFmtId="0" fontId="58" fillId="0" borderId="0" xfId="0" applyFont="1" applyAlignment="1">
      <alignment horizontal="center"/>
    </xf>
    <xf numFmtId="183" fontId="0" fillId="0" borderId="0" xfId="0" applyNumberFormat="1"/>
    <xf numFmtId="0" fontId="0" fillId="5" borderId="54" xfId="0" applyFill="1" applyBorder="1" applyAlignment="1" applyProtection="1">
      <alignment horizontal="center" vertical="center"/>
      <protection locked="0"/>
    </xf>
    <xf numFmtId="182" fontId="54" fillId="0" borderId="0" xfId="9" applyNumberFormat="1" applyFont="1"/>
    <xf numFmtId="169" fontId="0" fillId="5" borderId="14" xfId="0" applyNumberFormat="1" applyFill="1" applyBorder="1" applyAlignment="1" applyProtection="1">
      <alignment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179" fontId="55" fillId="0" borderId="0" xfId="9" applyNumberFormat="1" applyFont="1" applyFill="1"/>
    <xf numFmtId="180" fontId="55" fillId="0" borderId="0" xfId="9" applyNumberFormat="1" applyFont="1" applyFill="1"/>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0" fillId="0" borderId="0" xfId="0" applyAlignment="1">
      <alignment horizont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40" fillId="0" borderId="1" xfId="6" applyFont="1" applyFill="1" applyBorder="1" applyAlignment="1" applyProtection="1">
      <alignment horizontal="left" vertical="center"/>
    </xf>
    <xf numFmtId="0" fontId="12" fillId="16" borderId="1" xfId="14" applyFont="1" applyFill="1" applyBorder="1" applyAlignment="1">
      <alignment horizontal="center"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13" fillId="0" borderId="4" xfId="14" applyFont="1" applyBorder="1" applyAlignment="1">
      <alignment horizontal="center"/>
    </xf>
    <xf numFmtId="0" fontId="13" fillId="0" borderId="3" xfId="14" applyFont="1" applyBorder="1" applyAlignment="1">
      <alignment horizontal="center"/>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4" fillId="0" borderId="1" xfId="14" applyFont="1" applyBorder="1" applyAlignment="1">
      <alignment horizontal="left" vertical="center"/>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169" fontId="0" fillId="5" borderId="58" xfId="0" applyNumberFormat="1" applyFill="1" applyBorder="1" applyAlignment="1" applyProtection="1">
      <alignment horizontal="center" vertical="center"/>
      <protection locked="0"/>
    </xf>
    <xf numFmtId="169" fontId="0" fillId="5" borderId="21" xfId="0" applyNumberFormat="1" applyFill="1" applyBorder="1" applyAlignment="1" applyProtection="1">
      <alignment horizontal="center" vertical="center"/>
      <protection locked="0"/>
    </xf>
    <xf numFmtId="169" fontId="0" fillId="5" borderId="32" xfId="0" applyNumberFormat="1" applyFill="1" applyBorder="1" applyAlignment="1" applyProtection="1">
      <alignment horizontal="center" vertical="center"/>
      <protection locked="0"/>
    </xf>
    <xf numFmtId="169" fontId="0" fillId="5" borderId="33" xfId="0" applyNumberFormat="1" applyFill="1" applyBorder="1" applyAlignment="1" applyProtection="1">
      <alignment horizontal="center" vertical="center"/>
      <protection locked="0"/>
    </xf>
    <xf numFmtId="169" fontId="0" fillId="5" borderId="59" xfId="0" applyNumberFormat="1" applyFill="1" applyBorder="1" applyAlignment="1" applyProtection="1">
      <alignment horizontal="center" vertical="center"/>
      <protection locked="0"/>
    </xf>
    <xf numFmtId="3" fontId="12" fillId="0" borderId="6" xfId="0" applyNumberFormat="1" applyFont="1" applyBorder="1" applyAlignment="1">
      <alignment horizontal="center"/>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1" xfId="0" applyFont="1" applyBorder="1" applyAlignment="1">
      <alignment horizontal="center"/>
    </xf>
    <xf numFmtId="0" fontId="0" fillId="0" borderId="0" xfId="0" applyAlignment="1">
      <alignment horizontal="center" wrapText="1"/>
    </xf>
    <xf numFmtId="0" fontId="53" fillId="0" borderId="0" xfId="0" applyFont="1" applyAlignment="1">
      <alignment horizontal="center" vertical="center" textRotation="90" wrapText="1"/>
    </xf>
    <xf numFmtId="169" fontId="0" fillId="5" borderId="58" xfId="0" applyNumberFormat="1" applyFill="1" applyBorder="1" applyAlignment="1" applyProtection="1">
      <alignment horizontal="center" vertical="center" wrapText="1"/>
      <protection locked="0"/>
    </xf>
    <xf numFmtId="169" fontId="0" fillId="5" borderId="21" xfId="0" applyNumberFormat="1" applyFill="1" applyBorder="1" applyAlignment="1" applyProtection="1">
      <alignment horizontal="center" vertical="center" wrapText="1"/>
      <protection locked="0"/>
    </xf>
    <xf numFmtId="169" fontId="0" fillId="5" borderId="32" xfId="0" applyNumberFormat="1" applyFill="1" applyBorder="1" applyAlignment="1" applyProtection="1">
      <alignment horizontal="center" vertical="center" wrapText="1"/>
      <protection locked="0"/>
    </xf>
    <xf numFmtId="169" fontId="0" fillId="5" borderId="33" xfId="0" applyNumberFormat="1" applyFill="1" applyBorder="1" applyAlignment="1" applyProtection="1">
      <alignment horizontal="center" vertical="center" wrapText="1"/>
      <protection locked="0"/>
    </xf>
    <xf numFmtId="169" fontId="0" fillId="5" borderId="59" xfId="0" applyNumberFormat="1" applyFill="1" applyBorder="1" applyAlignment="1" applyProtection="1">
      <alignment horizontal="center" vertical="center" wrapText="1"/>
      <protection locked="0"/>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181" fontId="55" fillId="0" borderId="0" xfId="0" applyNumberFormat="1" applyFont="1" applyAlignment="1">
      <alignment horizontal="center"/>
    </xf>
    <xf numFmtId="169" fontId="0" fillId="5" borderId="18"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91488</xdr:colOff>
      <xdr:row>13</xdr:row>
      <xdr:rowOff>70118</xdr:rowOff>
    </xdr:from>
    <xdr:to>
      <xdr:col>3</xdr:col>
      <xdr:colOff>403411</xdr:colOff>
      <xdr:row>16</xdr:row>
      <xdr:rowOff>11207</xdr:rowOff>
    </xdr:to>
    <xdr:pic>
      <xdr:nvPicPr>
        <xdr:cNvPr id="2" name="Picture 1">
          <a:extLst>
            <a:ext uri="{FF2B5EF4-FFF2-40B4-BE49-F238E27FC236}">
              <a16:creationId xmlns:a16="http://schemas.microsoft.com/office/drawing/2014/main" id="{D537BA29-C3F3-445C-969F-3FA8F83801A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229896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91488</xdr:colOff>
      <xdr:row>13</xdr:row>
      <xdr:rowOff>70118</xdr:rowOff>
    </xdr:from>
    <xdr:to>
      <xdr:col>3</xdr:col>
      <xdr:colOff>403411</xdr:colOff>
      <xdr:row>16</xdr:row>
      <xdr:rowOff>11207</xdr:rowOff>
    </xdr:to>
    <xdr:pic>
      <xdr:nvPicPr>
        <xdr:cNvPr id="2" name="Picture 1">
          <a:extLst>
            <a:ext uri="{FF2B5EF4-FFF2-40B4-BE49-F238E27FC236}">
              <a16:creationId xmlns:a16="http://schemas.microsoft.com/office/drawing/2014/main" id="{AE5E2C24-A4AE-41A1-BB76-0014D8842BD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2298968"/>
          <a:ext cx="46807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481853</xdr:colOff>
      <xdr:row>1</xdr:row>
      <xdr:rowOff>112058</xdr:rowOff>
    </xdr:from>
    <xdr:to>
      <xdr:col>25</xdr:col>
      <xdr:colOff>70345</xdr:colOff>
      <xdr:row>23</xdr:row>
      <xdr:rowOff>88784</xdr:rowOff>
    </xdr:to>
    <xdr:pic>
      <xdr:nvPicPr>
        <xdr:cNvPr id="3" name="Picture 2">
          <a:extLst>
            <a:ext uri="{FF2B5EF4-FFF2-40B4-BE49-F238E27FC236}">
              <a16:creationId xmlns:a16="http://schemas.microsoft.com/office/drawing/2014/main" id="{BE4C6467-093C-5024-73A3-933688D76AC9}"/>
            </a:ext>
          </a:extLst>
        </xdr:cNvPr>
        <xdr:cNvPicPr>
          <a:picLocks noChangeAspect="1"/>
        </xdr:cNvPicPr>
      </xdr:nvPicPr>
      <xdr:blipFill>
        <a:blip xmlns:r="http://schemas.openxmlformats.org/officeDocument/2006/relationships" r:embed="rId2"/>
        <a:stretch>
          <a:fillRect/>
        </a:stretch>
      </xdr:blipFill>
      <xdr:spPr>
        <a:xfrm>
          <a:off x="16326971" y="268940"/>
          <a:ext cx="5056962" cy="36298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91488</xdr:colOff>
      <xdr:row>13</xdr:row>
      <xdr:rowOff>70118</xdr:rowOff>
    </xdr:from>
    <xdr:to>
      <xdr:col>3</xdr:col>
      <xdr:colOff>403411</xdr:colOff>
      <xdr:row>16</xdr:row>
      <xdr:rowOff>11207</xdr:rowOff>
    </xdr:to>
    <xdr:pic>
      <xdr:nvPicPr>
        <xdr:cNvPr id="2" name="Picture 1">
          <a:extLst>
            <a:ext uri="{FF2B5EF4-FFF2-40B4-BE49-F238E27FC236}">
              <a16:creationId xmlns:a16="http://schemas.microsoft.com/office/drawing/2014/main" id="{C01C3169-5BCE-453E-9768-DF7BC8E4364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229896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201706</xdr:colOff>
      <xdr:row>1</xdr:row>
      <xdr:rowOff>33618</xdr:rowOff>
    </xdr:from>
    <xdr:to>
      <xdr:col>24</xdr:col>
      <xdr:colOff>22159</xdr:colOff>
      <xdr:row>23</xdr:row>
      <xdr:rowOff>149061</xdr:rowOff>
    </xdr:to>
    <xdr:pic>
      <xdr:nvPicPr>
        <xdr:cNvPr id="3" name="Picture 2">
          <a:extLst>
            <a:ext uri="{FF2B5EF4-FFF2-40B4-BE49-F238E27FC236}">
              <a16:creationId xmlns:a16="http://schemas.microsoft.com/office/drawing/2014/main" id="{84573C37-6D88-3379-00B6-9805280E2285}"/>
            </a:ext>
          </a:extLst>
        </xdr:cNvPr>
        <xdr:cNvPicPr>
          <a:picLocks noChangeAspect="1"/>
        </xdr:cNvPicPr>
      </xdr:nvPicPr>
      <xdr:blipFill>
        <a:blip xmlns:r="http://schemas.openxmlformats.org/officeDocument/2006/relationships" r:embed="rId2"/>
        <a:stretch>
          <a:fillRect/>
        </a:stretch>
      </xdr:blipFill>
      <xdr:spPr>
        <a:xfrm>
          <a:off x="16270941" y="190500"/>
          <a:ext cx="5288924" cy="37685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91488</xdr:colOff>
      <xdr:row>13</xdr:row>
      <xdr:rowOff>70118</xdr:rowOff>
    </xdr:from>
    <xdr:to>
      <xdr:col>3</xdr:col>
      <xdr:colOff>403411</xdr:colOff>
      <xdr:row>16</xdr:row>
      <xdr:rowOff>11207</xdr:rowOff>
    </xdr:to>
    <xdr:pic>
      <xdr:nvPicPr>
        <xdr:cNvPr id="2" name="Picture 1">
          <a:extLst>
            <a:ext uri="{FF2B5EF4-FFF2-40B4-BE49-F238E27FC236}">
              <a16:creationId xmlns:a16="http://schemas.microsoft.com/office/drawing/2014/main" id="{E548B6E4-734F-4531-B008-3EA8597AD04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32938" y="2298968"/>
          <a:ext cx="4464823" cy="455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67236</xdr:colOff>
      <xdr:row>8</xdr:row>
      <xdr:rowOff>78441</xdr:rowOff>
    </xdr:from>
    <xdr:to>
      <xdr:col>22</xdr:col>
      <xdr:colOff>266931</xdr:colOff>
      <xdr:row>19</xdr:row>
      <xdr:rowOff>76450</xdr:rowOff>
    </xdr:to>
    <xdr:pic>
      <xdr:nvPicPr>
        <xdr:cNvPr id="3" name="Picture 2">
          <a:extLst>
            <a:ext uri="{FF2B5EF4-FFF2-40B4-BE49-F238E27FC236}">
              <a16:creationId xmlns:a16="http://schemas.microsoft.com/office/drawing/2014/main" id="{6405BD29-0749-6F99-A3B1-02A8D47EB48B}"/>
            </a:ext>
          </a:extLst>
        </xdr:cNvPr>
        <xdr:cNvPicPr>
          <a:picLocks noChangeAspect="1"/>
        </xdr:cNvPicPr>
      </xdr:nvPicPr>
      <xdr:blipFill>
        <a:blip xmlns:r="http://schemas.openxmlformats.org/officeDocument/2006/relationships" r:embed="rId2"/>
        <a:stretch>
          <a:fillRect/>
        </a:stretch>
      </xdr:blipFill>
      <xdr:spPr>
        <a:xfrm>
          <a:off x="14433177" y="1333500"/>
          <a:ext cx="5668166" cy="1790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F4" sqref="F4"/>
    </sheetView>
  </sheetViews>
  <sheetFormatPr defaultColWidth="9" defaultRowHeight="13.5"/>
  <cols>
    <col min="1" max="16384" width="9" style="41"/>
  </cols>
  <sheetData>
    <row r="6" spans="1:10" ht="14" thickBot="1"/>
    <row r="7" spans="1:10" ht="14" thickTop="1">
      <c r="A7" s="350" t="s">
        <v>0</v>
      </c>
      <c r="B7" s="350"/>
      <c r="C7" s="350"/>
      <c r="D7" s="350"/>
      <c r="E7" s="350"/>
      <c r="F7" s="350"/>
      <c r="G7" s="350"/>
      <c r="H7" s="350"/>
      <c r="I7" s="350"/>
      <c r="J7" s="350"/>
    </row>
    <row r="8" spans="1:10">
      <c r="A8" s="351"/>
      <c r="B8" s="351"/>
      <c r="C8" s="351"/>
      <c r="D8" s="351"/>
      <c r="E8" s="351"/>
      <c r="F8" s="351"/>
      <c r="G8" s="351"/>
      <c r="H8" s="351"/>
      <c r="I8" s="351"/>
      <c r="J8" s="351"/>
    </row>
    <row r="9" spans="1:10">
      <c r="A9" s="352"/>
      <c r="B9" s="352"/>
      <c r="C9" s="352"/>
      <c r="D9" s="352"/>
      <c r="E9" s="352"/>
      <c r="F9" s="352"/>
      <c r="G9" s="352"/>
      <c r="H9" s="352"/>
      <c r="I9" s="352"/>
      <c r="J9" s="352"/>
    </row>
    <row r="10" spans="1:10">
      <c r="A10" s="353" t="s">
        <v>1</v>
      </c>
      <c r="B10" s="354"/>
      <c r="C10" s="356"/>
      <c r="D10" s="357"/>
      <c r="E10" s="359" t="s">
        <v>2</v>
      </c>
      <c r="F10" s="359"/>
      <c r="G10" s="361"/>
      <c r="H10" s="361"/>
      <c r="I10" s="361"/>
      <c r="J10" s="361"/>
    </row>
    <row r="11" spans="1:10">
      <c r="A11" s="355"/>
      <c r="B11" s="355"/>
      <c r="C11" s="358"/>
      <c r="D11" s="358"/>
      <c r="E11" s="360"/>
      <c r="F11" s="360"/>
      <c r="G11" s="348"/>
      <c r="H11" s="348"/>
      <c r="I11" s="348"/>
      <c r="J11" s="348"/>
    </row>
    <row r="12" spans="1:10">
      <c r="A12" s="355"/>
      <c r="B12" s="355"/>
      <c r="C12" s="358"/>
      <c r="D12" s="358"/>
      <c r="E12" s="360"/>
      <c r="F12" s="360"/>
      <c r="G12" s="348"/>
      <c r="H12" s="348"/>
      <c r="I12" s="348"/>
      <c r="J12" s="348"/>
    </row>
    <row r="13" spans="1:10">
      <c r="A13" s="355"/>
      <c r="B13" s="355"/>
      <c r="C13" s="358"/>
      <c r="D13" s="358"/>
      <c r="E13" s="360"/>
      <c r="F13" s="360"/>
      <c r="G13" s="348"/>
      <c r="H13" s="348"/>
      <c r="I13" s="348"/>
      <c r="J13" s="348"/>
    </row>
    <row r="14" spans="1:10">
      <c r="A14" s="355"/>
      <c r="B14" s="355"/>
      <c r="C14" s="358"/>
      <c r="D14" s="358"/>
      <c r="E14" s="360" t="s">
        <v>3</v>
      </c>
      <c r="F14" s="360"/>
      <c r="G14" s="348" t="s">
        <v>4</v>
      </c>
      <c r="H14" s="348"/>
      <c r="I14" s="348"/>
      <c r="J14" s="348"/>
    </row>
    <row r="15" spans="1:10">
      <c r="A15" s="355"/>
      <c r="B15" s="355"/>
      <c r="C15" s="358"/>
      <c r="D15" s="358"/>
      <c r="E15" s="360"/>
      <c r="F15" s="360"/>
      <c r="G15" s="348"/>
      <c r="H15" s="348"/>
      <c r="I15" s="348"/>
      <c r="J15" s="348"/>
    </row>
    <row r="16" spans="1:10">
      <c r="A16" s="355"/>
      <c r="B16" s="355"/>
      <c r="C16" s="358"/>
      <c r="D16" s="358"/>
      <c r="E16" s="360"/>
      <c r="F16" s="360"/>
      <c r="G16" s="348"/>
      <c r="H16" s="348"/>
      <c r="I16" s="348"/>
      <c r="J16" s="348"/>
    </row>
    <row r="17" spans="1:10">
      <c r="A17" s="355"/>
      <c r="B17" s="355"/>
      <c r="C17" s="358"/>
      <c r="D17" s="358"/>
      <c r="E17" s="360"/>
      <c r="F17" s="360"/>
      <c r="G17" s="348"/>
      <c r="H17" s="348"/>
      <c r="I17" s="348"/>
      <c r="J17" s="348"/>
    </row>
    <row r="18" spans="1:10">
      <c r="A18" s="355"/>
      <c r="B18" s="355"/>
      <c r="C18" s="358"/>
      <c r="D18" s="358"/>
      <c r="E18" s="360" t="s">
        <v>5</v>
      </c>
      <c r="F18" s="360"/>
      <c r="G18" s="348"/>
      <c r="H18" s="348"/>
      <c r="I18" s="348"/>
      <c r="J18" s="348"/>
    </row>
    <row r="19" spans="1:10">
      <c r="A19" s="355"/>
      <c r="B19" s="355"/>
      <c r="C19" s="358"/>
      <c r="D19" s="358"/>
      <c r="E19" s="360"/>
      <c r="F19" s="360"/>
      <c r="G19" s="348"/>
      <c r="H19" s="348"/>
      <c r="I19" s="348"/>
      <c r="J19" s="348"/>
    </row>
    <row r="20" spans="1:10">
      <c r="A20" s="355"/>
      <c r="B20" s="355"/>
      <c r="C20" s="358"/>
      <c r="D20" s="358"/>
      <c r="E20" s="360"/>
      <c r="F20" s="360"/>
      <c r="G20" s="348"/>
      <c r="H20" s="348"/>
      <c r="I20" s="348"/>
      <c r="J20" s="348"/>
    </row>
    <row r="21" spans="1:10">
      <c r="A21" s="355"/>
      <c r="B21" s="355"/>
      <c r="C21" s="358"/>
      <c r="D21" s="358"/>
      <c r="E21" s="360"/>
      <c r="F21" s="360"/>
      <c r="G21" s="348"/>
      <c r="H21" s="348"/>
      <c r="I21" s="348"/>
      <c r="J21" s="348"/>
    </row>
    <row r="22" spans="1:10">
      <c r="A22" s="355"/>
      <c r="B22" s="355"/>
      <c r="C22" s="358"/>
      <c r="D22" s="358"/>
      <c r="E22" s="360" t="s">
        <v>6</v>
      </c>
      <c r="F22" s="360"/>
      <c r="G22" s="349"/>
      <c r="H22" s="348"/>
      <c r="I22" s="348"/>
      <c r="J22" s="348"/>
    </row>
    <row r="23" spans="1:10">
      <c r="A23" s="355"/>
      <c r="B23" s="355"/>
      <c r="C23" s="358"/>
      <c r="D23" s="358"/>
      <c r="E23" s="360"/>
      <c r="F23" s="360"/>
      <c r="G23" s="348"/>
      <c r="H23" s="348"/>
      <c r="I23" s="348"/>
      <c r="J23" s="348"/>
    </row>
    <row r="24" spans="1:10">
      <c r="A24" s="355"/>
      <c r="B24" s="355"/>
      <c r="C24" s="358"/>
      <c r="D24" s="358"/>
      <c r="E24" s="360"/>
      <c r="F24" s="360"/>
      <c r="G24" s="348"/>
      <c r="H24" s="348"/>
      <c r="I24" s="348"/>
      <c r="J24" s="348"/>
    </row>
    <row r="25" spans="1:10">
      <c r="A25" s="355"/>
      <c r="B25" s="355"/>
      <c r="C25" s="358"/>
      <c r="D25" s="358"/>
      <c r="E25" s="360"/>
      <c r="F25" s="360"/>
      <c r="G25" s="348"/>
      <c r="H25" s="348"/>
      <c r="I25" s="348"/>
      <c r="J25" s="348"/>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7BCB6-D813-4F54-9D1B-CB9A5FC9508A}">
  <sheetPr>
    <tabColor rgb="FFFFCCCC"/>
  </sheetPr>
  <dimension ref="A1:BB76"/>
  <sheetViews>
    <sheetView topLeftCell="A53" zoomScale="85" zoomScaleNormal="85" workbookViewId="0">
      <selection activeCell="A61" sqref="A61:XFD76"/>
    </sheetView>
  </sheetViews>
  <sheetFormatPr defaultRowHeight="13.5"/>
  <cols>
    <col min="1" max="1" width="17.4609375" customWidth="1"/>
    <col min="2" max="2" width="34.15234375" customWidth="1"/>
    <col min="3" max="4" width="16.15234375" customWidth="1"/>
    <col min="5" max="5" width="11.15234375" bestFit="1" customWidth="1"/>
    <col min="6" max="6" width="10.23046875" bestFit="1" customWidth="1"/>
    <col min="8" max="8" width="10.61328125" bestFit="1" customWidth="1"/>
    <col min="11" max="11" width="15" customWidth="1"/>
    <col min="14" max="14" width="12.61328125" bestFit="1" customWidth="1"/>
  </cols>
  <sheetData>
    <row r="1" spans="1:54">
      <c r="A1" s="4" t="s">
        <v>498</v>
      </c>
    </row>
    <row r="2" spans="1:54">
      <c r="A2" s="492" t="s">
        <v>499</v>
      </c>
      <c r="B2" s="492"/>
      <c r="C2" s="492"/>
      <c r="D2" s="492"/>
      <c r="E2" s="492"/>
      <c r="F2" s="492"/>
      <c r="G2" s="492"/>
      <c r="H2" s="492"/>
      <c r="I2" s="492"/>
      <c r="J2" s="492"/>
      <c r="K2" s="492"/>
      <c r="L2" s="492"/>
      <c r="M2" s="492"/>
      <c r="N2" s="492"/>
      <c r="O2" s="492"/>
      <c r="P2" s="492"/>
      <c r="Q2" s="492"/>
      <c r="R2" s="492"/>
      <c r="S2" s="492"/>
      <c r="T2" s="492"/>
    </row>
    <row r="3" spans="1:54">
      <c r="A3" s="492"/>
      <c r="B3" s="492"/>
      <c r="C3" s="492"/>
      <c r="D3" s="492"/>
      <c r="E3" s="492"/>
      <c r="F3" s="492"/>
      <c r="G3" s="492"/>
      <c r="H3" s="492"/>
      <c r="I3" s="492"/>
      <c r="J3" s="492"/>
      <c r="K3" s="492"/>
      <c r="L3" s="492"/>
      <c r="M3" s="492"/>
      <c r="N3" s="492"/>
      <c r="O3" s="492"/>
      <c r="P3" s="492"/>
      <c r="Q3" s="492"/>
      <c r="R3" s="492"/>
      <c r="S3" s="492"/>
      <c r="T3" s="492"/>
    </row>
    <row r="4" spans="1:54">
      <c r="A4" s="492"/>
      <c r="B4" s="492"/>
      <c r="C4" s="492"/>
      <c r="D4" s="492"/>
      <c r="E4" s="492"/>
      <c r="F4" s="492"/>
      <c r="G4" s="492"/>
      <c r="H4" s="492"/>
      <c r="I4" s="492"/>
      <c r="J4" s="492"/>
      <c r="K4" s="492"/>
      <c r="L4" s="492"/>
      <c r="M4" s="492"/>
      <c r="N4" s="492"/>
      <c r="O4" s="492"/>
      <c r="P4" s="492"/>
      <c r="Q4" s="492"/>
      <c r="R4" s="492"/>
      <c r="S4" s="492"/>
      <c r="T4" s="492"/>
    </row>
    <row r="5" spans="1:54">
      <c r="A5" s="316"/>
      <c r="B5" s="316"/>
      <c r="C5" s="316"/>
      <c r="D5" s="316"/>
    </row>
    <row r="6" spans="1:54" s="318" customFormat="1">
      <c r="A6" s="317"/>
    </row>
    <row r="7" spans="1:54" s="318" customFormat="1">
      <c r="A7" s="317"/>
    </row>
    <row r="8" spans="1:54" s="318" customFormat="1">
      <c r="A8" s="317"/>
    </row>
    <row r="9" spans="1:54">
      <c r="A9" s="317"/>
      <c r="C9" s="4"/>
    </row>
    <row r="10" spans="1:54">
      <c r="F10" s="4" t="s">
        <v>500</v>
      </c>
    </row>
    <row r="11" spans="1:54">
      <c r="A11" s="493" t="s">
        <v>501</v>
      </c>
      <c r="B11" s="319" t="s">
        <v>125</v>
      </c>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0"/>
      <c r="AN11" s="320"/>
      <c r="AO11" s="320"/>
      <c r="AP11" s="320"/>
      <c r="AQ11" s="320"/>
      <c r="AR11" s="320"/>
      <c r="AS11" s="320"/>
      <c r="AT11" s="320"/>
      <c r="AU11" s="320"/>
      <c r="AV11" s="320"/>
      <c r="AW11" s="320"/>
      <c r="AX11" s="320"/>
      <c r="AY11" s="320"/>
      <c r="AZ11" s="320"/>
      <c r="BA11" s="320"/>
      <c r="BB11" s="320"/>
    </row>
    <row r="12" spans="1:54">
      <c r="A12" s="493"/>
      <c r="B12" s="320"/>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row>
    <row r="13" spans="1:54">
      <c r="A13" s="493"/>
      <c r="B13" s="320" t="s">
        <v>502</v>
      </c>
      <c r="C13" s="320"/>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c r="AX13" s="320"/>
      <c r="AY13" s="320"/>
      <c r="AZ13" s="320"/>
      <c r="BA13" s="320"/>
      <c r="BB13" s="320"/>
    </row>
    <row r="14" spans="1:54">
      <c r="A14" s="493"/>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row>
    <row r="15" spans="1:54">
      <c r="A15" s="493"/>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row>
    <row r="16" spans="1:54">
      <c r="A16" s="493"/>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row>
    <row r="17" spans="1:54">
      <c r="A17" s="493"/>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row>
    <row r="18" spans="1:54" ht="14.5">
      <c r="A18" s="493"/>
      <c r="B18" s="321" t="s">
        <v>503</v>
      </c>
      <c r="C18" s="346">
        <v>5.5086610148753403E-3</v>
      </c>
      <c r="D18" s="322"/>
      <c r="E18" s="322" t="s">
        <v>504</v>
      </c>
      <c r="F18" s="320"/>
      <c r="G18" s="320"/>
      <c r="H18" s="320"/>
      <c r="I18" s="320"/>
      <c r="J18" s="320"/>
      <c r="K18" s="320"/>
      <c r="L18" s="320"/>
      <c r="M18" s="320"/>
      <c r="N18" s="322"/>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row>
    <row r="19" spans="1:54" ht="14.5">
      <c r="A19" s="493"/>
      <c r="B19" s="321" t="s">
        <v>505</v>
      </c>
      <c r="C19" s="322">
        <v>1</v>
      </c>
      <c r="D19" s="322"/>
      <c r="E19" s="322" t="s">
        <v>506</v>
      </c>
      <c r="F19" s="320"/>
      <c r="G19" s="320"/>
      <c r="H19" s="320"/>
      <c r="I19" s="320"/>
      <c r="J19" s="320"/>
      <c r="K19" s="320"/>
      <c r="L19" s="320"/>
      <c r="M19" s="320"/>
      <c r="N19" s="322"/>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row>
    <row r="20" spans="1:54" ht="14.5">
      <c r="A20" s="493"/>
      <c r="B20" s="321" t="s">
        <v>507</v>
      </c>
      <c r="C20" s="323">
        <v>52235</v>
      </c>
      <c r="D20" s="322"/>
      <c r="E20" s="322" t="s">
        <v>508</v>
      </c>
      <c r="F20" s="320"/>
      <c r="G20" s="320"/>
      <c r="H20" s="320"/>
      <c r="I20" s="320"/>
      <c r="J20" s="320"/>
      <c r="K20" s="320"/>
      <c r="L20" s="320"/>
      <c r="M20" s="320"/>
      <c r="N20" s="322"/>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row>
    <row r="21" spans="1:54" ht="14.5">
      <c r="A21" s="493"/>
      <c r="B21" s="321" t="s">
        <v>509</v>
      </c>
      <c r="C21" s="324">
        <v>300</v>
      </c>
      <c r="D21" s="322"/>
      <c r="E21" s="322" t="s">
        <v>510</v>
      </c>
      <c r="F21" s="320"/>
      <c r="G21" s="320"/>
      <c r="H21" s="320"/>
      <c r="I21" s="320"/>
      <c r="J21" s="320"/>
      <c r="K21" s="320"/>
      <c r="L21" s="320"/>
      <c r="M21" s="320"/>
      <c r="N21" s="322"/>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row>
    <row r="22" spans="1:54" ht="14.5">
      <c r="A22" s="493"/>
      <c r="B22" s="321" t="s">
        <v>511</v>
      </c>
      <c r="C22" s="325">
        <v>1</v>
      </c>
      <c r="D22" s="322"/>
      <c r="E22" s="322" t="s">
        <v>512</v>
      </c>
      <c r="F22" s="320"/>
      <c r="G22" s="320"/>
      <c r="H22" s="320"/>
      <c r="I22" s="320"/>
      <c r="J22" s="320"/>
      <c r="K22" s="320"/>
      <c r="L22" s="320"/>
      <c r="M22" s="320"/>
      <c r="N22" s="322"/>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row>
    <row r="23" spans="1:54" ht="14.5">
      <c r="A23" s="493"/>
      <c r="B23" s="321" t="s">
        <v>513</v>
      </c>
      <c r="C23" s="325">
        <v>60</v>
      </c>
      <c r="D23" s="326"/>
      <c r="E23" s="326" t="s">
        <v>514</v>
      </c>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row>
    <row r="24" spans="1:54" ht="12.75" customHeight="1">
      <c r="A24" s="493"/>
      <c r="B24" s="321"/>
      <c r="C24" s="327"/>
      <c r="D24" s="327"/>
      <c r="E24" s="327"/>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c r="BB24" s="320"/>
    </row>
    <row r="25" spans="1:54" ht="14.5">
      <c r="A25" s="493"/>
      <c r="B25" s="321"/>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row>
    <row r="26" spans="1:54" ht="14.5">
      <c r="A26" s="493"/>
      <c r="B26" s="321"/>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c r="BB26" s="320"/>
    </row>
    <row r="27" spans="1:54" ht="14.5">
      <c r="A27" s="493"/>
      <c r="B27" s="321"/>
      <c r="C27" s="320"/>
      <c r="D27" s="320"/>
      <c r="E27" s="320"/>
      <c r="F27" s="320"/>
      <c r="G27" s="320"/>
      <c r="H27" s="320"/>
      <c r="I27" s="320"/>
      <c r="J27" s="320"/>
      <c r="K27" s="320"/>
      <c r="L27" s="320"/>
      <c r="M27" s="320"/>
      <c r="N27" s="320"/>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c r="AZ27" s="320"/>
      <c r="BA27" s="320"/>
      <c r="BB27" s="320"/>
    </row>
    <row r="28" spans="1:54">
      <c r="A28" s="493"/>
      <c r="B28" s="320"/>
      <c r="C28" s="319"/>
      <c r="D28" s="319"/>
      <c r="E28" s="328">
        <v>2027</v>
      </c>
      <c r="F28" s="328">
        <v>2028</v>
      </c>
      <c r="G28" s="328">
        <v>2029</v>
      </c>
      <c r="H28" s="328">
        <v>2030</v>
      </c>
      <c r="I28" s="328">
        <v>2031</v>
      </c>
      <c r="J28" s="328">
        <v>2032</v>
      </c>
      <c r="K28" s="328">
        <v>2033</v>
      </c>
      <c r="L28" s="328">
        <v>2034</v>
      </c>
      <c r="M28" s="328">
        <v>2035</v>
      </c>
      <c r="N28" s="328">
        <v>2036</v>
      </c>
      <c r="O28" s="328">
        <v>2037</v>
      </c>
      <c r="P28" s="328">
        <v>2038</v>
      </c>
      <c r="Q28" s="328">
        <v>2039</v>
      </c>
      <c r="R28" s="328">
        <v>2040</v>
      </c>
      <c r="S28" s="328">
        <v>2041</v>
      </c>
      <c r="T28" s="328">
        <v>2042</v>
      </c>
      <c r="U28" s="328">
        <v>2043</v>
      </c>
      <c r="V28" s="328">
        <v>2044</v>
      </c>
      <c r="W28" s="328">
        <v>2045</v>
      </c>
      <c r="X28" s="328">
        <v>2046</v>
      </c>
      <c r="Y28" s="328">
        <v>2047</v>
      </c>
      <c r="Z28" s="328">
        <v>2048</v>
      </c>
      <c r="AA28" s="328">
        <v>2049</v>
      </c>
      <c r="AB28" s="328">
        <v>2050</v>
      </c>
      <c r="AC28" s="328">
        <v>2051</v>
      </c>
      <c r="AD28" s="328">
        <v>2052</v>
      </c>
      <c r="AE28" s="328">
        <v>2053</v>
      </c>
      <c r="AF28" s="328">
        <v>2054</v>
      </c>
      <c r="AG28" s="328">
        <v>2055</v>
      </c>
      <c r="AH28" s="328">
        <v>2056</v>
      </c>
      <c r="AI28" s="329">
        <v>2057</v>
      </c>
      <c r="AJ28" s="328">
        <v>2058</v>
      </c>
      <c r="AK28" s="328">
        <v>2059</v>
      </c>
      <c r="AL28" s="328">
        <v>2060</v>
      </c>
      <c r="AM28" s="328">
        <v>2061</v>
      </c>
      <c r="AN28" s="328">
        <v>2062</v>
      </c>
      <c r="AO28" s="328">
        <v>2063</v>
      </c>
      <c r="AP28" s="328">
        <v>2064</v>
      </c>
      <c r="AQ28" s="328">
        <v>2065</v>
      </c>
      <c r="AR28" s="328">
        <v>2066</v>
      </c>
      <c r="AS28" s="328">
        <v>2067</v>
      </c>
      <c r="AT28" s="328">
        <v>2068</v>
      </c>
      <c r="AU28" s="328">
        <v>2069</v>
      </c>
      <c r="AV28" s="328">
        <v>2070</v>
      </c>
      <c r="AW28" s="328">
        <v>2071</v>
      </c>
      <c r="AX28" s="328">
        <v>2072</v>
      </c>
      <c r="AY28" s="328">
        <v>2073</v>
      </c>
      <c r="AZ28" s="328">
        <v>2074</v>
      </c>
      <c r="BA28" s="328">
        <v>2075</v>
      </c>
      <c r="BB28" s="328">
        <v>2076</v>
      </c>
    </row>
    <row r="29" spans="1:54">
      <c r="A29" s="493"/>
      <c r="B29" s="320" t="s">
        <v>515</v>
      </c>
      <c r="C29" s="330">
        <v>0.02</v>
      </c>
      <c r="D29" s="330"/>
      <c r="E29" s="331">
        <f>C18</f>
        <v>5.5086610148753403E-3</v>
      </c>
      <c r="F29" s="331">
        <f t="shared" ref="F29:BB29" si="0">E29*(1+$C$29)</f>
        <v>5.618834235172847E-3</v>
      </c>
      <c r="G29" s="331">
        <f t="shared" si="0"/>
        <v>5.7312109198763041E-3</v>
      </c>
      <c r="H29" s="331">
        <f t="shared" si="0"/>
        <v>5.8458351382738305E-3</v>
      </c>
      <c r="I29" s="331">
        <f t="shared" si="0"/>
        <v>5.9627518410393073E-3</v>
      </c>
      <c r="J29" s="331">
        <f t="shared" si="0"/>
        <v>6.0820068778600937E-3</v>
      </c>
      <c r="K29" s="331">
        <f t="shared" si="0"/>
        <v>6.2036470154172955E-3</v>
      </c>
      <c r="L29" s="331">
        <f t="shared" si="0"/>
        <v>6.3277199557256417E-3</v>
      </c>
      <c r="M29" s="331">
        <f t="shared" si="0"/>
        <v>6.454274354840155E-3</v>
      </c>
      <c r="N29" s="331">
        <f t="shared" si="0"/>
        <v>6.5833598419369581E-3</v>
      </c>
      <c r="O29" s="331">
        <f t="shared" si="0"/>
        <v>6.7150270387756972E-3</v>
      </c>
      <c r="P29" s="331">
        <f t="shared" si="0"/>
        <v>6.8493275795512114E-3</v>
      </c>
      <c r="Q29" s="331">
        <f t="shared" si="0"/>
        <v>6.9863141311422355E-3</v>
      </c>
      <c r="R29" s="331">
        <f t="shared" si="0"/>
        <v>7.1260404137650805E-3</v>
      </c>
      <c r="S29" s="331">
        <f t="shared" si="0"/>
        <v>7.2685612220403824E-3</v>
      </c>
      <c r="T29" s="331">
        <f t="shared" si="0"/>
        <v>7.4139324464811904E-3</v>
      </c>
      <c r="U29" s="331">
        <f t="shared" si="0"/>
        <v>7.5622110954108139E-3</v>
      </c>
      <c r="V29" s="331">
        <f t="shared" si="0"/>
        <v>7.7134553173190306E-3</v>
      </c>
      <c r="W29" s="331">
        <f t="shared" si="0"/>
        <v>7.8677244236654113E-3</v>
      </c>
      <c r="X29" s="331">
        <f t="shared" si="0"/>
        <v>8.0250789121387202E-3</v>
      </c>
      <c r="Y29" s="331">
        <f t="shared" si="0"/>
        <v>8.1855804903814954E-3</v>
      </c>
      <c r="Z29" s="331">
        <f t="shared" si="0"/>
        <v>8.3492921001891256E-3</v>
      </c>
      <c r="AA29" s="331">
        <f t="shared" si="0"/>
        <v>8.5162779421929079E-3</v>
      </c>
      <c r="AB29" s="331">
        <f t="shared" si="0"/>
        <v>8.686603501036767E-3</v>
      </c>
      <c r="AC29" s="331">
        <f t="shared" si="0"/>
        <v>8.8603355710575021E-3</v>
      </c>
      <c r="AD29" s="331">
        <f t="shared" si="0"/>
        <v>9.0375422824786524E-3</v>
      </c>
      <c r="AE29" s="331">
        <f t="shared" si="0"/>
        <v>9.2182931281282257E-3</v>
      </c>
      <c r="AF29" s="331">
        <f t="shared" si="0"/>
        <v>9.4026589906907911E-3</v>
      </c>
      <c r="AG29" s="331">
        <f t="shared" si="0"/>
        <v>9.5907121705046065E-3</v>
      </c>
      <c r="AH29" s="331">
        <f t="shared" si="0"/>
        <v>9.7825264139146991E-3</v>
      </c>
      <c r="AI29" s="331">
        <f t="shared" si="0"/>
        <v>9.9781769421929938E-3</v>
      </c>
      <c r="AJ29" s="331">
        <f t="shared" si="0"/>
        <v>1.0177740481036854E-2</v>
      </c>
      <c r="AK29" s="331">
        <f t="shared" si="0"/>
        <v>1.038129529065759E-2</v>
      </c>
      <c r="AL29" s="331">
        <f t="shared" si="0"/>
        <v>1.0588921196470742E-2</v>
      </c>
      <c r="AM29" s="331">
        <f t="shared" si="0"/>
        <v>1.0800699620400157E-2</v>
      </c>
      <c r="AN29" s="331">
        <f t="shared" si="0"/>
        <v>1.1016713612808161E-2</v>
      </c>
      <c r="AO29" s="331">
        <f t="shared" si="0"/>
        <v>1.1237047885064324E-2</v>
      </c>
      <c r="AP29" s="331">
        <f t="shared" si="0"/>
        <v>1.1461788842765611E-2</v>
      </c>
      <c r="AQ29" s="331">
        <f t="shared" si="0"/>
        <v>1.1691024619620924E-2</v>
      </c>
      <c r="AR29" s="331">
        <f t="shared" si="0"/>
        <v>1.1924845112013343E-2</v>
      </c>
      <c r="AS29" s="331">
        <f t="shared" si="0"/>
        <v>1.2163342014253609E-2</v>
      </c>
      <c r="AT29" s="331">
        <f t="shared" si="0"/>
        <v>1.2406608854538682E-2</v>
      </c>
      <c r="AU29" s="331">
        <f t="shared" si="0"/>
        <v>1.2654741031629457E-2</v>
      </c>
      <c r="AV29" s="331">
        <f t="shared" si="0"/>
        <v>1.2907835852262045E-2</v>
      </c>
      <c r="AW29" s="331">
        <f t="shared" si="0"/>
        <v>1.3165992569307287E-2</v>
      </c>
      <c r="AX29" s="331">
        <f t="shared" si="0"/>
        <v>1.3429312420693432E-2</v>
      </c>
      <c r="AY29" s="331">
        <f t="shared" si="0"/>
        <v>1.3697898669107301E-2</v>
      </c>
      <c r="AZ29" s="331">
        <f t="shared" si="0"/>
        <v>1.3971856642489447E-2</v>
      </c>
      <c r="BA29" s="331">
        <f t="shared" si="0"/>
        <v>1.4251293775339235E-2</v>
      </c>
      <c r="BB29" s="331">
        <f t="shared" si="0"/>
        <v>1.453631965084602E-2</v>
      </c>
    </row>
    <row r="30" spans="1:54" ht="14.5">
      <c r="A30" s="493"/>
      <c r="B30" s="332" t="s">
        <v>516</v>
      </c>
      <c r="D30" s="333"/>
      <c r="E30" s="333">
        <f>((((((E29*$C$19*$C$20*$C$21*$C$22*$C$23)/-1000000)))))</f>
        <v>-5.1794083460162401</v>
      </c>
      <c r="F30" s="333">
        <f t="shared" ref="F30:BB30" si="1">((((((F29*$C$19*$C$20*$C$21*$C$22*$C$23)/-1000000)))))</f>
        <v>-5.2829965129365659</v>
      </c>
      <c r="G30" s="333">
        <f t="shared" si="1"/>
        <v>-5.3886564431952975</v>
      </c>
      <c r="H30" s="333">
        <f t="shared" si="1"/>
        <v>-5.4964295720592036</v>
      </c>
      <c r="I30" s="333">
        <f t="shared" si="1"/>
        <v>-5.6063581635003885</v>
      </c>
      <c r="J30" s="333">
        <f t="shared" si="1"/>
        <v>-5.7184853267703959</v>
      </c>
      <c r="K30" s="333">
        <f t="shared" si="1"/>
        <v>-5.8328550333058047</v>
      </c>
      <c r="L30" s="333">
        <f t="shared" si="1"/>
        <v>-5.9495121339719201</v>
      </c>
      <c r="M30" s="333">
        <f t="shared" si="1"/>
        <v>-6.0685023766513586</v>
      </c>
      <c r="N30" s="333">
        <f t="shared" si="1"/>
        <v>-6.1898724241843857</v>
      </c>
      <c r="O30" s="333">
        <f t="shared" si="1"/>
        <v>-6.3136698726680738</v>
      </c>
      <c r="P30" s="333">
        <f t="shared" si="1"/>
        <v>-6.439943270121435</v>
      </c>
      <c r="Q30" s="333">
        <f t="shared" si="1"/>
        <v>-6.5687421355238644</v>
      </c>
      <c r="R30" s="333">
        <f t="shared" si="1"/>
        <v>-6.700116978234341</v>
      </c>
      <c r="S30" s="333">
        <f t="shared" si="1"/>
        <v>-6.8341193177990291</v>
      </c>
      <c r="T30" s="333">
        <f t="shared" si="1"/>
        <v>-6.9708017041550097</v>
      </c>
      <c r="U30" s="333">
        <f t="shared" si="1"/>
        <v>-7.1102177382381102</v>
      </c>
      <c r="V30" s="333">
        <f t="shared" si="1"/>
        <v>-7.2524220930028713</v>
      </c>
      <c r="W30" s="333">
        <f t="shared" si="1"/>
        <v>-7.3974705348629302</v>
      </c>
      <c r="X30" s="333">
        <f t="shared" si="1"/>
        <v>-7.5454199455601891</v>
      </c>
      <c r="Y30" s="333">
        <f t="shared" si="1"/>
        <v>-7.696328344471393</v>
      </c>
      <c r="Z30" s="333">
        <f t="shared" si="1"/>
        <v>-7.850254911360822</v>
      </c>
      <c r="AA30" s="333">
        <f t="shared" si="1"/>
        <v>-8.0072600095880375</v>
      </c>
      <c r="AB30" s="333">
        <f t="shared" si="1"/>
        <v>-8.1674052097797993</v>
      </c>
      <c r="AC30" s="333">
        <f t="shared" si="1"/>
        <v>-8.3307533139753964</v>
      </c>
      <c r="AD30" s="333">
        <f t="shared" si="1"/>
        <v>-8.4973683802549012</v>
      </c>
      <c r="AE30" s="333">
        <f t="shared" si="1"/>
        <v>-8.6673157478600018</v>
      </c>
      <c r="AF30" s="333">
        <f t="shared" si="1"/>
        <v>-8.8406620628172021</v>
      </c>
      <c r="AG30" s="333">
        <f t="shared" si="1"/>
        <v>-9.017475304073546</v>
      </c>
      <c r="AH30" s="333">
        <f t="shared" si="1"/>
        <v>-9.1978248101550175</v>
      </c>
      <c r="AI30" s="333">
        <f t="shared" si="1"/>
        <v>-9.3817813063581195</v>
      </c>
      <c r="AJ30" s="333">
        <f t="shared" si="1"/>
        <v>-9.5694169324852805</v>
      </c>
      <c r="AK30" s="333">
        <f t="shared" si="1"/>
        <v>-9.760805271134986</v>
      </c>
      <c r="AL30" s="333">
        <f t="shared" si="1"/>
        <v>-9.9560213765576862</v>
      </c>
      <c r="AM30" s="333">
        <f t="shared" si="1"/>
        <v>-10.15514180408884</v>
      </c>
      <c r="AN30" s="333">
        <f t="shared" si="1"/>
        <v>-10.358244640170618</v>
      </c>
      <c r="AO30" s="333">
        <f t="shared" si="1"/>
        <v>-10.565409532974028</v>
      </c>
      <c r="AP30" s="333">
        <f t="shared" si="1"/>
        <v>-10.776717723633508</v>
      </c>
      <c r="AQ30" s="333">
        <f t="shared" si="1"/>
        <v>-10.99225207810618</v>
      </c>
      <c r="AR30" s="333">
        <f t="shared" si="1"/>
        <v>-11.212097119668305</v>
      </c>
      <c r="AS30" s="333">
        <f t="shared" si="1"/>
        <v>-11.436339062061672</v>
      </c>
      <c r="AT30" s="333">
        <f t="shared" si="1"/>
        <v>-11.665065843302905</v>
      </c>
      <c r="AU30" s="333">
        <f t="shared" si="1"/>
        <v>-11.898367160168965</v>
      </c>
      <c r="AV30" s="333">
        <f t="shared" si="1"/>
        <v>-12.136334503372341</v>
      </c>
      <c r="AW30" s="333">
        <f t="shared" si="1"/>
        <v>-12.379061193439791</v>
      </c>
      <c r="AX30" s="333">
        <f t="shared" si="1"/>
        <v>-12.626642417308586</v>
      </c>
      <c r="AY30" s="333">
        <f t="shared" si="1"/>
        <v>-12.879175265654757</v>
      </c>
      <c r="AZ30" s="333">
        <f t="shared" si="1"/>
        <v>-13.136758770967852</v>
      </c>
      <c r="BA30" s="333">
        <f t="shared" si="1"/>
        <v>-13.399493946387208</v>
      </c>
      <c r="BB30" s="333">
        <f t="shared" si="1"/>
        <v>-13.667483825314953</v>
      </c>
    </row>
    <row r="31" spans="1:54">
      <c r="A31" s="493"/>
      <c r="B31" t="s">
        <v>517</v>
      </c>
      <c r="D31" s="333"/>
      <c r="E31" s="333">
        <f>1183854*-0.000001</f>
        <v>-1.183854</v>
      </c>
      <c r="F31" s="333">
        <f>1933790*-0.000001</f>
        <v>-1.9337899999999999</v>
      </c>
      <c r="G31" s="333">
        <f>1137625*-0.000001</f>
        <v>-1.1376249999999999</v>
      </c>
      <c r="H31" s="333">
        <f>1007053*-0.000001</f>
        <v>-1.007053</v>
      </c>
      <c r="I31" s="333">
        <f>2053902*-0.000001</f>
        <v>-2.0539019999999999</v>
      </c>
      <c r="J31" s="333"/>
      <c r="K31" s="333"/>
      <c r="L31" s="333"/>
      <c r="M31" s="333"/>
      <c r="N31" s="333"/>
      <c r="O31" s="333"/>
      <c r="P31" s="333"/>
      <c r="Q31" s="333"/>
      <c r="R31" s="333"/>
      <c r="S31" s="333"/>
      <c r="T31" s="333"/>
      <c r="U31" s="333"/>
      <c r="V31" s="333"/>
      <c r="W31" s="333"/>
      <c r="X31" s="333"/>
      <c r="Y31" s="333"/>
      <c r="Z31" s="333"/>
      <c r="AA31" s="333"/>
      <c r="AB31" s="333"/>
      <c r="AC31" s="333"/>
      <c r="AD31" s="333"/>
      <c r="AE31" s="333"/>
      <c r="AF31" s="333"/>
      <c r="AG31" s="333"/>
      <c r="AH31" s="333"/>
      <c r="AI31" s="333"/>
      <c r="AJ31" s="333"/>
      <c r="AK31" s="333"/>
      <c r="AL31" s="333"/>
      <c r="AM31" s="333"/>
      <c r="AN31" s="333"/>
      <c r="AO31" s="333"/>
      <c r="AP31" s="333"/>
      <c r="AQ31" s="333"/>
      <c r="AR31" s="333"/>
      <c r="AS31" s="333"/>
      <c r="AT31" s="333"/>
      <c r="AU31" s="333"/>
      <c r="AV31" s="333"/>
      <c r="AW31" s="333"/>
      <c r="AX31" s="333"/>
      <c r="AY31" s="333"/>
      <c r="AZ31" s="333"/>
      <c r="BA31" s="333"/>
      <c r="BB31" s="333"/>
    </row>
    <row r="32" spans="1:54">
      <c r="A32" s="493"/>
      <c r="B32" s="320"/>
      <c r="C32" s="320"/>
      <c r="D32" s="320"/>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row>
    <row r="33" spans="1:54">
      <c r="A33" s="493"/>
      <c r="B33" s="320"/>
      <c r="C33" s="319"/>
      <c r="D33" s="319"/>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9"/>
      <c r="AJ33" s="328"/>
      <c r="AK33" s="328"/>
      <c r="AL33" s="328"/>
      <c r="AM33" s="328"/>
      <c r="AN33" s="328"/>
      <c r="AO33" s="328"/>
      <c r="AP33" s="328"/>
      <c r="AQ33" s="328"/>
      <c r="AR33" s="328"/>
      <c r="AS33" s="328"/>
      <c r="AT33" s="328"/>
      <c r="AU33" s="328"/>
      <c r="AV33" s="328"/>
      <c r="AW33" s="328"/>
      <c r="AX33" s="328"/>
      <c r="AY33" s="328"/>
      <c r="AZ33" s="328"/>
      <c r="BA33" s="328"/>
      <c r="BB33" s="328"/>
    </row>
    <row r="34" spans="1:54">
      <c r="A34" s="493"/>
      <c r="B34" s="320"/>
      <c r="C34" s="330"/>
      <c r="D34" s="330"/>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row>
    <row r="35" spans="1:54">
      <c r="A35" s="493" t="s">
        <v>518</v>
      </c>
      <c r="B35" s="319"/>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row>
    <row r="36" spans="1:54">
      <c r="A36" s="493"/>
      <c r="B36" s="320"/>
      <c r="C36" s="320"/>
      <c r="D36" s="320"/>
      <c r="E36" s="320"/>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320"/>
      <c r="AO36" s="320"/>
      <c r="AP36" s="320"/>
      <c r="AQ36" s="320"/>
      <c r="AR36" s="320"/>
      <c r="AS36" s="320"/>
      <c r="AT36" s="320"/>
      <c r="AU36" s="320"/>
      <c r="AV36" s="320"/>
      <c r="AW36" s="320"/>
      <c r="AX36" s="320"/>
      <c r="AY36" s="320"/>
      <c r="AZ36" s="320"/>
      <c r="BA36" s="320"/>
      <c r="BB36" s="320"/>
    </row>
    <row r="37" spans="1:54">
      <c r="A37" s="493"/>
      <c r="B37" s="320"/>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row>
    <row r="38" spans="1:54">
      <c r="A38" s="493"/>
      <c r="B38" s="320"/>
      <c r="C38" s="320"/>
      <c r="D38" s="320"/>
      <c r="E38" s="320"/>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row>
    <row r="39" spans="1:54">
      <c r="A39" s="493"/>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row>
    <row r="40" spans="1:54">
      <c r="A40" s="493"/>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row>
    <row r="41" spans="1:54">
      <c r="A41" s="493"/>
      <c r="B41" s="320"/>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row>
    <row r="42" spans="1:54" ht="14.5">
      <c r="A42" s="493"/>
      <c r="B42" s="321"/>
      <c r="C42" s="335"/>
      <c r="D42" s="322"/>
      <c r="E42" s="322"/>
      <c r="F42" s="320"/>
      <c r="G42" s="320"/>
      <c r="H42" s="320"/>
      <c r="I42" s="320"/>
      <c r="J42" s="320"/>
      <c r="K42" s="320"/>
      <c r="L42" s="320"/>
      <c r="M42" s="320"/>
      <c r="N42" s="322"/>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0"/>
      <c r="AN42" s="320"/>
      <c r="AO42" s="320"/>
      <c r="AP42" s="320"/>
      <c r="AQ42" s="320"/>
      <c r="AR42" s="320"/>
      <c r="AS42" s="320"/>
      <c r="AT42" s="320"/>
      <c r="AU42" s="320"/>
      <c r="AV42" s="320"/>
      <c r="AW42" s="320"/>
      <c r="AX42" s="320"/>
      <c r="AY42" s="320"/>
      <c r="AZ42" s="320"/>
      <c r="BA42" s="320"/>
      <c r="BB42" s="320"/>
    </row>
    <row r="43" spans="1:54" ht="14.5">
      <c r="A43" s="493"/>
      <c r="B43" s="321"/>
      <c r="C43" s="322"/>
      <c r="D43" s="322"/>
      <c r="E43" s="322"/>
      <c r="F43" s="320"/>
      <c r="G43" s="320"/>
      <c r="H43" s="320"/>
      <c r="I43" s="320"/>
      <c r="J43" s="320"/>
      <c r="K43" s="320"/>
      <c r="L43" s="320"/>
      <c r="M43" s="320"/>
      <c r="N43" s="322"/>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0"/>
      <c r="AN43" s="320"/>
      <c r="AO43" s="320"/>
      <c r="AP43" s="320"/>
      <c r="AQ43" s="320"/>
      <c r="AR43" s="320"/>
      <c r="AS43" s="320"/>
      <c r="AT43" s="320"/>
      <c r="AU43" s="320"/>
      <c r="AV43" s="320"/>
      <c r="AW43" s="320"/>
      <c r="AX43" s="320"/>
      <c r="AY43" s="320"/>
      <c r="AZ43" s="320"/>
      <c r="BA43" s="320"/>
      <c r="BB43" s="320"/>
    </row>
    <row r="44" spans="1:54" ht="14.5">
      <c r="A44" s="493"/>
      <c r="B44" s="321"/>
      <c r="C44" s="323"/>
      <c r="D44" s="322"/>
      <c r="E44" s="322"/>
      <c r="F44" s="320"/>
      <c r="G44" s="320"/>
      <c r="H44" s="320"/>
      <c r="I44" s="320"/>
      <c r="J44" s="320"/>
      <c r="K44" s="320"/>
      <c r="L44" s="320"/>
      <c r="M44" s="320"/>
      <c r="N44" s="322"/>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0"/>
      <c r="AN44" s="320"/>
      <c r="AO44" s="320"/>
      <c r="AP44" s="320"/>
      <c r="AQ44" s="320"/>
      <c r="AR44" s="320"/>
      <c r="AS44" s="320"/>
      <c r="AT44" s="320"/>
      <c r="AU44" s="320"/>
      <c r="AV44" s="320"/>
      <c r="AW44" s="320"/>
      <c r="AX44" s="320"/>
      <c r="AY44" s="320"/>
      <c r="AZ44" s="320"/>
      <c r="BA44" s="320"/>
      <c r="BB44" s="320"/>
    </row>
    <row r="45" spans="1:54" ht="14.5">
      <c r="A45" s="493"/>
      <c r="B45" s="321"/>
      <c r="C45" s="324"/>
      <c r="D45" s="322"/>
      <c r="E45" s="322"/>
      <c r="F45" s="320"/>
      <c r="G45" s="320"/>
      <c r="H45" s="320"/>
      <c r="I45" s="320"/>
      <c r="J45" s="320"/>
      <c r="K45" s="320"/>
      <c r="L45" s="320"/>
      <c r="M45" s="320"/>
      <c r="N45" s="322"/>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0"/>
      <c r="AS45" s="320"/>
      <c r="AT45" s="320"/>
      <c r="AU45" s="320"/>
      <c r="AV45" s="320"/>
      <c r="AW45" s="320"/>
      <c r="AX45" s="320"/>
      <c r="AY45" s="320"/>
      <c r="AZ45" s="320"/>
      <c r="BA45" s="320"/>
      <c r="BB45" s="320"/>
    </row>
    <row r="46" spans="1:54" ht="14.5">
      <c r="A46" s="493"/>
      <c r="B46" s="321"/>
      <c r="C46" s="325"/>
      <c r="D46" s="322"/>
      <c r="E46" s="322"/>
      <c r="F46" s="320"/>
      <c r="G46" s="320"/>
      <c r="H46" s="320"/>
      <c r="I46" s="320"/>
      <c r="J46" s="320"/>
      <c r="K46" s="320"/>
      <c r="L46" s="320"/>
      <c r="M46" s="320"/>
      <c r="N46" s="322"/>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320"/>
      <c r="AU46" s="320"/>
      <c r="AV46" s="320"/>
      <c r="AW46" s="320"/>
      <c r="AX46" s="320"/>
      <c r="AY46" s="320"/>
      <c r="AZ46" s="320"/>
      <c r="BA46" s="320"/>
      <c r="BB46" s="320"/>
    </row>
    <row r="47" spans="1:54" ht="14.5">
      <c r="A47" s="493"/>
      <c r="B47" s="321"/>
      <c r="C47" s="325"/>
      <c r="D47" s="326"/>
      <c r="E47" s="326"/>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row>
    <row r="48" spans="1:54" ht="12.75" customHeight="1">
      <c r="A48" s="493"/>
      <c r="B48" s="321"/>
      <c r="C48" s="327"/>
      <c r="D48" s="327"/>
      <c r="E48" s="327"/>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c r="AK48" s="320"/>
      <c r="AL48" s="320"/>
      <c r="AM48" s="320"/>
      <c r="AN48" s="320"/>
      <c r="AO48" s="320"/>
      <c r="AP48" s="320"/>
      <c r="AQ48" s="320"/>
      <c r="AR48" s="320"/>
      <c r="AS48" s="320"/>
      <c r="AT48" s="320"/>
      <c r="AU48" s="320"/>
      <c r="AV48" s="320"/>
      <c r="AW48" s="320"/>
      <c r="AX48" s="320"/>
      <c r="AY48" s="320"/>
      <c r="AZ48" s="320"/>
      <c r="BA48" s="320"/>
      <c r="BB48" s="320"/>
    </row>
    <row r="49" spans="1:54" ht="14.5">
      <c r="A49" s="493"/>
      <c r="B49" s="321"/>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0"/>
      <c r="BB49" s="320"/>
    </row>
    <row r="50" spans="1:54" ht="14.5">
      <c r="A50" s="493"/>
      <c r="B50" s="321"/>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row>
    <row r="51" spans="1:54" ht="14.5">
      <c r="A51" s="493"/>
      <c r="B51" s="321"/>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0"/>
      <c r="AN51" s="320"/>
      <c r="AO51" s="320"/>
      <c r="AP51" s="320"/>
      <c r="AQ51" s="320"/>
      <c r="AR51" s="320"/>
      <c r="AS51" s="320"/>
      <c r="AT51" s="320"/>
      <c r="AU51" s="320"/>
      <c r="AV51" s="320"/>
      <c r="AW51" s="320"/>
      <c r="AX51" s="320"/>
      <c r="AY51" s="320"/>
      <c r="AZ51" s="320"/>
      <c r="BA51" s="320"/>
      <c r="BB51" s="320"/>
    </row>
    <row r="52" spans="1:54">
      <c r="A52" s="493"/>
      <c r="B52" s="320"/>
      <c r="C52" s="319"/>
      <c r="D52" s="319"/>
      <c r="E52" s="328"/>
      <c r="F52" s="328"/>
      <c r="G52" s="328"/>
      <c r="H52" s="328"/>
      <c r="I52" s="328"/>
      <c r="J52" s="328"/>
      <c r="K52" s="328"/>
      <c r="L52" s="328"/>
      <c r="M52" s="328"/>
      <c r="N52" s="328"/>
      <c r="O52" s="328"/>
      <c r="P52" s="328"/>
      <c r="Q52" s="328"/>
      <c r="R52" s="328"/>
      <c r="S52" s="328"/>
      <c r="T52" s="328"/>
      <c r="U52" s="328"/>
      <c r="V52" s="328"/>
      <c r="W52" s="328"/>
      <c r="X52" s="328"/>
      <c r="Y52" s="328"/>
      <c r="Z52" s="328"/>
      <c r="AA52" s="328"/>
      <c r="AB52" s="328"/>
      <c r="AC52" s="328"/>
      <c r="AD52" s="328"/>
      <c r="AE52" s="328"/>
      <c r="AF52" s="328"/>
      <c r="AG52" s="328"/>
      <c r="AH52" s="328"/>
      <c r="AI52" s="329"/>
      <c r="AJ52" s="328"/>
      <c r="AK52" s="328"/>
      <c r="AL52" s="328"/>
      <c r="AM52" s="328"/>
      <c r="AN52" s="328"/>
      <c r="AO52" s="328"/>
      <c r="AP52" s="328"/>
      <c r="AQ52" s="328"/>
      <c r="AR52" s="328"/>
      <c r="AS52" s="328"/>
      <c r="AT52" s="328"/>
      <c r="AU52" s="328"/>
      <c r="AV52" s="328"/>
      <c r="AW52" s="328"/>
      <c r="AX52" s="328"/>
      <c r="AY52" s="328"/>
      <c r="AZ52" s="328"/>
      <c r="BA52" s="328"/>
      <c r="BB52" s="328"/>
    </row>
    <row r="53" spans="1:54">
      <c r="A53" s="493"/>
      <c r="B53" s="320"/>
      <c r="C53" s="330"/>
      <c r="D53" s="330"/>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c r="AH53" s="331"/>
      <c r="AI53" s="331"/>
      <c r="AJ53" s="331"/>
      <c r="AK53" s="331"/>
      <c r="AL53" s="331"/>
      <c r="AM53" s="331"/>
      <c r="AN53" s="331"/>
      <c r="AO53" s="331"/>
      <c r="AP53" s="331"/>
      <c r="AQ53" s="331"/>
      <c r="AR53" s="331"/>
      <c r="AS53" s="331"/>
      <c r="AT53" s="331"/>
      <c r="AU53" s="331"/>
      <c r="AV53" s="331"/>
      <c r="AW53" s="331"/>
      <c r="AX53" s="331"/>
      <c r="AY53" s="331"/>
      <c r="AZ53" s="331"/>
      <c r="BA53" s="331"/>
      <c r="BB53" s="331"/>
    </row>
    <row r="54" spans="1:54" ht="14.5">
      <c r="A54" s="493"/>
      <c r="B54" s="332"/>
      <c r="D54" s="333"/>
      <c r="E54" s="333"/>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row>
    <row r="55" spans="1:54">
      <c r="A55" s="49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row>
    <row r="56" spans="1:54">
      <c r="A56" s="493"/>
      <c r="D56" s="333"/>
      <c r="E56" s="333"/>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row>
    <row r="57" spans="1:54">
      <c r="A57" s="493"/>
      <c r="D57" s="333"/>
      <c r="E57" s="333"/>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row>
    <row r="58" spans="1:54">
      <c r="A58" s="493"/>
      <c r="D58" s="333"/>
      <c r="E58" s="333"/>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row>
    <row r="59" spans="1:54">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row>
    <row r="60" spans="1:54">
      <c r="B60" s="320"/>
      <c r="C60" s="320"/>
      <c r="D60" s="320"/>
      <c r="E60" s="334"/>
      <c r="F60" s="334"/>
      <c r="G60" s="334"/>
      <c r="H60" s="334"/>
      <c r="I60" s="334"/>
      <c r="J60" s="334"/>
      <c r="K60" s="334"/>
      <c r="L60" s="334"/>
      <c r="M60" s="334"/>
      <c r="N60" s="334"/>
      <c r="O60" s="334"/>
      <c r="P60" s="334"/>
      <c r="Q60" s="334"/>
      <c r="R60" s="334"/>
      <c r="S60" s="334"/>
      <c r="T60" s="334"/>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row>
    <row r="61" spans="1:54">
      <c r="A61" s="4" t="s">
        <v>519</v>
      </c>
    </row>
    <row r="62" spans="1:54">
      <c r="A62" s="492" t="s">
        <v>520</v>
      </c>
      <c r="B62" s="492"/>
      <c r="C62" s="492"/>
      <c r="D62" s="492"/>
      <c r="E62" s="492"/>
      <c r="F62" s="492"/>
      <c r="G62" s="492"/>
      <c r="H62" s="492"/>
      <c r="I62" s="492"/>
      <c r="J62" s="492"/>
      <c r="K62" s="492"/>
      <c r="L62" s="492"/>
      <c r="M62" s="492"/>
      <c r="N62" s="492"/>
      <c r="O62" s="492"/>
      <c r="P62" s="492"/>
      <c r="Q62" s="492"/>
      <c r="R62" s="492"/>
      <c r="S62" s="492"/>
    </row>
    <row r="63" spans="1:54" ht="25.5" customHeight="1">
      <c r="A63" s="492"/>
      <c r="B63" s="492"/>
      <c r="C63" s="492"/>
      <c r="D63" s="492"/>
      <c r="E63" s="492"/>
      <c r="F63" s="492"/>
      <c r="G63" s="492"/>
      <c r="H63" s="492"/>
      <c r="I63" s="492"/>
      <c r="J63" s="492"/>
      <c r="K63" s="492"/>
      <c r="L63" s="492"/>
      <c r="M63" s="492"/>
      <c r="N63" s="492"/>
      <c r="O63" s="492"/>
      <c r="P63" s="492"/>
      <c r="Q63" s="492"/>
      <c r="R63" s="492"/>
      <c r="S63" s="492"/>
    </row>
    <row r="65" spans="1:19">
      <c r="A65" s="158" t="s">
        <v>339</v>
      </c>
      <c r="B65" s="491" t="s">
        <v>521</v>
      </c>
      <c r="C65" s="491"/>
      <c r="D65" s="491"/>
      <c r="E65" s="491"/>
      <c r="F65" s="491"/>
      <c r="G65" s="491"/>
      <c r="H65" s="491"/>
      <c r="I65" s="491"/>
      <c r="J65" s="491"/>
      <c r="K65" s="491"/>
      <c r="L65" s="491"/>
      <c r="M65" s="491"/>
      <c r="N65" s="491"/>
      <c r="O65" s="491"/>
      <c r="P65" s="491"/>
      <c r="Q65" s="491"/>
      <c r="R65" s="491"/>
      <c r="S65" s="491"/>
    </row>
    <row r="66" spans="1:19">
      <c r="A66" s="158" t="s">
        <v>485</v>
      </c>
      <c r="B66" s="491" t="s">
        <v>522</v>
      </c>
      <c r="C66" s="491"/>
      <c r="D66" s="491"/>
      <c r="E66" s="491"/>
      <c r="F66" s="491"/>
      <c r="G66" s="491"/>
      <c r="H66" s="491"/>
      <c r="I66" s="491"/>
      <c r="J66" s="491"/>
      <c r="K66" s="491"/>
      <c r="L66" s="491"/>
      <c r="M66" s="491"/>
      <c r="N66" s="491"/>
      <c r="O66" s="491"/>
      <c r="P66" s="491"/>
      <c r="Q66" s="491"/>
      <c r="R66" s="491"/>
      <c r="S66" s="491"/>
    </row>
    <row r="67" spans="1:19">
      <c r="A67" s="159" t="s">
        <v>388</v>
      </c>
      <c r="B67" s="491" t="s">
        <v>173</v>
      </c>
      <c r="C67" s="491"/>
      <c r="D67" s="491"/>
      <c r="E67" s="491"/>
      <c r="F67" s="491"/>
      <c r="G67" s="491"/>
      <c r="H67" s="491"/>
      <c r="I67" s="491"/>
      <c r="J67" s="491"/>
      <c r="K67" s="491"/>
      <c r="L67" s="491"/>
      <c r="M67" s="491"/>
      <c r="N67" s="491"/>
      <c r="O67" s="491"/>
      <c r="P67" s="491"/>
      <c r="Q67" s="491"/>
      <c r="R67" s="491"/>
      <c r="S67" s="491"/>
    </row>
    <row r="68" spans="1:19">
      <c r="A68" s="159" t="s">
        <v>464</v>
      </c>
      <c r="B68" s="491" t="s">
        <v>173</v>
      </c>
      <c r="C68" s="491"/>
      <c r="D68" s="491"/>
      <c r="E68" s="491"/>
      <c r="F68" s="491"/>
      <c r="G68" s="491"/>
      <c r="H68" s="491"/>
      <c r="I68" s="491"/>
      <c r="J68" s="491"/>
      <c r="K68" s="491"/>
      <c r="L68" s="491"/>
      <c r="M68" s="491"/>
      <c r="N68" s="491"/>
      <c r="O68" s="491"/>
      <c r="P68" s="491"/>
      <c r="Q68" s="491"/>
      <c r="R68" s="491"/>
      <c r="S68" s="491"/>
    </row>
    <row r="69" spans="1:19">
      <c r="A69" s="159" t="s">
        <v>465</v>
      </c>
      <c r="B69" s="491" t="s">
        <v>173</v>
      </c>
      <c r="C69" s="491"/>
      <c r="D69" s="491"/>
      <c r="E69" s="491"/>
      <c r="F69" s="491"/>
      <c r="G69" s="491"/>
      <c r="H69" s="491"/>
      <c r="I69" s="491"/>
      <c r="J69" s="491"/>
      <c r="K69" s="491"/>
      <c r="L69" s="491"/>
      <c r="M69" s="491"/>
      <c r="N69" s="491"/>
      <c r="O69" s="491"/>
      <c r="P69" s="491"/>
      <c r="Q69" s="491"/>
      <c r="R69" s="491"/>
      <c r="S69" s="491"/>
    </row>
    <row r="73" spans="1:19">
      <c r="A73" s="4" t="s">
        <v>523</v>
      </c>
    </row>
    <row r="74" spans="1:19">
      <c r="A74" t="s">
        <v>524</v>
      </c>
    </row>
    <row r="76" spans="1:19">
      <c r="A76" s="4" t="s">
        <v>525</v>
      </c>
    </row>
  </sheetData>
  <mergeCells count="9">
    <mergeCell ref="B66:S66"/>
    <mergeCell ref="B67:S67"/>
    <mergeCell ref="B68:S68"/>
    <mergeCell ref="B69:S69"/>
    <mergeCell ref="A2:T4"/>
    <mergeCell ref="A11:A34"/>
    <mergeCell ref="A35:A58"/>
    <mergeCell ref="A62:S63"/>
    <mergeCell ref="B65:S6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abSelected="1" topLeftCell="A181" zoomScale="70" zoomScaleNormal="70" workbookViewId="0">
      <selection activeCell="L235" sqref="L235"/>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t="s">
        <v>163</v>
      </c>
      <c r="E4" s="53" t="s">
        <v>334</v>
      </c>
      <c r="F4" s="91">
        <v>45632</v>
      </c>
      <c r="G4" s="28"/>
      <c r="H4" s="10"/>
      <c r="I4" s="430"/>
      <c r="J4" s="431"/>
      <c r="K4" s="431"/>
      <c r="L4" s="431"/>
      <c r="M4" s="431"/>
      <c r="N4" s="432"/>
      <c r="P4" s="436"/>
      <c r="Q4" s="437"/>
      <c r="R4" s="437"/>
      <c r="S4" s="437"/>
      <c r="T4" s="437"/>
      <c r="U4" s="438"/>
    </row>
    <row r="5" spans="1:21" outlineLevel="1">
      <c r="A5" s="13" t="s">
        <v>335</v>
      </c>
      <c r="B5" s="88" t="s">
        <v>336</v>
      </c>
      <c r="E5" s="14"/>
      <c r="H5" s="10"/>
      <c r="I5" s="439" t="s">
        <v>164</v>
      </c>
      <c r="J5" s="451"/>
      <c r="K5" s="451"/>
      <c r="L5" s="451"/>
      <c r="M5" s="451"/>
      <c r="N5" s="452"/>
      <c r="P5" s="439" t="s">
        <v>337</v>
      </c>
      <c r="Q5" s="451"/>
      <c r="R5" s="451"/>
      <c r="S5" s="451"/>
      <c r="T5" s="451"/>
      <c r="U5" s="452"/>
    </row>
    <row r="6" spans="1:21" outlineLevel="1">
      <c r="A6" s="13" t="s">
        <v>338</v>
      </c>
      <c r="B6" s="88" t="s">
        <v>339</v>
      </c>
      <c r="E6" s="53" t="s">
        <v>340</v>
      </c>
      <c r="F6" s="90" t="s">
        <v>341</v>
      </c>
      <c r="H6" s="10"/>
      <c r="I6" s="453"/>
      <c r="J6" s="454"/>
      <c r="K6" s="454"/>
      <c r="L6" s="454"/>
      <c r="M6" s="454"/>
      <c r="N6" s="455"/>
      <c r="P6" s="453"/>
      <c r="Q6" s="454"/>
      <c r="R6" s="454"/>
      <c r="S6" s="454"/>
      <c r="T6" s="454"/>
      <c r="U6" s="455"/>
    </row>
    <row r="7" spans="1:21" outlineLevel="1">
      <c r="A7" s="13" t="s">
        <v>342</v>
      </c>
      <c r="B7" s="88" t="s">
        <v>172</v>
      </c>
      <c r="E7" s="14"/>
      <c r="H7" s="10"/>
      <c r="I7" s="453"/>
      <c r="J7" s="454"/>
      <c r="K7" s="454"/>
      <c r="L7" s="454"/>
      <c r="M7" s="454"/>
      <c r="N7" s="455"/>
      <c r="P7" s="453"/>
      <c r="Q7" s="454"/>
      <c r="R7" s="454"/>
      <c r="S7" s="454"/>
      <c r="T7" s="454"/>
      <c r="U7" s="455"/>
    </row>
    <row r="8" spans="1:21" ht="41" outlineLevel="1" thickBot="1">
      <c r="A8" s="34" t="s">
        <v>343</v>
      </c>
      <c r="B8" s="89" t="s">
        <v>344</v>
      </c>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f>Baseline!B10</f>
        <v>2027</v>
      </c>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-49.919313617451955</v>
      </c>
      <c r="C13" s="21">
        <f>B13-Baseline!B13</f>
        <v>0.89488185003666132</v>
      </c>
      <c r="D13" s="21">
        <f t="shared" ref="D13:D18" si="1">INDEX($E$205:$AW$205,1,MATCH($A13,$E$53:$BB$53,0))</f>
        <v>-49.919313617451955</v>
      </c>
      <c r="E13" s="21">
        <f>D13-Baseline!D13</f>
        <v>0.89488185003666132</v>
      </c>
      <c r="F13" s="21">
        <f t="shared" ref="F13:F18" si="2">INDEX($E$206:$AW$206,1,MATCH($A13,$E$53:$BB$53,0))</f>
        <v>-49.919313617451955</v>
      </c>
      <c r="G13" s="21">
        <f>F13-Baseline!F13</f>
        <v>0.89488185003666132</v>
      </c>
      <c r="I13" s="453"/>
      <c r="J13" s="454"/>
      <c r="K13" s="454"/>
      <c r="L13" s="454"/>
      <c r="M13" s="454"/>
      <c r="N13" s="455"/>
      <c r="P13" s="453"/>
      <c r="Q13" s="454"/>
      <c r="R13" s="454"/>
      <c r="S13" s="454"/>
      <c r="T13" s="454"/>
      <c r="U13" s="455"/>
    </row>
    <row r="14" spans="1:21" outlineLevel="1">
      <c r="A14" s="58">
        <v>2040</v>
      </c>
      <c r="B14" s="21">
        <f t="shared" si="0"/>
        <v>-70.647148770102007</v>
      </c>
      <c r="C14" s="21">
        <f>B14-Baseline!B14</f>
        <v>2.2268051618294749</v>
      </c>
      <c r="D14" s="21">
        <f t="shared" si="1"/>
        <v>-70.647148770102007</v>
      </c>
      <c r="E14" s="21">
        <f>D14-Baseline!D14</f>
        <v>2.2268051618294749</v>
      </c>
      <c r="F14" s="21">
        <f t="shared" si="2"/>
        <v>-70.647148770102007</v>
      </c>
      <c r="G14" s="21">
        <f>F14-Baseline!F14</f>
        <v>2.2268051618294749</v>
      </c>
      <c r="I14" s="453"/>
      <c r="J14" s="454"/>
      <c r="K14" s="454"/>
      <c r="L14" s="454"/>
      <c r="M14" s="454"/>
      <c r="N14" s="455"/>
      <c r="P14" s="453"/>
      <c r="Q14" s="454"/>
      <c r="R14" s="454"/>
      <c r="S14" s="454"/>
      <c r="T14" s="454"/>
      <c r="U14" s="455"/>
    </row>
    <row r="15" spans="1:21" outlineLevel="1">
      <c r="A15" s="58">
        <v>2045</v>
      </c>
      <c r="B15" s="21">
        <f t="shared" si="0"/>
        <v>-89.834194706993685</v>
      </c>
      <c r="C15" s="21">
        <f>B15-Baseline!B15</f>
        <v>3.5466521039920025</v>
      </c>
      <c r="D15" s="21">
        <f t="shared" si="1"/>
        <v>-89.834194706993685</v>
      </c>
      <c r="E15" s="21">
        <f>D15-Baseline!D15</f>
        <v>3.5466521039920025</v>
      </c>
      <c r="F15" s="21">
        <f t="shared" si="2"/>
        <v>-89.834194706993685</v>
      </c>
      <c r="G15" s="21">
        <f>F15-Baseline!F15</f>
        <v>3.5466521039920025</v>
      </c>
      <c r="I15" s="453"/>
      <c r="J15" s="454"/>
      <c r="K15" s="454"/>
      <c r="L15" s="454"/>
      <c r="M15" s="454"/>
      <c r="N15" s="455"/>
      <c r="P15" s="453"/>
      <c r="Q15" s="454"/>
      <c r="R15" s="454"/>
      <c r="S15" s="454"/>
      <c r="T15" s="454"/>
      <c r="U15" s="455"/>
    </row>
    <row r="16" spans="1:21" outlineLevel="1">
      <c r="A16" s="58">
        <v>2050</v>
      </c>
      <c r="B16" s="21">
        <f t="shared" si="0"/>
        <v>-107.6151471049895</v>
      </c>
      <c r="C16" s="21">
        <f>B16-Baseline!B16</f>
        <v>4.8290387824797989</v>
      </c>
      <c r="D16" s="21">
        <f t="shared" si="1"/>
        <v>-107.6151471049895</v>
      </c>
      <c r="E16" s="21">
        <f>D16-Baseline!D16</f>
        <v>4.8290387824797989</v>
      </c>
      <c r="F16" s="21">
        <f t="shared" si="2"/>
        <v>-107.6151471049895</v>
      </c>
      <c r="G16" s="21">
        <f>F16-Baseline!F16</f>
        <v>4.8290387824797989</v>
      </c>
      <c r="I16" s="453"/>
      <c r="J16" s="454"/>
      <c r="K16" s="454"/>
      <c r="L16" s="454"/>
      <c r="M16" s="454"/>
      <c r="N16" s="455"/>
      <c r="P16" s="453"/>
      <c r="Q16" s="454"/>
      <c r="R16" s="454"/>
      <c r="S16" s="454"/>
      <c r="T16" s="454"/>
      <c r="U16" s="455"/>
    </row>
    <row r="17" spans="1:21" outlineLevel="1">
      <c r="A17" s="58">
        <v>2060</v>
      </c>
      <c r="B17" s="21">
        <f t="shared" si="0"/>
        <v>-139.55166463186751</v>
      </c>
      <c r="C17" s="21">
        <f>B17-Baseline!B17</f>
        <v>7.1822558634076472</v>
      </c>
      <c r="D17" s="21">
        <f t="shared" si="1"/>
        <v>-139.55166463186751</v>
      </c>
      <c r="E17" s="21">
        <f>D17-Baseline!D17</f>
        <v>7.1822558634076472</v>
      </c>
      <c r="F17" s="21">
        <f t="shared" si="2"/>
        <v>-139.55166463186751</v>
      </c>
      <c r="G17" s="21">
        <f>F17-Baseline!F17</f>
        <v>7.1822558634076472</v>
      </c>
      <c r="I17" s="453"/>
      <c r="J17" s="454"/>
      <c r="K17" s="454"/>
      <c r="L17" s="454"/>
      <c r="M17" s="454"/>
      <c r="N17" s="455"/>
      <c r="P17" s="453"/>
      <c r="Q17" s="454"/>
      <c r="R17" s="454"/>
      <c r="S17" s="454"/>
      <c r="T17" s="454"/>
      <c r="U17" s="455"/>
    </row>
    <row r="18" spans="1:21" outlineLevel="1">
      <c r="A18" s="58">
        <v>2070</v>
      </c>
      <c r="B18" s="21">
        <f t="shared" si="0"/>
        <v>-168.21678686912341</v>
      </c>
      <c r="C18" s="21">
        <f>B18-Baseline!B18</f>
        <v>9.2944227651002507</v>
      </c>
      <c r="D18" s="21">
        <f t="shared" si="1"/>
        <v>-168.21678686912341</v>
      </c>
      <c r="E18" s="21">
        <f>D18-Baseline!D18</f>
        <v>9.2944227651002507</v>
      </c>
      <c r="F18" s="21">
        <f t="shared" si="2"/>
        <v>-168.21678686912341</v>
      </c>
      <c r="G18" s="21">
        <f>F18-Baseline!F18</f>
        <v>9.2944227651002507</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439" t="s">
        <v>356</v>
      </c>
      <c r="J21" s="451"/>
      <c r="K21" s="451"/>
      <c r="L21" s="451"/>
      <c r="M21" s="451"/>
      <c r="N21" s="452"/>
      <c r="P21" s="439" t="s">
        <v>165</v>
      </c>
      <c r="Q21" s="440"/>
      <c r="R21" s="440"/>
      <c r="S21" s="440"/>
      <c r="T21" s="440"/>
      <c r="U21" s="441"/>
    </row>
    <row r="22" spans="1:21" ht="12.75" customHeight="1" outlineLevel="1">
      <c r="A22" s="154"/>
      <c r="B22" s="155"/>
      <c r="I22" s="453"/>
      <c r="J22" s="454"/>
      <c r="K22" s="454"/>
      <c r="L22" s="454"/>
      <c r="M22" s="454"/>
      <c r="N22" s="455"/>
      <c r="P22" s="442"/>
      <c r="Q22" s="443"/>
      <c r="R22" s="443"/>
      <c r="S22" s="443"/>
      <c r="T22" s="443"/>
      <c r="U22" s="444"/>
    </row>
    <row r="23" spans="1:21" outlineLevel="1">
      <c r="A23" s="154"/>
      <c r="B23" s="479" t="s">
        <v>357</v>
      </c>
      <c r="C23" s="480"/>
      <c r="D23" s="480"/>
      <c r="E23" s="480"/>
      <c r="F23" s="480"/>
      <c r="G23" s="481"/>
      <c r="I23" s="453"/>
      <c r="J23" s="454"/>
      <c r="K23" s="454"/>
      <c r="L23" s="454"/>
      <c r="M23" s="454"/>
      <c r="N23" s="455"/>
      <c r="P23" s="442"/>
      <c r="Q23" s="443"/>
      <c r="R23" s="443"/>
      <c r="S23" s="443"/>
      <c r="T23" s="443"/>
      <c r="U23" s="444"/>
    </row>
    <row r="24" spans="1:21" outlineLevel="1">
      <c r="B24" s="17">
        <v>2027</v>
      </c>
      <c r="C24" s="17">
        <v>2028</v>
      </c>
      <c r="D24" s="17">
        <v>2029</v>
      </c>
      <c r="E24" s="17">
        <v>2030</v>
      </c>
      <c r="F24" s="17">
        <v>2031</v>
      </c>
      <c r="G24" s="17" t="s">
        <v>358</v>
      </c>
      <c r="I24" s="453"/>
      <c r="J24" s="454"/>
      <c r="K24" s="454"/>
      <c r="L24" s="454"/>
      <c r="M24" s="454"/>
      <c r="N24" s="455"/>
      <c r="P24" s="442"/>
      <c r="Q24" s="443"/>
      <c r="R24" s="443"/>
      <c r="S24" s="443"/>
      <c r="T24" s="443"/>
      <c r="U24" s="444"/>
    </row>
    <row r="25" spans="1:21" ht="14" outlineLevel="1" thickBot="1">
      <c r="B25" s="30" t="s">
        <v>359</v>
      </c>
      <c r="C25" s="30" t="s">
        <v>359</v>
      </c>
      <c r="D25" s="30" t="s">
        <v>359</v>
      </c>
      <c r="E25" s="30" t="s">
        <v>359</v>
      </c>
      <c r="F25" s="30" t="s">
        <v>359</v>
      </c>
      <c r="G25" s="30" t="s">
        <v>359</v>
      </c>
      <c r="I25" s="453"/>
      <c r="J25" s="454"/>
      <c r="K25" s="454"/>
      <c r="L25" s="454"/>
      <c r="M25" s="454"/>
      <c r="N25" s="455"/>
      <c r="P25" s="442"/>
      <c r="Q25" s="443"/>
      <c r="R25" s="443"/>
      <c r="S25" s="443"/>
      <c r="T25" s="443"/>
      <c r="U25" s="444"/>
    </row>
    <row r="26" spans="1:21" outlineLevel="1">
      <c r="A26" s="54" t="s">
        <v>360</v>
      </c>
      <c r="B26" s="21">
        <f>E64</f>
        <v>-0.43800000000000006</v>
      </c>
      <c r="C26" s="21">
        <f>F64</f>
        <v>-0.43800000000000006</v>
      </c>
      <c r="D26" s="21">
        <f>G64</f>
        <v>-0.43800000000000006</v>
      </c>
      <c r="E26" s="21">
        <f>H64</f>
        <v>-0.43800000000000006</v>
      </c>
      <c r="F26" s="21">
        <f>I64</f>
        <v>-0.43800000000000006</v>
      </c>
      <c r="G26" s="21">
        <f>SUM(J64:BB64)</f>
        <v>0</v>
      </c>
      <c r="I26" s="453"/>
      <c r="J26" s="454"/>
      <c r="K26" s="454"/>
      <c r="L26" s="454"/>
      <c r="M26" s="454"/>
      <c r="N26" s="455"/>
      <c r="P26" s="442"/>
      <c r="Q26" s="443"/>
      <c r="R26" s="443"/>
      <c r="S26" s="443"/>
      <c r="T26" s="443"/>
      <c r="U26" s="444"/>
    </row>
    <row r="27" spans="1:21" outlineLevel="1">
      <c r="A27" s="54" t="s">
        <v>361</v>
      </c>
      <c r="B27" s="21">
        <f>E71+E77</f>
        <v>-1.183854</v>
      </c>
      <c r="C27" s="21">
        <f>F71+F77</f>
        <v>-1.9337899999999999</v>
      </c>
      <c r="D27" s="21">
        <f>G71+G77</f>
        <v>-1.1376249999999999</v>
      </c>
      <c r="E27" s="21">
        <f>H71+H77</f>
        <v>-1.007053</v>
      </c>
      <c r="F27" s="21">
        <f>I71+I77</f>
        <v>-2.0539019999999999</v>
      </c>
      <c r="G27" s="21">
        <f>SUM(J71:BB71)+SUM(J77:BB77)</f>
        <v>0</v>
      </c>
      <c r="I27" s="453"/>
      <c r="J27" s="454"/>
      <c r="K27" s="454"/>
      <c r="L27" s="454"/>
      <c r="M27" s="454"/>
      <c r="N27" s="455"/>
      <c r="P27" s="442"/>
      <c r="Q27" s="443"/>
      <c r="R27" s="443"/>
      <c r="S27" s="443"/>
      <c r="T27" s="443"/>
      <c r="U27" s="444"/>
    </row>
    <row r="28" spans="1:21" outlineLevel="1">
      <c r="A28" s="154"/>
      <c r="B28" s="248"/>
      <c r="C28" s="248"/>
      <c r="D28" s="248"/>
      <c r="E28" s="248"/>
      <c r="F28" s="248"/>
      <c r="G28" s="248"/>
      <c r="I28" s="453"/>
      <c r="J28" s="454"/>
      <c r="K28" s="454"/>
      <c r="L28" s="454"/>
      <c r="M28" s="454"/>
      <c r="N28" s="455"/>
      <c r="P28" s="442"/>
      <c r="Q28" s="443"/>
      <c r="R28" s="443"/>
      <c r="S28" s="443"/>
      <c r="T28" s="443"/>
      <c r="U28" s="444"/>
    </row>
    <row r="29" spans="1:21" ht="14" outlineLevel="1" thickBot="1">
      <c r="A29" s="154"/>
      <c r="B29" s="248"/>
      <c r="C29" s="248"/>
      <c r="D29" s="248"/>
      <c r="E29" s="248"/>
      <c r="F29" s="248"/>
      <c r="G29" s="248"/>
      <c r="I29" s="453"/>
      <c r="J29" s="454"/>
      <c r="K29" s="454"/>
      <c r="L29" s="454"/>
      <c r="M29" s="454"/>
      <c r="N29" s="455"/>
      <c r="P29" s="442"/>
      <c r="Q29" s="443"/>
      <c r="R29" s="443"/>
      <c r="S29" s="443"/>
      <c r="T29" s="443"/>
      <c r="U29" s="444"/>
    </row>
    <row r="30" spans="1:21" ht="14" outlineLevel="1" thickBot="1">
      <c r="A30" s="308"/>
      <c r="B30" s="309" t="s">
        <v>362</v>
      </c>
      <c r="C30" s="310" t="s">
        <v>363</v>
      </c>
      <c r="D30" s="483" t="s">
        <v>322</v>
      </c>
      <c r="E30" s="484"/>
      <c r="F30" s="484"/>
      <c r="G30" s="485"/>
      <c r="I30" s="453"/>
      <c r="J30" s="454"/>
      <c r="K30" s="454"/>
      <c r="L30" s="454"/>
      <c r="M30" s="454"/>
      <c r="N30" s="455"/>
      <c r="P30" s="442"/>
      <c r="Q30" s="443"/>
      <c r="R30" s="443"/>
      <c r="S30" s="443"/>
      <c r="T30" s="443"/>
      <c r="U30" s="444"/>
    </row>
    <row r="31" spans="1:21" outlineLevel="1">
      <c r="A31" s="465" t="s">
        <v>364</v>
      </c>
      <c r="B31" s="342" t="s">
        <v>365</v>
      </c>
      <c r="C31" s="307">
        <v>17</v>
      </c>
      <c r="D31" s="494" t="s">
        <v>526</v>
      </c>
      <c r="E31" s="495"/>
      <c r="F31" s="495"/>
      <c r="G31" s="496"/>
      <c r="I31" s="453"/>
      <c r="J31" s="454"/>
      <c r="K31" s="454"/>
      <c r="L31" s="454"/>
      <c r="M31" s="454"/>
      <c r="N31" s="455"/>
      <c r="P31" s="442"/>
      <c r="Q31" s="443"/>
      <c r="R31" s="443"/>
      <c r="S31" s="443"/>
      <c r="T31" s="443"/>
      <c r="U31" s="444"/>
    </row>
    <row r="32" spans="1:21" outlineLevel="1">
      <c r="A32" s="465"/>
      <c r="B32" s="342" t="s">
        <v>367</v>
      </c>
      <c r="C32" s="252">
        <v>0</v>
      </c>
      <c r="D32" s="442"/>
      <c r="E32" s="443"/>
      <c r="F32" s="443"/>
      <c r="G32" s="497"/>
      <c r="I32" s="453"/>
      <c r="J32" s="454"/>
      <c r="K32" s="454"/>
      <c r="L32" s="454"/>
      <c r="M32" s="454"/>
      <c r="N32" s="455"/>
      <c r="P32" s="442"/>
      <c r="Q32" s="443"/>
      <c r="R32" s="443"/>
      <c r="S32" s="443"/>
      <c r="T32" s="443"/>
      <c r="U32" s="444"/>
    </row>
    <row r="33" spans="1:21" outlineLevel="1">
      <c r="A33" s="465"/>
      <c r="B33" s="342" t="s">
        <v>368</v>
      </c>
      <c r="C33" s="252">
        <v>0</v>
      </c>
      <c r="D33" s="442"/>
      <c r="E33" s="443"/>
      <c r="F33" s="443"/>
      <c r="G33" s="497"/>
      <c r="I33" s="453"/>
      <c r="J33" s="454"/>
      <c r="K33" s="454"/>
      <c r="L33" s="454"/>
      <c r="M33" s="454"/>
      <c r="N33" s="455"/>
      <c r="P33" s="442"/>
      <c r="Q33" s="443"/>
      <c r="R33" s="443"/>
      <c r="S33" s="443"/>
      <c r="T33" s="443"/>
      <c r="U33" s="444"/>
    </row>
    <row r="34" spans="1:21" outlineLevel="1">
      <c r="A34" s="465"/>
      <c r="B34" s="342" t="s">
        <v>369</v>
      </c>
      <c r="C34" s="252">
        <v>5</v>
      </c>
      <c r="D34" s="442"/>
      <c r="E34" s="443"/>
      <c r="F34" s="443"/>
      <c r="G34" s="497"/>
      <c r="I34" s="453"/>
      <c r="J34" s="454"/>
      <c r="K34" s="454"/>
      <c r="L34" s="454"/>
      <c r="M34" s="454"/>
      <c r="N34" s="455"/>
      <c r="P34" s="442"/>
      <c r="Q34" s="443"/>
      <c r="R34" s="443"/>
      <c r="S34" s="443"/>
      <c r="T34" s="443"/>
      <c r="U34" s="444"/>
    </row>
    <row r="35" spans="1:21" outlineLevel="1">
      <c r="A35" s="465"/>
      <c r="B35" s="342" t="s">
        <v>370</v>
      </c>
      <c r="C35" s="252">
        <v>0</v>
      </c>
      <c r="D35" s="445"/>
      <c r="E35" s="446"/>
      <c r="F35" s="446"/>
      <c r="G35" s="498"/>
      <c r="I35" s="453"/>
      <c r="J35" s="454"/>
      <c r="K35" s="454"/>
      <c r="L35" s="454"/>
      <c r="M35" s="454"/>
      <c r="N35" s="455"/>
      <c r="P35" s="442"/>
      <c r="Q35" s="443"/>
      <c r="R35" s="443"/>
      <c r="S35" s="443"/>
      <c r="T35" s="443"/>
      <c r="U35" s="444"/>
    </row>
    <row r="36" spans="1:21" outlineLevel="1">
      <c r="A36" s="465"/>
      <c r="B36" s="342" t="s">
        <v>371</v>
      </c>
      <c r="C36" s="252">
        <v>0</v>
      </c>
      <c r="D36" s="488"/>
      <c r="E36" s="488"/>
      <c r="F36" s="488"/>
      <c r="G36" s="489"/>
      <c r="I36" s="453"/>
      <c r="J36" s="454"/>
      <c r="K36" s="454"/>
      <c r="L36" s="454"/>
      <c r="M36" s="454"/>
      <c r="N36" s="455"/>
      <c r="P36" s="442"/>
      <c r="Q36" s="443"/>
      <c r="R36" s="443"/>
      <c r="S36" s="443"/>
      <c r="T36" s="443"/>
      <c r="U36" s="444"/>
    </row>
    <row r="37" spans="1:21" outlineLevel="1">
      <c r="A37" s="465"/>
      <c r="B37" s="312"/>
      <c r="C37" s="252"/>
      <c r="D37" s="488"/>
      <c r="E37" s="488"/>
      <c r="F37" s="488"/>
      <c r="G37" s="489"/>
      <c r="I37" s="453"/>
      <c r="J37" s="454"/>
      <c r="K37" s="454"/>
      <c r="L37" s="454"/>
      <c r="M37" s="454"/>
      <c r="N37" s="455"/>
      <c r="P37" s="442"/>
      <c r="Q37" s="443"/>
      <c r="R37" s="443"/>
      <c r="S37" s="443"/>
      <c r="T37" s="443"/>
      <c r="U37" s="444"/>
    </row>
    <row r="38" spans="1:21" outlineLevel="1">
      <c r="A38" s="465"/>
      <c r="B38" s="312"/>
      <c r="C38" s="252"/>
      <c r="D38" s="488"/>
      <c r="E38" s="488"/>
      <c r="F38" s="488"/>
      <c r="G38" s="489"/>
      <c r="I38" s="453"/>
      <c r="J38" s="454"/>
      <c r="K38" s="454"/>
      <c r="L38" s="454"/>
      <c r="M38" s="454"/>
      <c r="N38" s="455"/>
      <c r="P38" s="442"/>
      <c r="Q38" s="443"/>
      <c r="R38" s="443"/>
      <c r="S38" s="443"/>
      <c r="T38" s="443"/>
      <c r="U38" s="444"/>
    </row>
    <row r="39" spans="1:21" outlineLevel="1">
      <c r="A39" s="465"/>
      <c r="B39" s="312"/>
      <c r="C39" s="252"/>
      <c r="D39" s="488"/>
      <c r="E39" s="488"/>
      <c r="F39" s="488"/>
      <c r="G39" s="489"/>
      <c r="I39" s="453"/>
      <c r="J39" s="454"/>
      <c r="K39" s="454"/>
      <c r="L39" s="454"/>
      <c r="M39" s="454"/>
      <c r="N39" s="455"/>
      <c r="P39" s="442"/>
      <c r="Q39" s="443"/>
      <c r="R39" s="443"/>
      <c r="S39" s="443"/>
      <c r="T39" s="443"/>
      <c r="U39" s="444"/>
    </row>
    <row r="40" spans="1:21" ht="14" outlineLevel="1" thickBot="1">
      <c r="A40" s="466"/>
      <c r="B40" s="313"/>
      <c r="C40" s="314"/>
      <c r="D40" s="486"/>
      <c r="E40" s="486"/>
      <c r="F40" s="486"/>
      <c r="G40" s="487"/>
      <c r="I40" s="453"/>
      <c r="J40" s="454"/>
      <c r="K40" s="454"/>
      <c r="L40" s="454"/>
      <c r="M40" s="454"/>
      <c r="N40" s="455"/>
      <c r="P40" s="442"/>
      <c r="Q40" s="443"/>
      <c r="R40" s="443"/>
      <c r="S40" s="443"/>
      <c r="T40" s="443"/>
      <c r="U40" s="444"/>
    </row>
    <row r="41" spans="1:21" outlineLevel="1">
      <c r="A41" s="154"/>
      <c r="B41" s="248"/>
      <c r="C41" s="248"/>
      <c r="D41" s="248"/>
      <c r="E41" s="248"/>
      <c r="F41" s="248"/>
      <c r="G41" s="248"/>
      <c r="I41" s="453"/>
      <c r="J41" s="454"/>
      <c r="K41" s="454"/>
      <c r="L41" s="454"/>
      <c r="M41" s="454"/>
      <c r="N41" s="455"/>
      <c r="P41" s="442"/>
      <c r="Q41" s="443"/>
      <c r="R41" s="443"/>
      <c r="S41" s="443"/>
      <c r="T41" s="443"/>
      <c r="U41" s="444"/>
    </row>
    <row r="42" spans="1:21" outlineLevel="1">
      <c r="A42" s="154"/>
      <c r="B42" s="248"/>
      <c r="C42" s="248"/>
      <c r="D42" s="248"/>
      <c r="E42" s="248"/>
      <c r="F42" s="248"/>
      <c r="G42" s="248"/>
      <c r="I42" s="453"/>
      <c r="J42" s="454"/>
      <c r="K42" s="454"/>
      <c r="L42" s="454"/>
      <c r="M42" s="454"/>
      <c r="N42" s="455"/>
      <c r="P42" s="442"/>
      <c r="Q42" s="443"/>
      <c r="R42" s="443"/>
      <c r="S42" s="443"/>
      <c r="T42" s="443"/>
      <c r="U42" s="444"/>
    </row>
    <row r="43" spans="1:21" outlineLevel="1">
      <c r="A43" s="154"/>
      <c r="B43" s="248"/>
      <c r="C43" s="248"/>
      <c r="D43" s="248"/>
      <c r="E43" s="248"/>
      <c r="F43" s="248"/>
      <c r="G43" s="248"/>
      <c r="I43" s="453"/>
      <c r="J43" s="454"/>
      <c r="K43" s="454"/>
      <c r="L43" s="454"/>
      <c r="M43" s="454"/>
      <c r="N43" s="455"/>
      <c r="P43" s="442"/>
      <c r="Q43" s="443"/>
      <c r="R43" s="443"/>
      <c r="S43" s="443"/>
      <c r="T43" s="443"/>
      <c r="U43" s="444"/>
    </row>
    <row r="44" spans="1:21" outlineLevel="1">
      <c r="A44" s="154"/>
      <c r="B44" s="248"/>
      <c r="C44" s="248"/>
      <c r="D44" s="248"/>
      <c r="E44" s="248"/>
      <c r="F44" s="248"/>
      <c r="G44" s="248"/>
      <c r="I44" s="453"/>
      <c r="J44" s="454"/>
      <c r="K44" s="454"/>
      <c r="L44" s="454"/>
      <c r="M44" s="454"/>
      <c r="N44" s="455"/>
      <c r="P44" s="442"/>
      <c r="Q44" s="443"/>
      <c r="R44" s="443"/>
      <c r="S44" s="443"/>
      <c r="T44" s="443"/>
      <c r="U44" s="444"/>
    </row>
    <row r="45" spans="1:21" outlineLevel="1">
      <c r="A45" s="154"/>
      <c r="B45" s="248"/>
      <c r="C45" s="248"/>
      <c r="D45" s="248"/>
      <c r="E45" s="248"/>
      <c r="F45" s="248"/>
      <c r="G45" s="248"/>
      <c r="I45" s="456"/>
      <c r="J45" s="457"/>
      <c r="K45" s="457"/>
      <c r="L45" s="457"/>
      <c r="M45" s="457"/>
      <c r="N45" s="458"/>
      <c r="P45" s="445"/>
      <c r="Q45" s="446"/>
      <c r="R45" s="446"/>
      <c r="S45" s="446"/>
      <c r="T45" s="446"/>
      <c r="U45" s="447"/>
    </row>
    <row r="46" spans="1:21" outlineLevel="1">
      <c r="A46" s="154"/>
      <c r="B46" s="248"/>
      <c r="C46" s="248"/>
      <c r="D46" s="248"/>
      <c r="E46" s="248"/>
      <c r="F46" s="248"/>
      <c r="G46" s="248"/>
    </row>
    <row r="47" spans="1:21">
      <c r="A47" s="154"/>
      <c r="B47" s="155"/>
    </row>
    <row r="48" spans="1:21" ht="15">
      <c r="A48" s="12" t="s">
        <v>372</v>
      </c>
    </row>
    <row r="49" spans="1:54" ht="15" outlineLevel="1">
      <c r="A49" s="12"/>
      <c r="AV49" s="295">
        <f>100*AW49</f>
        <v>9.6618357487922718E-2</v>
      </c>
      <c r="AW49" s="294">
        <f>1/45/23</f>
        <v>9.6618357487922714E-4</v>
      </c>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t="s">
        <v>304</v>
      </c>
      <c r="C54" s="127" t="s">
        <v>289</v>
      </c>
      <c r="D54" s="124" t="s">
        <v>382</v>
      </c>
      <c r="E54" s="242">
        <f>'Option_1 Workings'!E30*0.55</f>
        <v>-0.24090000000000003</v>
      </c>
      <c r="F54" s="242">
        <f>'Option_1 Workings'!F30*0.55</f>
        <v>-0.24090000000000003</v>
      </c>
      <c r="G54" s="242">
        <f>'Option_1 Workings'!G30*0.55</f>
        <v>-0.24090000000000003</v>
      </c>
      <c r="H54" s="242">
        <f>'Option_1 Workings'!H30*0.55</f>
        <v>-0.24090000000000003</v>
      </c>
      <c r="I54" s="242">
        <f>'Option_1 Workings'!I30*0.55</f>
        <v>-0.24090000000000003</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74"/>
      <c r="B55" s="36" t="s">
        <v>305</v>
      </c>
      <c r="C55" s="121" t="s">
        <v>289</v>
      </c>
      <c r="D55" s="2" t="s">
        <v>382</v>
      </c>
      <c r="E55" s="241">
        <f>'Option_1 Workings'!E30*0.45</f>
        <v>-0.1971</v>
      </c>
      <c r="F55" s="241">
        <f>'Option_1 Workings'!F30*0.45</f>
        <v>-0.1971</v>
      </c>
      <c r="G55" s="241">
        <f>'Option_1 Workings'!G30*0.45</f>
        <v>-0.1971</v>
      </c>
      <c r="H55" s="241">
        <f>'Option_1 Workings'!H30*0.45</f>
        <v>-0.1971</v>
      </c>
      <c r="I55" s="241">
        <f>'Option_1 Workings'!I30*0.45</f>
        <v>-0.1971</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-0.43800000000000006</v>
      </c>
      <c r="F64" s="23">
        <f t="shared" ref="F64:BB64" si="3">SUM(F54:F63)</f>
        <v>-0.43800000000000006</v>
      </c>
      <c r="G64" s="23">
        <f t="shared" si="3"/>
        <v>-0.43800000000000006</v>
      </c>
      <c r="H64" s="23">
        <f t="shared" si="3"/>
        <v>-0.43800000000000006</v>
      </c>
      <c r="I64" s="23">
        <f t="shared" si="3"/>
        <v>-0.43800000000000006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t="s">
        <v>301</v>
      </c>
      <c r="C66" s="267" t="s">
        <v>527</v>
      </c>
      <c r="D66" s="268" t="s">
        <v>382</v>
      </c>
      <c r="E66" s="242">
        <v>-1.183854</v>
      </c>
      <c r="F66" s="242">
        <v>-1.9337899999999999</v>
      </c>
      <c r="G66" s="242">
        <v>-1.1376249999999999</v>
      </c>
      <c r="H66" s="242">
        <v>-1.007053</v>
      </c>
      <c r="I66" s="242">
        <v>-2.0539019999999999</v>
      </c>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-1.183854</v>
      </c>
      <c r="F71" s="21">
        <f t="shared" ref="F71:BB71" si="4">SUM(F66:F70)</f>
        <v>-1.9337899999999999</v>
      </c>
      <c r="G71" s="21">
        <f t="shared" si="4"/>
        <v>-1.1376249999999999</v>
      </c>
      <c r="H71" s="21">
        <f t="shared" si="4"/>
        <v>-1.007053</v>
      </c>
      <c r="I71" s="21">
        <f t="shared" si="4"/>
        <v>-2.0539019999999999</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-0.14760600000000001</v>
      </c>
      <c r="F82" s="21">
        <f t="shared" si="8"/>
        <v>-0.14760600000000001</v>
      </c>
      <c r="G82" s="21">
        <f t="shared" si="8"/>
        <v>-0.14760600000000001</v>
      </c>
      <c r="H82" s="21">
        <f t="shared" si="8"/>
        <v>-0.14760600000000001</v>
      </c>
      <c r="I82" s="21">
        <f t="shared" si="8"/>
        <v>-0.14760600000000001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-0.29039400000000004</v>
      </c>
      <c r="F83" s="21">
        <f t="shared" si="9"/>
        <v>-0.29039400000000004</v>
      </c>
      <c r="G83" s="21">
        <f t="shared" si="9"/>
        <v>-0.29039400000000004</v>
      </c>
      <c r="H83" s="21">
        <f t="shared" si="9"/>
        <v>-0.29039400000000004</v>
      </c>
      <c r="I83" s="21">
        <f t="shared" si="9"/>
        <v>-0.29039400000000004</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-1.2300500000000001E-2</v>
      </c>
      <c r="G84" s="21">
        <f>IF($E$82&lt;0,(IF(2050-F$80&lt;=0,0,(2/(2050-F$80+1))*(1-(SUM($E84:F84)/$E$82))*$E$82*'Fixed Data'!D$52)),0)</f>
        <v>-1.1765695652173913E-2</v>
      </c>
      <c r="H84" s="21">
        <f>IF($E$82&lt;0,(IF(2050-G$80&lt;=0,0,(2/(2050-G$80+1))*(1-(SUM($E84:G84)/$E$82))*$E$82*'Fixed Data'!E$52)),0)</f>
        <v>-1.1230891304347826E-2</v>
      </c>
      <c r="I84" s="21">
        <f>IF($E$82&lt;0,(IF(2050-H$80&lt;=0,0,(2/(2050-H$80+1))*(1-(SUM($E84:H84)/$E$82))*$E$82*'Fixed Data'!F$52)),0)</f>
        <v>-1.0696086956521741E-2</v>
      </c>
      <c r="J84" s="21">
        <f>IF($E$82&lt;0,(IF(2050-I$80&lt;=0,0,(2/(2050-I$80+1))*(1-(SUM($E84:I84)/$E$82))*$E$82*'Fixed Data'!G$52)),0)</f>
        <v>-1.0161282608695654E-2</v>
      </c>
      <c r="K84" s="21">
        <f>IF($E$82&lt;0,(IF(2050-J$80&lt;=0,0,(2/(2050-J$80+1))*(1-(SUM($E84:J84)/$E$82))*$E$82*'Fixed Data'!H$52)),0)</f>
        <v>-9.6264782608695663E-3</v>
      </c>
      <c r="L84" s="21">
        <f>IF($E$82&lt;0,(IF(2050-K$80&lt;=0,0,(2/(2050-K$80+1))*(1-(SUM($E84:K84)/$E$82))*$E$82*'Fixed Data'!I$52)),0)</f>
        <v>-9.0916739130434774E-3</v>
      </c>
      <c r="M84" s="21">
        <f>IF($E$82&lt;0,(IF(2050-L$80&lt;=0,0,(2/(2050-L$80+1))*(1-(SUM($E84:L84)/$E$82))*$E$82*'Fixed Data'!J$52)),0)</f>
        <v>-8.5568695652173885E-3</v>
      </c>
      <c r="N84" s="21">
        <f>IF($E$82&lt;0,(IF(2050-M$80&lt;=0,0,(2/(2050-M$80+1))*(1-(SUM($E84:M84)/$E$82))*$E$82*'Fixed Data'!K$52)),0)</f>
        <v>-8.0220652173913047E-3</v>
      </c>
      <c r="O84" s="21">
        <f>IF($E$82&lt;0,(IF(2050-N$80&lt;=0,0,(2/(2050-N$80+1))*(1-(SUM($E84:N84)/$E$82))*$E$82*'Fixed Data'!L$52)),0)</f>
        <v>-7.4872608695652166E-3</v>
      </c>
      <c r="P84" s="21">
        <f>IF($E$82&lt;0,(IF(2050-O$80&lt;=0,0,(2/(2050-O$80+1))*(1-(SUM($E84:O84)/$E$82))*$E$82*'Fixed Data'!M$52)),0)</f>
        <v>-6.9524565217391294E-3</v>
      </c>
      <c r="Q84" s="21">
        <f>IF($E$82&lt;0,(IF(2050-P$80&lt;=0,0,(2/(2050-P$80+1))*(1-(SUM($E84:P84)/$E$82))*$E$82*'Fixed Data'!N$52)),0)</f>
        <v>-6.4176521739130431E-3</v>
      </c>
      <c r="R84" s="21">
        <f>IF($E$82&lt;0,(IF(2050-Q$80&lt;=0,0,(2/(2050-Q$80+1))*(1-(SUM($E84:Q84)/$E$82))*$E$82*'Fixed Data'!O$52)),0)</f>
        <v>-5.8828478260869559E-3</v>
      </c>
      <c r="S84" s="21">
        <f>IF($E$82&lt;0,(IF(2050-R$80&lt;=0,0,(2/(2050-R$80+1))*(1-(SUM($E84:R84)/$E$82))*$E$82*'Fixed Data'!P$52)),0)</f>
        <v>-5.3480434782608669E-3</v>
      </c>
      <c r="T84" s="21">
        <f>IF($E$82&lt;0,(IF(2050-S$80&lt;=0,0,(2/(2050-S$80+1))*(1-(SUM($E84:S84)/$E$82))*$E$82*'Fixed Data'!Q$52)),0)</f>
        <v>-4.8132391304347788E-3</v>
      </c>
      <c r="U84" s="21">
        <f>IF($E$82&lt;0,(IF(2050-T$80&lt;=0,0,(2/(2050-T$80+1))*(1-(SUM($E84:T84)/$E$82))*$E$82*'Fixed Data'!R$52)),0)</f>
        <v>-4.2784347826086934E-3</v>
      </c>
      <c r="V84" s="21">
        <f>IF($E$82&lt;0,(IF(2050-U$80&lt;=0,0,(2/(2050-U$80+1))*(1-(SUM($E84:U84)/$E$82))*$E$82*'Fixed Data'!S$52)),0)</f>
        <v>-3.7436304347826053E-3</v>
      </c>
      <c r="W84" s="21">
        <f>IF($E$82&lt;0,(IF(2050-V$80&lt;=0,0,(2/(2050-V$80+1))*(1-(SUM($E84:V84)/$E$82))*$E$82*'Fixed Data'!T$52)),0)</f>
        <v>-3.2088260869565172E-3</v>
      </c>
      <c r="X84" s="21">
        <f>IF($E$82&lt;0,(IF(2050-W$80&lt;=0,0,(2/(2050-W$80+1))*(1-(SUM($E84:W84)/$E$82))*$E$82*'Fixed Data'!U$52)),0)</f>
        <v>-2.6740217391304304E-3</v>
      </c>
      <c r="Y84" s="21">
        <f>IF($E$82&lt;0,(IF(2050-X$80&lt;=0,0,(2/(2050-X$80+1))*(1-(SUM($E84:X84)/$E$82))*$E$82*'Fixed Data'!V$52)),0)</f>
        <v>-2.139217391304351E-3</v>
      </c>
      <c r="Z84" s="21">
        <f>IF($E$82&lt;0,(IF(2050-Y$80&lt;=0,0,(2/(2050-Y$80+1))*(1-(SUM($E84:Y84)/$E$82))*$E$82*'Fixed Data'!W$52)),0)</f>
        <v>-1.6044130434782599E-3</v>
      </c>
      <c r="AA84" s="21">
        <f>IF($E$82&lt;0,(IF(2050-Z$80&lt;=0,0,(2/(2050-Z$80+1))*(1-(SUM($E84:Z84)/$E$82))*$E$82*'Fixed Data'!X$52)),0)</f>
        <v>-1.0696086956521788E-3</v>
      </c>
      <c r="AB84" s="21">
        <f>IF($E$82&lt;0,(IF(2050-AA$80&lt;=0,0,(2/(2050-AA$80+1))*(1-(SUM($E84:AA84)/$E$82))*$E$82*'Fixed Data'!Y$52)),0)</f>
        <v>-5.3480434782610575E-4</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-1.2835304347826088E-2</v>
      </c>
      <c r="H85" s="21">
        <f>IF($F$82&lt;0,(IF(2050-G$80&lt;=0,0,(2/(2050-G$80+1))*(1-(SUM($E85:G85)/$F$82))*$F$82*'Fixed Data'!E$52)),0)</f>
        <v>-1.2251881422924903E-2</v>
      </c>
      <c r="I85" s="21">
        <f>IF($F$82&lt;0,(IF(2050-H$80&lt;=0,0,(2/(2050-H$80+1))*(1-(SUM($E85:H85)/$F$82))*$F$82*'Fixed Data'!F$52)),0)</f>
        <v>-1.1668458498023716E-2</v>
      </c>
      <c r="J85" s="21">
        <f>IF($F$82&lt;0,(IF(2050-I$80&lt;=0,0,(2/(2050-I$80+1))*(1-(SUM($E85:I85)/$F$82))*$F$82*'Fixed Data'!G$52)),0)</f>
        <v>-1.1085035573122532E-2</v>
      </c>
      <c r="K85" s="21">
        <f>IF($F$82&lt;0,(IF(2050-J$80&lt;=0,0,(2/(2050-J$80+1))*(1-(SUM($E85:J85)/$F$82))*$F$82*'Fixed Data'!H$52)),0)</f>
        <v>-1.0501612648221345E-2</v>
      </c>
      <c r="L85" s="21">
        <f>IF($F$82&lt;0,(IF(2050-K$80&lt;=0,0,(2/(2050-K$80+1))*(1-(SUM($E85:K85)/$F$82))*$F$82*'Fixed Data'!I$52)),0)</f>
        <v>-9.9181897233201598E-3</v>
      </c>
      <c r="M85" s="21">
        <f>IF($F$82&lt;0,(IF(2050-L$80&lt;=0,0,(2/(2050-L$80+1))*(1-(SUM($E85:L85)/$F$82))*$F$82*'Fixed Data'!J$52)),0)</f>
        <v>-9.3347667984189728E-3</v>
      </c>
      <c r="N85" s="21">
        <f>IF($F$82&lt;0,(IF(2050-M$80&lt;=0,0,(2/(2050-M$80+1))*(1-(SUM($E85:M85)/$F$82))*$F$82*'Fixed Data'!K$52)),0)</f>
        <v>-8.7513438735177876E-3</v>
      </c>
      <c r="O85" s="21">
        <f>IF($F$82&lt;0,(IF(2050-N$80&lt;=0,0,(2/(2050-N$80+1))*(1-(SUM($E85:N85)/$F$82))*$F$82*'Fixed Data'!L$52)),0)</f>
        <v>-8.1679209486166023E-3</v>
      </c>
      <c r="P85" s="21">
        <f>IF($F$82&lt;0,(IF(2050-O$80&lt;=0,0,(2/(2050-O$80+1))*(1-(SUM($E85:O85)/$F$82))*$F$82*'Fixed Data'!M$52)),0)</f>
        <v>-7.5844980237154162E-3</v>
      </c>
      <c r="Q85" s="21">
        <f>IF($F$82&lt;0,(IF(2050-P$80&lt;=0,0,(2/(2050-P$80+1))*(1-(SUM($E85:P85)/$F$82))*$F$82*'Fixed Data'!N$52)),0)</f>
        <v>-7.0010750988142327E-3</v>
      </c>
      <c r="R85" s="21">
        <f>IF($F$82&lt;0,(IF(2050-Q$80&lt;=0,0,(2/(2050-Q$80+1))*(1-(SUM($E85:Q85)/$F$82))*$F$82*'Fixed Data'!O$52)),0)</f>
        <v>-6.4176521739130448E-3</v>
      </c>
      <c r="S85" s="21">
        <f>IF($F$82&lt;0,(IF(2050-R$80&lt;=0,0,(2/(2050-R$80+1))*(1-(SUM($E85:R85)/$F$82))*$F$82*'Fixed Data'!P$52)),0)</f>
        <v>-5.8342292490118604E-3</v>
      </c>
      <c r="T85" s="21">
        <f>IF($F$82&lt;0,(IF(2050-S$80&lt;=0,0,(2/(2050-S$80+1))*(1-(SUM($E85:S85)/$F$82))*$F$82*'Fixed Data'!Q$52)),0)</f>
        <v>-5.2508063241106752E-3</v>
      </c>
      <c r="U85" s="21">
        <f>IF($F$82&lt;0,(IF(2050-T$80&lt;=0,0,(2/(2050-T$80+1))*(1-(SUM($E85:T85)/$F$82))*$F$82*'Fixed Data'!R$52)),0)</f>
        <v>-4.6673833992094856E-3</v>
      </c>
      <c r="V85" s="21">
        <f>IF($F$82&lt;0,(IF(2050-U$80&lt;=0,0,(2/(2050-U$80+1))*(1-(SUM($E85:U85)/$F$82))*$F$82*'Fixed Data'!S$52)),0)</f>
        <v>-4.0839604743082977E-3</v>
      </c>
      <c r="W85" s="21">
        <f>IF($F$82&lt;0,(IF(2050-V$80&lt;=0,0,(2/(2050-V$80+1))*(1-(SUM($E85:V85)/$F$82))*$F$82*'Fixed Data'!T$52)),0)</f>
        <v>-3.5005375494071176E-3</v>
      </c>
      <c r="X85" s="21">
        <f>IF($F$82&lt;0,(IF(2050-W$80&lt;=0,0,(2/(2050-W$80+1))*(1-(SUM($E85:W85)/$F$82))*$F$82*'Fixed Data'!U$52)),0)</f>
        <v>-2.9171146245059289E-3</v>
      </c>
      <c r="Y85" s="21">
        <f>IF($F$82&lt;0,(IF(2050-X$80&lt;=0,0,(2/(2050-X$80+1))*(1-(SUM($E85:X85)/$F$82))*$F$82*'Fixed Data'!V$52)),0)</f>
        <v>-2.3336916996047432E-3</v>
      </c>
      <c r="Z85" s="21">
        <f>IF($F$82&lt;0,(IF(2050-Y$80&lt;=0,0,(2/(2050-Y$80+1))*(1-(SUM($E85:Y85)/$F$82))*$F$82*'Fixed Data'!W$52)),0)</f>
        <v>-1.7502687747035638E-3</v>
      </c>
      <c r="AA85" s="21">
        <f>IF($F$82&lt;0,(IF(2050-Z$80&lt;=0,0,(2/(2050-Z$80+1))*(1-(SUM($E85:Z85)/$F$82))*$F$82*'Fixed Data'!X$52)),0)</f>
        <v>-1.1668458498023868E-3</v>
      </c>
      <c r="AB85" s="21">
        <f>IF($F$82&lt;0,(IF(2050-AA$80&lt;=0,0,(2/(2050-AA$80+1))*(1-(SUM($E85:AA85)/$F$82))*$F$82*'Fixed Data'!Y$52)),0)</f>
        <v>-5.8342292490118244E-4</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-1.3418727272727275E-2</v>
      </c>
      <c r="I86" s="21">
        <f>IF($G$82&lt;0,(IF(2050-H$80&lt;=0,0,(2/(2050-H$80+1))*(1-(SUM($E86:H86)/$G$82))*$G$82*'Fixed Data'!F$52)),0)</f>
        <v>-1.277974025974026E-2</v>
      </c>
      <c r="J86" s="21">
        <f>IF($G$82&lt;0,(IF(2050-I$80&lt;=0,0,(2/(2050-I$80+1))*(1-(SUM($E86:I86)/$G$82))*$G$82*'Fixed Data'!G$52)),0)</f>
        <v>-1.2140753246753249E-2</v>
      </c>
      <c r="K86" s="21">
        <f>IF($G$82&lt;0,(IF(2050-J$80&lt;=0,0,(2/(2050-J$80+1))*(1-(SUM($E86:J86)/$G$82))*$G$82*'Fixed Data'!H$52)),0)</f>
        <v>-1.1501766233766232E-2</v>
      </c>
      <c r="L86" s="21">
        <f>IF($G$82&lt;0,(IF(2050-K$80&lt;=0,0,(2/(2050-K$80+1))*(1-(SUM($E86:K86)/$G$82))*$G$82*'Fixed Data'!I$52)),0)</f>
        <v>-1.0862779220779221E-2</v>
      </c>
      <c r="M86" s="21">
        <f>IF($G$82&lt;0,(IF(2050-L$80&lt;=0,0,(2/(2050-L$80+1))*(1-(SUM($E86:L86)/$G$82))*$G$82*'Fixed Data'!J$52)),0)</f>
        <v>-1.0223792207792209E-2</v>
      </c>
      <c r="N86" s="21">
        <f>IF($G$82&lt;0,(IF(2050-M$80&lt;=0,0,(2/(2050-M$80+1))*(1-(SUM($E86:M86)/$G$82))*$G$82*'Fixed Data'!K$52)),0)</f>
        <v>-9.5848051948051946E-3</v>
      </c>
      <c r="O86" s="21">
        <f>IF($G$82&lt;0,(IF(2050-N$80&lt;=0,0,(2/(2050-N$80+1))*(1-(SUM($E86:N86)/$G$82))*$G$82*'Fixed Data'!L$52)),0)</f>
        <v>-8.9458181818181833E-3</v>
      </c>
      <c r="P86" s="21">
        <f>IF($G$82&lt;0,(IF(2050-O$80&lt;=0,0,(2/(2050-O$80+1))*(1-(SUM($E86:O86)/$G$82))*$G$82*'Fixed Data'!M$52)),0)</f>
        <v>-8.3068311688311719E-3</v>
      </c>
      <c r="Q86" s="21">
        <f>IF($G$82&lt;0,(IF(2050-P$80&lt;=0,0,(2/(2050-P$80+1))*(1-(SUM($E86:P86)/$G$82))*$G$82*'Fixed Data'!N$52)),0)</f>
        <v>-7.6678441558441588E-3</v>
      </c>
      <c r="R86" s="21">
        <f>IF($G$82&lt;0,(IF(2050-Q$80&lt;=0,0,(2/(2050-Q$80+1))*(1-(SUM($E86:Q86)/$G$82))*$G$82*'Fixed Data'!O$52)),0)</f>
        <v>-7.0288571428571449E-3</v>
      </c>
      <c r="S86" s="21">
        <f>IF($G$82&lt;0,(IF(2050-R$80&lt;=0,0,(2/(2050-R$80+1))*(1-(SUM($E86:R86)/$G$82))*$G$82*'Fixed Data'!P$52)),0)</f>
        <v>-6.3898701298701326E-3</v>
      </c>
      <c r="T86" s="21">
        <f>IF($G$82&lt;0,(IF(2050-S$80&lt;=0,0,(2/(2050-S$80+1))*(1-(SUM($E86:S86)/$G$82))*$G$82*'Fixed Data'!Q$52)),0)</f>
        <v>-5.7508831168831195E-3</v>
      </c>
      <c r="U86" s="21">
        <f>IF($G$82&lt;0,(IF(2050-T$80&lt;=0,0,(2/(2050-T$80+1))*(1-(SUM($E86:T86)/$G$82))*$G$82*'Fixed Data'!R$52)),0)</f>
        <v>-5.1118961038961056E-3</v>
      </c>
      <c r="V86" s="21">
        <f>IF($G$82&lt;0,(IF(2050-U$80&lt;=0,0,(2/(2050-U$80+1))*(1-(SUM($E86:U86)/$G$82))*$G$82*'Fixed Data'!S$52)),0)</f>
        <v>-4.4729090909090916E-3</v>
      </c>
      <c r="W86" s="21">
        <f>IF($G$82&lt;0,(IF(2050-V$80&lt;=0,0,(2/(2050-V$80+1))*(1-(SUM($E86:V86)/$G$82))*$G$82*'Fixed Data'!T$52)),0)</f>
        <v>-3.8339220779220794E-3</v>
      </c>
      <c r="X86" s="21">
        <f>IF($G$82&lt;0,(IF(2050-W$80&lt;=0,0,(2/(2050-W$80+1))*(1-(SUM($E86:W86)/$G$82))*$G$82*'Fixed Data'!U$52)),0)</f>
        <v>-3.1949350649350663E-3</v>
      </c>
      <c r="Y86" s="21">
        <f>IF($G$82&lt;0,(IF(2050-X$80&lt;=0,0,(2/(2050-X$80+1))*(1-(SUM($E86:X86)/$G$82))*$G$82*'Fixed Data'!V$52)),0)</f>
        <v>-2.5559480519480511E-3</v>
      </c>
      <c r="Z86" s="21">
        <f>IF($G$82&lt;0,(IF(2050-Y$80&lt;=0,0,(2/(2050-Y$80+1))*(1-(SUM($E86:Y86)/$G$82))*$G$82*'Fixed Data'!W$52)),0)</f>
        <v>-1.9169610389610397E-3</v>
      </c>
      <c r="AA86" s="21">
        <f>IF($G$82&lt;0,(IF(2050-Z$80&lt;=0,0,(2/(2050-Z$80+1))*(1-(SUM($E86:Z86)/$G$82))*$G$82*'Fixed Data'!X$52)),0)</f>
        <v>-1.2779740259740156E-3</v>
      </c>
      <c r="AB86" s="21">
        <f>IF($G$82&lt;0,(IF(2050-AA$80&lt;=0,0,(2/(2050-AA$80+1))*(1-(SUM($E86:AA86)/$G$82))*$G$82*'Fixed Data'!Y$52)),0)</f>
        <v>-6.3898701298700778E-4</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-1.4057714285714286E-2</v>
      </c>
      <c r="J87" s="21">
        <f>IF($H$82&lt;0,(IF(2050-I$80&lt;=0,0,(2/(2050-I$80+1))*(1-(SUM($E87:I87)/$H$82))*$H$82*'Fixed Data'!G$52)),0)</f>
        <v>-1.3354828571428574E-2</v>
      </c>
      <c r="K87" s="21">
        <f>IF($H$82&lt;0,(IF(2050-J$80&lt;=0,0,(2/(2050-J$80+1))*(1-(SUM($E87:J87)/$H$82))*$H$82*'Fixed Data'!H$52)),0)</f>
        <v>-1.2651942857142858E-2</v>
      </c>
      <c r="L87" s="21">
        <f>IF($H$82&lt;0,(IF(2050-K$80&lt;=0,0,(2/(2050-K$80+1))*(1-(SUM($E87:K87)/$H$82))*$H$82*'Fixed Data'!I$52)),0)</f>
        <v>-1.1949057142857145E-2</v>
      </c>
      <c r="M87" s="21">
        <f>IF($H$82&lt;0,(IF(2050-L$80&lt;=0,0,(2/(2050-L$80+1))*(1-(SUM($E87:L87)/$H$82))*$H$82*'Fixed Data'!J$52)),0)</f>
        <v>-1.1246171428571429E-2</v>
      </c>
      <c r="N87" s="21">
        <f>IF($H$82&lt;0,(IF(2050-M$80&lt;=0,0,(2/(2050-M$80+1))*(1-(SUM($E87:M87)/$H$82))*$H$82*'Fixed Data'!K$52)),0)</f>
        <v>-1.0543285714285715E-2</v>
      </c>
      <c r="O87" s="21">
        <f>IF($H$82&lt;0,(IF(2050-N$80&lt;=0,0,(2/(2050-N$80+1))*(1-(SUM($E87:N87)/$H$82))*$H$82*'Fixed Data'!L$52)),0)</f>
        <v>-9.8404000000000009E-3</v>
      </c>
      <c r="P87" s="21">
        <f>IF($H$82&lt;0,(IF(2050-O$80&lt;=0,0,(2/(2050-O$80+1))*(1-(SUM($E87:O87)/$H$82))*$H$82*'Fixed Data'!M$52)),0)</f>
        <v>-9.1375142857142867E-3</v>
      </c>
      <c r="Q87" s="21">
        <f>IF($H$82&lt;0,(IF(2050-P$80&lt;=0,0,(2/(2050-P$80+1))*(1-(SUM($E87:P87)/$H$82))*$H$82*'Fixed Data'!N$52)),0)</f>
        <v>-8.4346285714285724E-3</v>
      </c>
      <c r="R87" s="21">
        <f>IF($H$82&lt;0,(IF(2050-Q$80&lt;=0,0,(2/(2050-Q$80+1))*(1-(SUM($E87:Q87)/$H$82))*$H$82*'Fixed Data'!O$52)),0)</f>
        <v>-7.7317428571428573E-3</v>
      </c>
      <c r="S87" s="21">
        <f>IF($H$82&lt;0,(IF(2050-R$80&lt;=0,0,(2/(2050-R$80+1))*(1-(SUM($E87:R87)/$H$82))*$H$82*'Fixed Data'!P$52)),0)</f>
        <v>-7.0288571428571449E-3</v>
      </c>
      <c r="T87" s="21">
        <f>IF($H$82&lt;0,(IF(2050-S$80&lt;=0,0,(2/(2050-S$80+1))*(1-(SUM($E87:S87)/$H$82))*$H$82*'Fixed Data'!Q$52)),0)</f>
        <v>-6.3259714285714306E-3</v>
      </c>
      <c r="U87" s="21">
        <f>IF($H$82&lt;0,(IF(2050-T$80&lt;=0,0,(2/(2050-T$80+1))*(1-(SUM($E87:T87)/$H$82))*$H$82*'Fixed Data'!R$52)),0)</f>
        <v>-5.6230857142857164E-3</v>
      </c>
      <c r="V87" s="21">
        <f>IF($H$82&lt;0,(IF(2050-U$80&lt;=0,0,(2/(2050-U$80+1))*(1-(SUM($E87:U87)/$H$82))*$H$82*'Fixed Data'!S$52)),0)</f>
        <v>-4.9201999999999996E-3</v>
      </c>
      <c r="W87" s="21">
        <f>IF($H$82&lt;0,(IF(2050-V$80&lt;=0,0,(2/(2050-V$80+1))*(1-(SUM($E87:V87)/$H$82))*$H$82*'Fixed Data'!T$52)),0)</f>
        <v>-4.2173142857142897E-3</v>
      </c>
      <c r="X87" s="21">
        <f>IF($H$82&lt;0,(IF(2050-W$80&lt;=0,0,(2/(2050-W$80+1))*(1-(SUM($E87:W87)/$H$82))*$H$82*'Fixed Data'!U$52)),0)</f>
        <v>-3.5144285714285759E-3</v>
      </c>
      <c r="Y87" s="21">
        <f>IF($H$82&lt;0,(IF(2050-X$80&lt;=0,0,(2/(2050-X$80+1))*(1-(SUM($E87:X87)/$H$82))*$H$82*'Fixed Data'!V$52)),0)</f>
        <v>-2.8115428571428543E-3</v>
      </c>
      <c r="Z87" s="21">
        <f>IF($H$82&lt;0,(IF(2050-Y$80&lt;=0,0,(2/(2050-Y$80+1))*(1-(SUM($E87:Y87)/$H$82))*$H$82*'Fixed Data'!W$52)),0)</f>
        <v>-2.108657142857144E-3</v>
      </c>
      <c r="AA87" s="21">
        <f>IF($H$82&lt;0,(IF(2050-Z$80&lt;=0,0,(2/(2050-Z$80+1))*(1-(SUM($E87:Z87)/$H$82))*$H$82*'Fixed Data'!X$52)),0)</f>
        <v>-1.4057714285714237E-3</v>
      </c>
      <c r="AB87" s="21">
        <f>IF($H$82&lt;0,(IF(2050-AA$80&lt;=0,0,(2/(2050-AA$80+1))*(1-(SUM($E87:AA87)/$H$82))*$H$82*'Fixed Data'!Y$52)),0)</f>
        <v>-7.0288571428569547E-4</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-1.4760600000000002E-2</v>
      </c>
      <c r="K88" s="21">
        <f>IF($I$82&lt;0,(IF(2050-J$80&lt;=0,0,(2/(2050-J$80+1))*(1-(SUM($E88:J88)/$I$82))*$I$82*'Fixed Data'!H$52)),0)</f>
        <v>-1.3983726315789476E-2</v>
      </c>
      <c r="L88" s="21">
        <f>IF($I$82&lt;0,(IF(2050-K$80&lt;=0,0,(2/(2050-K$80+1))*(1-(SUM($E88:K88)/$I$82))*$I$82*'Fixed Data'!I$52)),0)</f>
        <v>-1.3206852631578947E-2</v>
      </c>
      <c r="M88" s="21">
        <f>IF($I$82&lt;0,(IF(2050-L$80&lt;=0,0,(2/(2050-L$80+1))*(1-(SUM($E88:L88)/$I$82))*$I$82*'Fixed Data'!J$52)),0)</f>
        <v>-1.2429978947368423E-2</v>
      </c>
      <c r="N88" s="21">
        <f>IF($I$82&lt;0,(IF(2050-M$80&lt;=0,0,(2/(2050-M$80+1))*(1-(SUM($E88:M88)/$I$82))*$I$82*'Fixed Data'!K$52)),0)</f>
        <v>-1.1653105263157895E-2</v>
      </c>
      <c r="O88" s="21">
        <f>IF($I$82&lt;0,(IF(2050-N$80&lt;=0,0,(2/(2050-N$80+1))*(1-(SUM($E88:N88)/$I$82))*$I$82*'Fixed Data'!L$52)),0)</f>
        <v>-1.0876231578947371E-2</v>
      </c>
      <c r="P88" s="21">
        <f>IF($I$82&lt;0,(IF(2050-O$80&lt;=0,0,(2/(2050-O$80+1))*(1-(SUM($E88:O88)/$I$82))*$I$82*'Fixed Data'!M$52)),0)</f>
        <v>-1.0099357894736843E-2</v>
      </c>
      <c r="Q88" s="21">
        <f>IF($I$82&lt;0,(IF(2050-P$80&lt;=0,0,(2/(2050-P$80+1))*(1-(SUM($E88:P88)/$I$82))*$I$82*'Fixed Data'!N$52)),0)</f>
        <v>-9.3224842105263193E-3</v>
      </c>
      <c r="R88" s="21">
        <f>IF($I$82&lt;0,(IF(2050-Q$80&lt;=0,0,(2/(2050-Q$80+1))*(1-(SUM($E88:Q88)/$I$82))*$I$82*'Fixed Data'!O$52)),0)</f>
        <v>-8.5456105263157899E-3</v>
      </c>
      <c r="S88" s="21">
        <f>IF($I$82&lt;0,(IF(2050-R$80&lt;=0,0,(2/(2050-R$80+1))*(1-(SUM($E88:R88)/$I$82))*$I$82*'Fixed Data'!P$52)),0)</f>
        <v>-7.7687368421052614E-3</v>
      </c>
      <c r="T88" s="21">
        <f>IF($I$82&lt;0,(IF(2050-S$80&lt;=0,0,(2/(2050-S$80+1))*(1-(SUM($E88:S88)/$I$82))*$I$82*'Fixed Data'!Q$52)),0)</f>
        <v>-6.9918631578947364E-3</v>
      </c>
      <c r="U88" s="21">
        <f>IF($I$82&lt;0,(IF(2050-T$80&lt;=0,0,(2/(2050-T$80+1))*(1-(SUM($E88:T88)/$I$82))*$I$82*'Fixed Data'!R$52)),0)</f>
        <v>-6.2149894736842079E-3</v>
      </c>
      <c r="V88" s="21">
        <f>IF($I$82&lt;0,(IF(2050-U$80&lt;=0,0,(2/(2050-U$80+1))*(1-(SUM($E88:U88)/$I$82))*$I$82*'Fixed Data'!S$52)),0)</f>
        <v>-5.4381157894736812E-3</v>
      </c>
      <c r="W88" s="21">
        <f>IF($I$82&lt;0,(IF(2050-V$80&lt;=0,0,(2/(2050-V$80+1))*(1-(SUM($E88:V88)/$I$82))*$I$82*'Fixed Data'!T$52)),0)</f>
        <v>-4.6612421052631588E-3</v>
      </c>
      <c r="X88" s="21">
        <f>IF($I$82&lt;0,(IF(2050-W$80&lt;=0,0,(2/(2050-W$80+1))*(1-(SUM($E88:W88)/$I$82))*$I$82*'Fixed Data'!U$52)),0)</f>
        <v>-3.8843684210526277E-3</v>
      </c>
      <c r="Y88" s="21">
        <f>IF($I$82&lt;0,(IF(2050-X$80&lt;=0,0,(2/(2050-X$80+1))*(1-(SUM($E88:X88)/$I$82))*$I$82*'Fixed Data'!V$52)),0)</f>
        <v>-3.1074947368420957E-3</v>
      </c>
      <c r="Z88" s="21">
        <f>IF($I$82&lt;0,(IF(2050-Y$80&lt;=0,0,(2/(2050-Y$80+1))*(1-(SUM($E88:Y88)/$I$82))*$I$82*'Fixed Data'!W$52)),0)</f>
        <v>-2.3306210526315698E-3</v>
      </c>
      <c r="AA88" s="21">
        <f>IF($I$82&lt;0,(IF(2050-Z$80&lt;=0,0,(2/(2050-Z$80+1))*(1-(SUM($E88:Z88)/$I$82))*$I$82*'Fixed Data'!X$52)),0)</f>
        <v>-1.5537473684210466E-3</v>
      </c>
      <c r="AB88" s="21">
        <f>IF($I$82&lt;0,(IF(2050-AA$80&lt;=0,0,(2/(2050-AA$80+1))*(1-(SUM($E88:AA88)/$I$82))*$I$82*'Fixed Data'!Y$52)),0)</f>
        <v>-7.7687368421052881E-4</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-1.2300500000000001E-2</v>
      </c>
      <c r="G128" s="21">
        <f t="shared" si="10"/>
        <v>-2.4601000000000001E-2</v>
      </c>
      <c r="H128" s="21">
        <f t="shared" si="10"/>
        <v>-3.6901500000000004E-2</v>
      </c>
      <c r="I128" s="21">
        <f t="shared" si="10"/>
        <v>-4.9202000000000003E-2</v>
      </c>
      <c r="J128" s="21">
        <f t="shared" si="10"/>
        <v>-6.1502500000000002E-2</v>
      </c>
      <c r="K128" s="21">
        <f t="shared" si="10"/>
        <v>-5.8265526315789476E-2</v>
      </c>
      <c r="L128" s="21">
        <f t="shared" si="10"/>
        <v>-5.502855263157895E-2</v>
      </c>
      <c r="M128" s="21">
        <f t="shared" si="10"/>
        <v>-5.1791578947368418E-2</v>
      </c>
      <c r="N128" s="21">
        <f t="shared" si="10"/>
        <v>-4.8554605263157899E-2</v>
      </c>
      <c r="O128" s="21">
        <f t="shared" si="10"/>
        <v>-4.5317631578947373E-2</v>
      </c>
      <c r="P128" s="21">
        <f t="shared" si="10"/>
        <v>-4.2080657894736848E-2</v>
      </c>
      <c r="Q128" s="21">
        <f t="shared" si="10"/>
        <v>-3.8843684210526322E-2</v>
      </c>
      <c r="R128" s="21">
        <f t="shared" si="10"/>
        <v>-3.5606710526315789E-2</v>
      </c>
      <c r="S128" s="21">
        <f t="shared" si="10"/>
        <v>-3.2369736842105271E-2</v>
      </c>
      <c r="T128" s="21">
        <f t="shared" si="10"/>
        <v>-2.9132763157894741E-2</v>
      </c>
      <c r="U128" s="21">
        <f t="shared" si="10"/>
        <v>-2.5895789473684209E-2</v>
      </c>
      <c r="V128" s="21">
        <f t="shared" si="10"/>
        <v>-2.2658815789473673E-2</v>
      </c>
      <c r="W128" s="21">
        <f t="shared" si="10"/>
        <v>-1.9421842105263161E-2</v>
      </c>
      <c r="X128" s="21">
        <f t="shared" si="10"/>
        <v>-1.6184868421052628E-2</v>
      </c>
      <c r="Y128" s="21">
        <f t="shared" si="10"/>
        <v>-1.2947894736842096E-2</v>
      </c>
      <c r="Z128" s="21">
        <f t="shared" si="10"/>
        <v>-9.710921052631577E-3</v>
      </c>
      <c r="AA128" s="21">
        <f t="shared" si="10"/>
        <v>-6.4739473684210513E-3</v>
      </c>
      <c r="AB128" s="21">
        <f t="shared" si="10"/>
        <v>-3.2369736842105205E-3</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-0.14760600000000001</v>
      </c>
      <c r="G129" s="21">
        <f t="shared" ref="G129:AW129" si="11">F131</f>
        <v>-0.28291150000000004</v>
      </c>
      <c r="H129" s="21">
        <f t="shared" si="11"/>
        <v>-0.40591650000000007</v>
      </c>
      <c r="I129" s="21">
        <f t="shared" si="11"/>
        <v>-0.51662100000000011</v>
      </c>
      <c r="J129" s="21">
        <f t="shared" si="11"/>
        <v>-0.61502500000000015</v>
      </c>
      <c r="K129" s="21">
        <f t="shared" si="11"/>
        <v>-0.55352250000000014</v>
      </c>
      <c r="L129" s="21">
        <f t="shared" si="11"/>
        <v>-0.49525697368421068</v>
      </c>
      <c r="M129" s="21">
        <f t="shared" si="11"/>
        <v>-0.44022842105263171</v>
      </c>
      <c r="N129" s="21">
        <f t="shared" si="11"/>
        <v>-0.3884368421052633</v>
      </c>
      <c r="O129" s="21">
        <f t="shared" si="11"/>
        <v>-0.33988223684210539</v>
      </c>
      <c r="P129" s="21">
        <f t="shared" si="11"/>
        <v>-0.29456460526315803</v>
      </c>
      <c r="Q129" s="21">
        <f t="shared" si="11"/>
        <v>-0.25248394736842117</v>
      </c>
      <c r="R129" s="21">
        <f t="shared" si="11"/>
        <v>-0.21364026315789486</v>
      </c>
      <c r="S129" s="21">
        <f t="shared" si="11"/>
        <v>-0.17803355263157908</v>
      </c>
      <c r="T129" s="21">
        <f t="shared" si="11"/>
        <v>-0.14566381578947379</v>
      </c>
      <c r="U129" s="21">
        <f t="shared" si="11"/>
        <v>-0.11653105263157905</v>
      </c>
      <c r="V129" s="21">
        <f t="shared" si="11"/>
        <v>-9.0635263157894844E-2</v>
      </c>
      <c r="W129" s="21">
        <f t="shared" si="11"/>
        <v>-6.7976447368421178E-2</v>
      </c>
      <c r="X129" s="21">
        <f t="shared" si="11"/>
        <v>-4.8554605263158017E-2</v>
      </c>
      <c r="Y129" s="21">
        <f t="shared" si="11"/>
        <v>-3.2369736842105389E-2</v>
      </c>
      <c r="Z129" s="21">
        <f t="shared" si="11"/>
        <v>-1.9421842105263293E-2</v>
      </c>
      <c r="AA129" s="21">
        <f t="shared" si="11"/>
        <v>-9.7109210526317158E-3</v>
      </c>
      <c r="AB129" s="21">
        <f t="shared" si="11"/>
        <v>-3.2369736842106644E-3</v>
      </c>
      <c r="AC129" s="21">
        <f t="shared" si="11"/>
        <v>-1.4398204850607499E-16</v>
      </c>
      <c r="AD129" s="21">
        <f t="shared" si="11"/>
        <v>-1.4398204850607499E-16</v>
      </c>
      <c r="AE129" s="21">
        <f t="shared" si="11"/>
        <v>-1.4398204850607499E-16</v>
      </c>
      <c r="AF129" s="21">
        <f t="shared" si="11"/>
        <v>-1.4398204850607499E-16</v>
      </c>
      <c r="AG129" s="21">
        <f t="shared" si="11"/>
        <v>-1.4398204850607499E-16</v>
      </c>
      <c r="AH129" s="21">
        <f t="shared" si="11"/>
        <v>-1.4398204850607499E-16</v>
      </c>
      <c r="AI129" s="21">
        <f t="shared" si="11"/>
        <v>-1.4398204850607499E-16</v>
      </c>
      <c r="AJ129" s="21">
        <f t="shared" si="11"/>
        <v>-1.4398204850607499E-16</v>
      </c>
      <c r="AK129" s="21">
        <f t="shared" si="11"/>
        <v>-1.4398204850607499E-16</v>
      </c>
      <c r="AL129" s="21">
        <f t="shared" si="11"/>
        <v>-1.4398204850607499E-16</v>
      </c>
      <c r="AM129" s="21">
        <f t="shared" si="11"/>
        <v>-1.4398204850607499E-16</v>
      </c>
      <c r="AN129" s="21">
        <f t="shared" si="11"/>
        <v>-1.4398204850607499E-16</v>
      </c>
      <c r="AO129" s="21">
        <f t="shared" si="11"/>
        <v>-1.4398204850607499E-16</v>
      </c>
      <c r="AP129" s="21">
        <f t="shared" si="11"/>
        <v>-1.4398204850607499E-16</v>
      </c>
      <c r="AQ129" s="21">
        <f t="shared" si="11"/>
        <v>-1.4398204850607499E-16</v>
      </c>
      <c r="AR129" s="21">
        <f t="shared" si="11"/>
        <v>-1.4398204850607499E-16</v>
      </c>
      <c r="AS129" s="21">
        <f t="shared" si="11"/>
        <v>-1.4398204850607499E-16</v>
      </c>
      <c r="AT129" s="21">
        <f t="shared" si="11"/>
        <v>-1.4398204850607499E-16</v>
      </c>
      <c r="AU129" s="21">
        <f t="shared" si="11"/>
        <v>-1.4398204850607499E-16</v>
      </c>
      <c r="AV129" s="21">
        <f t="shared" si="11"/>
        <v>-1.4398204850607499E-16</v>
      </c>
      <c r="AW129" s="21">
        <f t="shared" si="11"/>
        <v>-1.4398204850607499E-16</v>
      </c>
      <c r="AX129" s="21">
        <f>AW131</f>
        <v>-1.4398204850607499E-16</v>
      </c>
      <c r="AY129" s="21">
        <f>AX131</f>
        <v>-1.4398204850607499E-16</v>
      </c>
      <c r="AZ129" s="21">
        <f>AY131</f>
        <v>-1.4398204850607499E-16</v>
      </c>
      <c r="BA129" s="21">
        <f>AZ131</f>
        <v>-1.4398204850607499E-16</v>
      </c>
      <c r="BB129" s="21">
        <f>BA131</f>
        <v>-1.4398204850607499E-16</v>
      </c>
    </row>
    <row r="130" spans="1:54" ht="15" customHeight="1" outlineLevel="2">
      <c r="A130" s="8"/>
      <c r="B130" t="s">
        <v>450</v>
      </c>
      <c r="C130" t="s">
        <v>451</v>
      </c>
      <c r="D130" t="s">
        <v>382</v>
      </c>
      <c r="E130" s="21">
        <f>E131*(1/(1+'Fixed Data'!$B$10))</f>
        <v>-0.14203810623556584</v>
      </c>
      <c r="F130" s="21">
        <f>F131*(1/(1+'Fixed Data'!$B$10))</f>
        <v>-0.27223970361816791</v>
      </c>
      <c r="G130" s="21">
        <f>G131*(1/(1+'Fixed Data'!$B$10))</f>
        <v>-0.39060479214780613</v>
      </c>
      <c r="H130" s="21">
        <f>H131*(1/(1+'Fixed Data'!$B$10))</f>
        <v>-0.49713337182448053</v>
      </c>
      <c r="I130" s="21">
        <f>I131*(1/(1+'Fixed Data'!$B$10))</f>
        <v>-0.59182544264819115</v>
      </c>
      <c r="J130" s="21">
        <f>J131*(1/(1+'Fixed Data'!$B$10))</f>
        <v>-0.53264289838337198</v>
      </c>
      <c r="K130" s="21">
        <f>K131*(1/(1+'Fixed Data'!$B$10))</f>
        <v>-0.4765752248693329</v>
      </c>
      <c r="L130" s="21">
        <f>L131*(1/(1+'Fixed Data'!$B$10))</f>
        <v>-0.4236224221060737</v>
      </c>
      <c r="M130" s="21">
        <f>M131*(1/(1+'Fixed Data'!$B$10))</f>
        <v>-0.37378449009359443</v>
      </c>
      <c r="N130" s="21">
        <f>N131*(1/(1+'Fixed Data'!$B$10))</f>
        <v>-0.32706142883189515</v>
      </c>
      <c r="O130" s="21">
        <f>O131*(1/(1+'Fixed Data'!$B$10))</f>
        <v>-0.2834532383209758</v>
      </c>
      <c r="P130" s="21">
        <f>P131*(1/(1+'Fixed Data'!$B$10))</f>
        <v>-0.2429599185608364</v>
      </c>
      <c r="Q130" s="21">
        <f>Q131*(1/(1+'Fixed Data'!$B$10))</f>
        <v>-0.20558146955147699</v>
      </c>
      <c r="R130" s="21">
        <f>R131*(1/(1+'Fixed Data'!$B$10))</f>
        <v>-0.17131789129289751</v>
      </c>
      <c r="S130" s="21">
        <f>S131*(1/(1+'Fixed Data'!$B$10))</f>
        <v>-0.14016918378509796</v>
      </c>
      <c r="T130" s="21">
        <f>T131*(1/(1+'Fixed Data'!$B$10))</f>
        <v>-0.1121353470280784</v>
      </c>
      <c r="U130" s="21">
        <f>U131*(1/(1+'Fixed Data'!$B$10))</f>
        <v>-8.7216381021838776E-2</v>
      </c>
      <c r="V130" s="21">
        <f>V131*(1/(1+'Fixed Data'!$B$10))</f>
        <v>-6.5412285766379127E-2</v>
      </c>
      <c r="W130" s="21">
        <f>W131*(1/(1+'Fixed Data'!$B$10))</f>
        <v>-4.6723061261699408E-2</v>
      </c>
      <c r="X130" s="21">
        <f>X131*(1/(1+'Fixed Data'!$B$10))</f>
        <v>-3.1148707507799647E-2</v>
      </c>
      <c r="Y130" s="21">
        <f>Y131*(1/(1+'Fixed Data'!$B$10))</f>
        <v>-1.8689224504679844E-2</v>
      </c>
      <c r="Z130" s="21">
        <f>Z131*(1/(1+'Fixed Data'!$B$10))</f>
        <v>-9.3446122523399896E-3</v>
      </c>
      <c r="AA130" s="21">
        <f>AA131*(1/(1+'Fixed Data'!$B$10))</f>
        <v>-3.1148707507800857E-3</v>
      </c>
      <c r="AB130" s="21">
        <f>AB131*(1/(1+'Fixed Data'!$B$10))</f>
        <v>-1.3855085499044938E-16</v>
      </c>
      <c r="AC130" s="21">
        <f>AC131*(1/(1+'Fixed Data'!$B$10))</f>
        <v>-1.3855085499044938E-16</v>
      </c>
      <c r="AD130" s="21">
        <f>AD131*(1/(1+'Fixed Data'!$B$10))</f>
        <v>-1.3855085499044938E-16</v>
      </c>
      <c r="AE130" s="21">
        <f>AE131*(1/(1+'Fixed Data'!$B$10))</f>
        <v>-1.3855085499044938E-16</v>
      </c>
      <c r="AF130" s="21">
        <f>AF131*(1/(1+'Fixed Data'!$B$10))</f>
        <v>-1.3855085499044938E-16</v>
      </c>
      <c r="AG130" s="21">
        <f>AG131*(1/(1+'Fixed Data'!$B$10))</f>
        <v>-1.3855085499044938E-16</v>
      </c>
      <c r="AH130" s="21">
        <f>AH131*(1/(1+'Fixed Data'!$B$10))</f>
        <v>-1.3855085499044938E-16</v>
      </c>
      <c r="AI130" s="21">
        <f>AI131*(1/(1+'Fixed Data'!$B$10))</f>
        <v>-1.3855085499044938E-16</v>
      </c>
      <c r="AJ130" s="21">
        <f>AJ131*(1/(1+'Fixed Data'!$B$10))</f>
        <v>-1.3855085499044938E-16</v>
      </c>
      <c r="AK130" s="21">
        <f>AK131*(1/(1+'Fixed Data'!$B$10))</f>
        <v>-1.3855085499044938E-16</v>
      </c>
      <c r="AL130" s="21">
        <f>AL131*(1/(1+'Fixed Data'!$B$10))</f>
        <v>-1.3855085499044938E-16</v>
      </c>
      <c r="AM130" s="21">
        <f>AM131*(1/(1+'Fixed Data'!$B$10))</f>
        <v>-1.3855085499044938E-16</v>
      </c>
      <c r="AN130" s="21">
        <f>AN131*(1/(1+'Fixed Data'!$B$10))</f>
        <v>-1.3855085499044938E-16</v>
      </c>
      <c r="AO130" s="21">
        <f>AO131*(1/(1+'Fixed Data'!$B$10))</f>
        <v>-1.3855085499044938E-16</v>
      </c>
      <c r="AP130" s="21">
        <f>AP131*(1/(1+'Fixed Data'!$B$10))</f>
        <v>-1.3855085499044938E-16</v>
      </c>
      <c r="AQ130" s="21">
        <f>AQ131*(1/(1+'Fixed Data'!$B$10))</f>
        <v>-1.3855085499044938E-16</v>
      </c>
      <c r="AR130" s="21">
        <f>AR131*(1/(1+'Fixed Data'!$B$10))</f>
        <v>-1.3855085499044938E-16</v>
      </c>
      <c r="AS130" s="21">
        <f>AS131*(1/(1+'Fixed Data'!$B$10))</f>
        <v>-1.3855085499044938E-16</v>
      </c>
      <c r="AT130" s="21">
        <f>AT131*(1/(1+'Fixed Data'!$B$10))</f>
        <v>-1.3855085499044938E-16</v>
      </c>
      <c r="AU130" s="21">
        <f>AU131*(1/(1+'Fixed Data'!$B$10))</f>
        <v>-1.3855085499044938E-16</v>
      </c>
      <c r="AV130" s="21">
        <f>AV131*(1/(1+'Fixed Data'!$B$10))</f>
        <v>-1.3855085499044938E-16</v>
      </c>
      <c r="AW130" s="21">
        <f>AW131*(1/(1+'Fixed Data'!$B$10))</f>
        <v>-1.3855085499044938E-16</v>
      </c>
      <c r="AX130" s="21">
        <f>AX131*(1/(1+'Fixed Data'!$B$10))</f>
        <v>-1.3855085499044938E-16</v>
      </c>
      <c r="AY130" s="21">
        <f>AY131*(1/(1+'Fixed Data'!$B$10))</f>
        <v>-1.3855085499044938E-16</v>
      </c>
      <c r="AZ130" s="21">
        <f>AZ131*(1/(1+'Fixed Data'!$B$10))</f>
        <v>-1.3855085499044938E-16</v>
      </c>
      <c r="BA130" s="21">
        <f>BA131*(1/(1+'Fixed Data'!$B$10))</f>
        <v>-1.3855085499044938E-16</v>
      </c>
      <c r="BB130" s="21">
        <f>BB131*(1/(1+'Fixed Data'!$B$10))</f>
        <v>-1.3855085499044938E-16</v>
      </c>
    </row>
    <row r="131" spans="1:54" ht="13.9" customHeight="1" outlineLevel="2">
      <c r="A131" s="8"/>
      <c r="B131" t="s">
        <v>452</v>
      </c>
      <c r="C131" t="s">
        <v>453</v>
      </c>
      <c r="D131" t="s">
        <v>382</v>
      </c>
      <c r="E131" s="21">
        <f t="shared" ref="E131:BB131" si="12">E82-E128+E129</f>
        <v>-0.14760600000000001</v>
      </c>
      <c r="F131" s="21">
        <f t="shared" si="12"/>
        <v>-0.28291150000000004</v>
      </c>
      <c r="G131" s="21">
        <f t="shared" si="12"/>
        <v>-0.40591650000000007</v>
      </c>
      <c r="H131" s="21">
        <f t="shared" si="12"/>
        <v>-0.51662100000000011</v>
      </c>
      <c r="I131" s="21">
        <f t="shared" si="12"/>
        <v>-0.61502500000000015</v>
      </c>
      <c r="J131" s="21">
        <f t="shared" si="12"/>
        <v>-0.55352250000000014</v>
      </c>
      <c r="K131" s="21">
        <f t="shared" si="12"/>
        <v>-0.49525697368421068</v>
      </c>
      <c r="L131" s="21">
        <f t="shared" si="12"/>
        <v>-0.44022842105263171</v>
      </c>
      <c r="M131" s="21">
        <f t="shared" si="12"/>
        <v>-0.3884368421052633</v>
      </c>
      <c r="N131" s="21">
        <f t="shared" si="12"/>
        <v>-0.33988223684210539</v>
      </c>
      <c r="O131" s="21">
        <f t="shared" si="12"/>
        <v>-0.29456460526315803</v>
      </c>
      <c r="P131" s="21">
        <f t="shared" si="12"/>
        <v>-0.25248394736842117</v>
      </c>
      <c r="Q131" s="21">
        <f t="shared" si="12"/>
        <v>-0.21364026315789486</v>
      </c>
      <c r="R131" s="21">
        <f t="shared" si="12"/>
        <v>-0.17803355263157908</v>
      </c>
      <c r="S131" s="21">
        <f t="shared" si="12"/>
        <v>-0.14566381578947379</v>
      </c>
      <c r="T131" s="21">
        <f t="shared" si="12"/>
        <v>-0.11653105263157905</v>
      </c>
      <c r="U131" s="21">
        <f t="shared" si="12"/>
        <v>-9.0635263157894844E-2</v>
      </c>
      <c r="V131" s="21">
        <f t="shared" si="12"/>
        <v>-6.7976447368421178E-2</v>
      </c>
      <c r="W131" s="21">
        <f t="shared" si="12"/>
        <v>-4.8554605263158017E-2</v>
      </c>
      <c r="X131" s="21">
        <f t="shared" si="12"/>
        <v>-3.2369736842105389E-2</v>
      </c>
      <c r="Y131" s="21">
        <f t="shared" si="12"/>
        <v>-1.9421842105263293E-2</v>
      </c>
      <c r="Z131" s="21">
        <f t="shared" si="12"/>
        <v>-9.7109210526317158E-3</v>
      </c>
      <c r="AA131" s="21">
        <f t="shared" si="12"/>
        <v>-3.2369736842106644E-3</v>
      </c>
      <c r="AB131" s="21">
        <f t="shared" si="12"/>
        <v>-1.4398204850607499E-16</v>
      </c>
      <c r="AC131" s="21">
        <f t="shared" si="12"/>
        <v>-1.4398204850607499E-16</v>
      </c>
      <c r="AD131" s="21">
        <f t="shared" si="12"/>
        <v>-1.4398204850607499E-16</v>
      </c>
      <c r="AE131" s="21">
        <f t="shared" si="12"/>
        <v>-1.4398204850607499E-16</v>
      </c>
      <c r="AF131" s="21">
        <f t="shared" si="12"/>
        <v>-1.4398204850607499E-16</v>
      </c>
      <c r="AG131" s="21">
        <f t="shared" si="12"/>
        <v>-1.4398204850607499E-16</v>
      </c>
      <c r="AH131" s="21">
        <f t="shared" si="12"/>
        <v>-1.4398204850607499E-16</v>
      </c>
      <c r="AI131" s="21">
        <f t="shared" si="12"/>
        <v>-1.4398204850607499E-16</v>
      </c>
      <c r="AJ131" s="21">
        <f t="shared" si="12"/>
        <v>-1.4398204850607499E-16</v>
      </c>
      <c r="AK131" s="21">
        <f t="shared" si="12"/>
        <v>-1.4398204850607499E-16</v>
      </c>
      <c r="AL131" s="21">
        <f t="shared" si="12"/>
        <v>-1.4398204850607499E-16</v>
      </c>
      <c r="AM131" s="21">
        <f t="shared" si="12"/>
        <v>-1.4398204850607499E-16</v>
      </c>
      <c r="AN131" s="21">
        <f t="shared" si="12"/>
        <v>-1.4398204850607499E-16</v>
      </c>
      <c r="AO131" s="21">
        <f t="shared" si="12"/>
        <v>-1.4398204850607499E-16</v>
      </c>
      <c r="AP131" s="21">
        <f t="shared" si="12"/>
        <v>-1.4398204850607499E-16</v>
      </c>
      <c r="AQ131" s="21">
        <f t="shared" si="12"/>
        <v>-1.4398204850607499E-16</v>
      </c>
      <c r="AR131" s="21">
        <f t="shared" si="12"/>
        <v>-1.4398204850607499E-16</v>
      </c>
      <c r="AS131" s="21">
        <f t="shared" si="12"/>
        <v>-1.4398204850607499E-16</v>
      </c>
      <c r="AT131" s="21">
        <f t="shared" si="12"/>
        <v>-1.4398204850607499E-16</v>
      </c>
      <c r="AU131" s="21">
        <f t="shared" si="12"/>
        <v>-1.4398204850607499E-16</v>
      </c>
      <c r="AV131" s="21">
        <f t="shared" si="12"/>
        <v>-1.4398204850607499E-16</v>
      </c>
      <c r="AW131" s="21">
        <f t="shared" si="12"/>
        <v>-1.4398204850607499E-16</v>
      </c>
      <c r="AX131" s="21">
        <f t="shared" si="12"/>
        <v>-1.4398204850607499E-16</v>
      </c>
      <c r="AY131" s="21">
        <f t="shared" si="12"/>
        <v>-1.4398204850607499E-16</v>
      </c>
      <c r="AZ131" s="21">
        <f t="shared" si="12"/>
        <v>-1.4398204850607499E-16</v>
      </c>
      <c r="BA131" s="21">
        <f t="shared" si="12"/>
        <v>-1.4398204850607499E-16</v>
      </c>
      <c r="BB131" s="21">
        <f t="shared" si="12"/>
        <v>-1.4398204850607499E-16</v>
      </c>
    </row>
    <row r="132" spans="1:54" ht="14.5" outlineLevel="2">
      <c r="A132" s="8"/>
      <c r="B132" t="s">
        <v>454</v>
      </c>
      <c r="C132" t="s">
        <v>455</v>
      </c>
      <c r="D132" t="s">
        <v>382</v>
      </c>
      <c r="E132" s="21">
        <f>AVERAGE(E129:E130)*'Fixed Data'!$B$10</f>
        <v>-2.7839468822170904E-3</v>
      </c>
      <c r="F132" s="21">
        <f>AVERAGE(F129:F130)*'Fixed Data'!$B$10</f>
        <v>-8.2289757909160908E-3</v>
      </c>
      <c r="G132" s="21">
        <f>AVERAGE(G129:G130)*'Fixed Data'!$B$10</f>
        <v>-1.3200919326097E-2</v>
      </c>
      <c r="H132" s="21">
        <f>AVERAGE(H129:H130)*'Fixed Data'!$B$10</f>
        <v>-1.7699777487759819E-2</v>
      </c>
      <c r="I132" s="21">
        <f>AVERAGE(I129:I130)*'Fixed Data'!$B$10</f>
        <v>-2.1725550275904549E-2</v>
      </c>
      <c r="J132" s="21">
        <f>AVERAGE(J129:J130)*'Fixed Data'!$B$10</f>
        <v>-2.2494290808314093E-2</v>
      </c>
      <c r="K132" s="21">
        <f>AVERAGE(K129:K130)*'Fixed Data'!$B$10</f>
        <v>-2.0189915407438926E-2</v>
      </c>
      <c r="L132" s="21">
        <f>AVERAGE(L129:L130)*'Fixed Data'!$B$10</f>
        <v>-1.8010036157489574E-2</v>
      </c>
      <c r="M132" s="21">
        <f>AVERAGE(M129:M130)*'Fixed Data'!$B$10</f>
        <v>-1.5954653058466033E-2</v>
      </c>
      <c r="N132" s="21">
        <f>AVERAGE(N129:N130)*'Fixed Data'!$B$10</f>
        <v>-1.4023766110368305E-2</v>
      </c>
      <c r="O132" s="21">
        <f>AVERAGE(O129:O130)*'Fixed Data'!$B$10</f>
        <v>-1.2217375313196392E-2</v>
      </c>
      <c r="P132" s="21">
        <f>AVERAGE(P129:P130)*'Fixed Data'!$B$10</f>
        <v>-1.053548066695029E-2</v>
      </c>
      <c r="Q132" s="21">
        <f>AVERAGE(Q129:Q130)*'Fixed Data'!$B$10</f>
        <v>-8.9780821716300037E-3</v>
      </c>
      <c r="R132" s="21">
        <f>AVERAGE(R129:R130)*'Fixed Data'!$B$10</f>
        <v>-7.5451798272355309E-3</v>
      </c>
      <c r="S132" s="21">
        <f>AVERAGE(S129:S130)*'Fixed Data'!$B$10</f>
        <v>-6.2367736337668707E-3</v>
      </c>
      <c r="T132" s="21">
        <f>AVERAGE(T129:T130)*'Fixed Data'!$B$10</f>
        <v>-5.0528635912240232E-3</v>
      </c>
      <c r="U132" s="21">
        <f>AVERAGE(U129:U130)*'Fixed Data'!$B$10</f>
        <v>-3.9934496996069891E-3</v>
      </c>
      <c r="V132" s="21">
        <f>AVERAGE(V129:V130)*'Fixed Data'!$B$10</f>
        <v>-3.0585319589157699E-3</v>
      </c>
      <c r="W132" s="21">
        <f>AVERAGE(W129:W130)*'Fixed Data'!$B$10</f>
        <v>-2.2481103691503633E-3</v>
      </c>
      <c r="X132" s="21">
        <f>AVERAGE(X129:X130)*'Fixed Data'!$B$10</f>
        <v>-1.5621849303107699E-3</v>
      </c>
      <c r="Y132" s="21">
        <f>AVERAGE(Y129:Y130)*'Fixed Data'!$B$10</f>
        <v>-1.0007556423969905E-3</v>
      </c>
      <c r="Z132" s="21">
        <f>AVERAGE(Z129:Z130)*'Fixed Data'!$B$10</f>
        <v>-5.6382250540902437E-4</v>
      </c>
      <c r="AA132" s="21">
        <f>AVERAGE(AA129:AA130)*'Fixed Data'!$B$10</f>
        <v>-2.513855193468713E-4</v>
      </c>
      <c r="AB132" s="21">
        <f>AVERAGE(AB129:AB130)*'Fixed Data'!$B$10</f>
        <v>-6.3444684210531735E-5</v>
      </c>
      <c r="AC132" s="21">
        <f>AVERAGE(AC129:AC130)*'Fixed Data'!$B$10</f>
        <v>-5.537644908531877E-18</v>
      </c>
      <c r="AD132" s="21">
        <f>AVERAGE(AD129:AD130)*'Fixed Data'!$B$10</f>
        <v>-5.537644908531877E-18</v>
      </c>
      <c r="AE132" s="21">
        <f>AVERAGE(AE129:AE130)*'Fixed Data'!$B$10</f>
        <v>-5.537644908531877E-18</v>
      </c>
      <c r="AF132" s="21">
        <f>AVERAGE(AF129:AF130)*'Fixed Data'!$B$10</f>
        <v>-5.537644908531877E-18</v>
      </c>
      <c r="AG132" s="21">
        <f>AVERAGE(AG129:AG130)*'Fixed Data'!$B$10</f>
        <v>-5.537644908531877E-18</v>
      </c>
      <c r="AH132" s="21">
        <f>AVERAGE(AH129:AH130)*'Fixed Data'!$B$10</f>
        <v>-5.537644908531877E-18</v>
      </c>
      <c r="AI132" s="21">
        <f>AVERAGE(AI129:AI130)*'Fixed Data'!$B$10</f>
        <v>-5.537644908531877E-18</v>
      </c>
      <c r="AJ132" s="21">
        <f>AVERAGE(AJ129:AJ130)*'Fixed Data'!$B$10</f>
        <v>-5.537644908531877E-18</v>
      </c>
      <c r="AK132" s="21">
        <f>AVERAGE(AK129:AK130)*'Fixed Data'!$B$10</f>
        <v>-5.537644908531877E-18</v>
      </c>
      <c r="AL132" s="21">
        <f>AVERAGE(AL129:AL130)*'Fixed Data'!$B$10</f>
        <v>-5.537644908531877E-18</v>
      </c>
      <c r="AM132" s="21">
        <f>AVERAGE(AM129:AM130)*'Fixed Data'!$B$10</f>
        <v>-5.537644908531877E-18</v>
      </c>
      <c r="AN132" s="21">
        <f>AVERAGE(AN129:AN130)*'Fixed Data'!$B$10</f>
        <v>-5.537644908531877E-18</v>
      </c>
      <c r="AO132" s="21">
        <f>AVERAGE(AO129:AO130)*'Fixed Data'!$B$10</f>
        <v>-5.537644908531877E-18</v>
      </c>
      <c r="AP132" s="21">
        <f>AVERAGE(AP129:AP130)*'Fixed Data'!$B$10</f>
        <v>-5.537644908531877E-18</v>
      </c>
      <c r="AQ132" s="21">
        <f>AVERAGE(AQ129:AQ130)*'Fixed Data'!$B$10</f>
        <v>-5.537644908531877E-18</v>
      </c>
      <c r="AR132" s="21">
        <f>AVERAGE(AR129:AR130)*'Fixed Data'!$B$10</f>
        <v>-5.537644908531877E-18</v>
      </c>
      <c r="AS132" s="21">
        <f>AVERAGE(AS129:AS130)*'Fixed Data'!$B$10</f>
        <v>-5.537644908531877E-18</v>
      </c>
      <c r="AT132" s="21">
        <f>AVERAGE(AT129:AT130)*'Fixed Data'!$B$10</f>
        <v>-5.537644908531877E-18</v>
      </c>
      <c r="AU132" s="21">
        <f>AVERAGE(AU129:AU130)*'Fixed Data'!$B$10</f>
        <v>-5.537644908531877E-18</v>
      </c>
      <c r="AV132" s="21">
        <f>AVERAGE(AV129:AV130)*'Fixed Data'!$B$10</f>
        <v>-5.537644908531877E-18</v>
      </c>
      <c r="AW132" s="21">
        <f>AVERAGE(AW129:AW130)*'Fixed Data'!$B$10</f>
        <v>-5.537644908531877E-18</v>
      </c>
      <c r="AX132" s="21">
        <f>AVERAGE(AX129:AX130)*'Fixed Data'!$B$10</f>
        <v>-5.537644908531877E-18</v>
      </c>
      <c r="AY132" s="21">
        <f>AVERAGE(AY129:AY130)*'Fixed Data'!$B$10</f>
        <v>-5.537644908531877E-18</v>
      </c>
      <c r="AZ132" s="21">
        <f>AVERAGE(AZ129:AZ130)*'Fixed Data'!$B$10</f>
        <v>-5.537644908531877E-18</v>
      </c>
      <c r="BA132" s="21">
        <f>AVERAGE(BA129:BA130)*'Fixed Data'!$B$10</f>
        <v>-5.537644908531877E-18</v>
      </c>
      <c r="BB132" s="21">
        <f>AVERAGE(BB129:BB130)*'Fixed Data'!$B$10</f>
        <v>-5.537644908531877E-18</v>
      </c>
    </row>
    <row r="133" spans="1:54" ht="14" outlineLevel="2" thickBot="1">
      <c r="A133" s="9"/>
      <c r="B133" s="3" t="s">
        <v>456</v>
      </c>
      <c r="C133" s="7" t="s">
        <v>457</v>
      </c>
      <c r="D133" s="7" t="s">
        <v>382</v>
      </c>
      <c r="E133" s="21">
        <f>E128+E132</f>
        <v>-2.7839468822170904E-3</v>
      </c>
      <c r="F133" s="21">
        <f t="shared" ref="F133:BB133" si="13">F128+F132</f>
        <v>-2.0529475790916091E-2</v>
      </c>
      <c r="G133" s="21">
        <f t="shared" si="13"/>
        <v>-3.7801919326097E-2</v>
      </c>
      <c r="H133" s="21">
        <f t="shared" si="13"/>
        <v>-5.4601277487759822E-2</v>
      </c>
      <c r="I133" s="21">
        <f t="shared" si="13"/>
        <v>-7.0927550275904555E-2</v>
      </c>
      <c r="J133" s="21">
        <f t="shared" si="13"/>
        <v>-8.3996790808314098E-2</v>
      </c>
      <c r="K133" s="21">
        <f t="shared" si="13"/>
        <v>-7.8455441723228408E-2</v>
      </c>
      <c r="L133" s="21">
        <f t="shared" si="13"/>
        <v>-7.303858878906852E-2</v>
      </c>
      <c r="M133" s="21">
        <f t="shared" si="13"/>
        <v>-6.7746232005834447E-2</v>
      </c>
      <c r="N133" s="21">
        <f t="shared" si="13"/>
        <v>-6.2578371373526204E-2</v>
      </c>
      <c r="O133" s="21">
        <f t="shared" si="13"/>
        <v>-5.7535006892143761E-2</v>
      </c>
      <c r="P133" s="21">
        <f t="shared" si="13"/>
        <v>-5.2616138561687134E-2</v>
      </c>
      <c r="Q133" s="21">
        <f t="shared" si="13"/>
        <v>-4.7821766382156322E-2</v>
      </c>
      <c r="R133" s="21">
        <f t="shared" si="13"/>
        <v>-4.3151890353551318E-2</v>
      </c>
      <c r="S133" s="21">
        <f t="shared" si="13"/>
        <v>-3.8606510475872144E-2</v>
      </c>
      <c r="T133" s="21">
        <f t="shared" si="13"/>
        <v>-3.4185626749118764E-2</v>
      </c>
      <c r="U133" s="21">
        <f t="shared" si="13"/>
        <v>-2.9889239173291199E-2</v>
      </c>
      <c r="V133" s="21">
        <f t="shared" si="13"/>
        <v>-2.5717347748389442E-2</v>
      </c>
      <c r="W133" s="21">
        <f t="shared" si="13"/>
        <v>-2.1669952474413525E-2</v>
      </c>
      <c r="X133" s="21">
        <f t="shared" si="13"/>
        <v>-1.7747053351363399E-2</v>
      </c>
      <c r="Y133" s="21">
        <f t="shared" si="13"/>
        <v>-1.3948650379239086E-2</v>
      </c>
      <c r="Z133" s="21">
        <f t="shared" si="13"/>
        <v>-1.0274743558040601E-2</v>
      </c>
      <c r="AA133" s="21">
        <f t="shared" si="13"/>
        <v>-6.7253328877679222E-3</v>
      </c>
      <c r="AB133" s="21">
        <f t="shared" si="13"/>
        <v>-3.3004183684210522E-3</v>
      </c>
      <c r="AC133" s="21">
        <f t="shared" si="13"/>
        <v>-5.537644908531877E-18</v>
      </c>
      <c r="AD133" s="21">
        <f t="shared" si="13"/>
        <v>-5.537644908531877E-18</v>
      </c>
      <c r="AE133" s="21">
        <f t="shared" si="13"/>
        <v>-5.537644908531877E-18</v>
      </c>
      <c r="AF133" s="21">
        <f t="shared" si="13"/>
        <v>-5.537644908531877E-18</v>
      </c>
      <c r="AG133" s="21">
        <f t="shared" si="13"/>
        <v>-5.537644908531877E-18</v>
      </c>
      <c r="AH133" s="21">
        <f t="shared" si="13"/>
        <v>-5.537644908531877E-18</v>
      </c>
      <c r="AI133" s="21">
        <f t="shared" si="13"/>
        <v>-5.537644908531877E-18</v>
      </c>
      <c r="AJ133" s="21">
        <f t="shared" si="13"/>
        <v>-5.537644908531877E-18</v>
      </c>
      <c r="AK133" s="21">
        <f t="shared" si="13"/>
        <v>-5.537644908531877E-18</v>
      </c>
      <c r="AL133" s="21">
        <f t="shared" si="13"/>
        <v>-5.537644908531877E-18</v>
      </c>
      <c r="AM133" s="21">
        <f t="shared" si="13"/>
        <v>-5.537644908531877E-18</v>
      </c>
      <c r="AN133" s="21">
        <f t="shared" si="13"/>
        <v>-5.537644908531877E-18</v>
      </c>
      <c r="AO133" s="21">
        <f t="shared" si="13"/>
        <v>-5.537644908531877E-18</v>
      </c>
      <c r="AP133" s="21">
        <f t="shared" si="13"/>
        <v>-5.537644908531877E-18</v>
      </c>
      <c r="AQ133" s="21">
        <f t="shared" si="13"/>
        <v>-5.537644908531877E-18</v>
      </c>
      <c r="AR133" s="21">
        <f t="shared" si="13"/>
        <v>-5.537644908531877E-18</v>
      </c>
      <c r="AS133" s="21">
        <f t="shared" si="13"/>
        <v>-5.537644908531877E-18</v>
      </c>
      <c r="AT133" s="21">
        <f t="shared" si="13"/>
        <v>-5.537644908531877E-18</v>
      </c>
      <c r="AU133" s="21">
        <f t="shared" si="13"/>
        <v>-5.537644908531877E-18</v>
      </c>
      <c r="AV133" s="21">
        <f t="shared" si="13"/>
        <v>-5.537644908531877E-18</v>
      </c>
      <c r="AW133" s="21">
        <f t="shared" si="13"/>
        <v>-5.537644908531877E-18</v>
      </c>
      <c r="AX133" s="21">
        <f t="shared" si="13"/>
        <v>-5.537644908531877E-18</v>
      </c>
      <c r="AY133" s="21">
        <f t="shared" si="13"/>
        <v>-5.537644908531877E-18</v>
      </c>
      <c r="AZ133" s="21">
        <f t="shared" si="13"/>
        <v>-5.537644908531877E-18</v>
      </c>
      <c r="BA133" s="21">
        <f t="shared" si="13"/>
        <v>-5.537644908531877E-18</v>
      </c>
      <c r="BB133" s="21">
        <f t="shared" si="13"/>
        <v>-5.537644908531877E-18</v>
      </c>
    </row>
    <row r="134" spans="1:54" ht="14" outlineLevel="2" thickBot="1">
      <c r="A134" s="139"/>
      <c r="B134" s="142" t="s">
        <v>458</v>
      </c>
      <c r="C134" s="143" t="s">
        <v>568</v>
      </c>
      <c r="D134" s="243"/>
      <c r="E134" s="245">
        <f t="shared" ref="E134:AJ134" si="14">E83+E77+E71</f>
        <v>-1.474248</v>
      </c>
      <c r="F134" s="245">
        <f t="shared" si="14"/>
        <v>-2.2241840000000002</v>
      </c>
      <c r="G134" s="245">
        <f t="shared" si="14"/>
        <v>-1.4280189999999999</v>
      </c>
      <c r="H134" s="245">
        <f t="shared" si="14"/>
        <v>-1.297447</v>
      </c>
      <c r="I134" s="245">
        <f t="shared" si="14"/>
        <v>-2.3442959999999999</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-1.4770319468822171</v>
      </c>
      <c r="F135" s="245">
        <f t="shared" ref="F135:AW135" si="16">F133+F134</f>
        <v>-2.2447134757909164</v>
      </c>
      <c r="G135" s="245">
        <f t="shared" si="16"/>
        <v>-1.4658209193260969</v>
      </c>
      <c r="H135" s="245">
        <f t="shared" si="16"/>
        <v>-1.3520482774877598</v>
      </c>
      <c r="I135" s="245">
        <f t="shared" si="16"/>
        <v>-2.4152235502759045</v>
      </c>
      <c r="J135" s="245">
        <f t="shared" si="16"/>
        <v>-8.3996790808314098E-2</v>
      </c>
      <c r="K135" s="245">
        <f t="shared" si="16"/>
        <v>-7.8455441723228408E-2</v>
      </c>
      <c r="L135" s="245">
        <f t="shared" si="16"/>
        <v>-7.303858878906852E-2</v>
      </c>
      <c r="M135" s="245">
        <f t="shared" si="16"/>
        <v>-6.7746232005834447E-2</v>
      </c>
      <c r="N135" s="245">
        <f t="shared" si="16"/>
        <v>-6.2578371373526204E-2</v>
      </c>
      <c r="O135" s="245">
        <f t="shared" si="16"/>
        <v>-5.7535006892143761E-2</v>
      </c>
      <c r="P135" s="245">
        <f t="shared" si="16"/>
        <v>-5.2616138561687134E-2</v>
      </c>
      <c r="Q135" s="245">
        <f t="shared" si="16"/>
        <v>-4.7821766382156322E-2</v>
      </c>
      <c r="R135" s="245">
        <f t="shared" si="16"/>
        <v>-4.3151890353551318E-2</v>
      </c>
      <c r="S135" s="245">
        <f t="shared" si="16"/>
        <v>-3.8606510475872144E-2</v>
      </c>
      <c r="T135" s="245">
        <f t="shared" si="16"/>
        <v>-3.4185626749118764E-2</v>
      </c>
      <c r="U135" s="245">
        <f t="shared" si="16"/>
        <v>-2.9889239173291199E-2</v>
      </c>
      <c r="V135" s="245">
        <f t="shared" si="16"/>
        <v>-2.5717347748389442E-2</v>
      </c>
      <c r="W135" s="245">
        <f t="shared" si="16"/>
        <v>-2.1669952474413525E-2</v>
      </c>
      <c r="X135" s="245">
        <f t="shared" si="16"/>
        <v>-1.7747053351363399E-2</v>
      </c>
      <c r="Y135" s="245">
        <f t="shared" si="16"/>
        <v>-1.3948650379239086E-2</v>
      </c>
      <c r="Z135" s="245">
        <f t="shared" si="16"/>
        <v>-1.0274743558040601E-2</v>
      </c>
      <c r="AA135" s="245">
        <f t="shared" si="16"/>
        <v>-6.7253328877679222E-3</v>
      </c>
      <c r="AB135" s="245">
        <f t="shared" si="16"/>
        <v>-3.3004183684210522E-3</v>
      </c>
      <c r="AC135" s="245">
        <f t="shared" si="16"/>
        <v>-5.537644908531877E-18</v>
      </c>
      <c r="AD135" s="245">
        <f t="shared" si="16"/>
        <v>-5.537644908531877E-18</v>
      </c>
      <c r="AE135" s="245">
        <f t="shared" si="16"/>
        <v>-5.537644908531877E-18</v>
      </c>
      <c r="AF135" s="245">
        <f t="shared" si="16"/>
        <v>-5.537644908531877E-18</v>
      </c>
      <c r="AG135" s="245">
        <f t="shared" si="16"/>
        <v>-5.537644908531877E-18</v>
      </c>
      <c r="AH135" s="245">
        <f t="shared" si="16"/>
        <v>-5.537644908531877E-18</v>
      </c>
      <c r="AI135" s="245">
        <f t="shared" si="16"/>
        <v>-5.537644908531877E-18</v>
      </c>
      <c r="AJ135" s="245">
        <f t="shared" si="16"/>
        <v>-5.537644908531877E-18</v>
      </c>
      <c r="AK135" s="245">
        <f t="shared" si="16"/>
        <v>-5.537644908531877E-18</v>
      </c>
      <c r="AL135" s="245">
        <f t="shared" si="16"/>
        <v>-5.537644908531877E-18</v>
      </c>
      <c r="AM135" s="245">
        <f t="shared" si="16"/>
        <v>-5.537644908531877E-18</v>
      </c>
      <c r="AN135" s="245">
        <f t="shared" si="16"/>
        <v>-5.537644908531877E-18</v>
      </c>
      <c r="AO135" s="245">
        <f t="shared" si="16"/>
        <v>-5.537644908531877E-18</v>
      </c>
      <c r="AP135" s="245">
        <f t="shared" si="16"/>
        <v>-5.537644908531877E-18</v>
      </c>
      <c r="AQ135" s="245">
        <f t="shared" si="16"/>
        <v>-5.537644908531877E-18</v>
      </c>
      <c r="AR135" s="245">
        <f t="shared" si="16"/>
        <v>-5.537644908531877E-18</v>
      </c>
      <c r="AS135" s="245">
        <f t="shared" si="16"/>
        <v>-5.537644908531877E-18</v>
      </c>
      <c r="AT135" s="245">
        <f t="shared" si="16"/>
        <v>-5.537644908531877E-18</v>
      </c>
      <c r="AU135" s="245">
        <f t="shared" si="16"/>
        <v>-5.537644908531877E-18</v>
      </c>
      <c r="AV135" s="245">
        <f t="shared" si="16"/>
        <v>-5.537644908531877E-18</v>
      </c>
      <c r="AW135" s="245">
        <f t="shared" si="16"/>
        <v>-5.537644908531877E-18</v>
      </c>
      <c r="AX135" s="245">
        <f>AX133+AX134</f>
        <v>-5.537644908531877E-18</v>
      </c>
      <c r="AY135" s="245">
        <f>AY133+AY134</f>
        <v>-5.537644908531877E-18</v>
      </c>
      <c r="AZ135" s="245">
        <f>AZ133+AZ134</f>
        <v>-5.537644908531877E-18</v>
      </c>
      <c r="BA135" s="245">
        <f>BA133+BA134</f>
        <v>-5.537644908531877E-18</v>
      </c>
      <c r="BB135" s="245">
        <f>BB133+BB134</f>
        <v>-5.537644908531877E-18</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13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135" t="s">
        <v>467</v>
      </c>
      <c r="D151" s="135" t="s">
        <v>382</v>
      </c>
      <c r="E151" s="279">
        <f>'Option_1 Workings'!E28</f>
        <v>-5.1794083460162401</v>
      </c>
      <c r="F151" s="279">
        <f>'Option_1 Workings'!F28</f>
        <v>-4.9204379287154296</v>
      </c>
      <c r="G151" s="279">
        <f>'Option_1 Workings'!G28</f>
        <v>-5.0188466872897379</v>
      </c>
      <c r="H151" s="279">
        <f>'Option_1 Workings'!H28</f>
        <v>-5.1192236210355322</v>
      </c>
      <c r="I151" s="279">
        <f>'Option_1 Workings'!I28</f>
        <v>-5.2216080934562443</v>
      </c>
      <c r="J151" s="279">
        <f>'Option_1 Workings'!J28</f>
        <v>-5.3260402553253696</v>
      </c>
      <c r="K151" s="279">
        <f>'Option_1 Workings'!K28</f>
        <v>-5.4325610604318761</v>
      </c>
      <c r="L151" s="279">
        <f>'Option_1 Workings'!L28</f>
        <v>-5.5412122816405134</v>
      </c>
      <c r="M151" s="279">
        <f>'Option_1 Workings'!M28</f>
        <v>-5.6520365272733244</v>
      </c>
      <c r="N151" s="279">
        <f>'Option_1 Workings'!N28</f>
        <v>-5.7650772578187901</v>
      </c>
      <c r="O151" s="279">
        <f>'Option_1 Workings'!O28</f>
        <v>-5.8803788029751667</v>
      </c>
      <c r="P151" s="279">
        <f>'Option_1 Workings'!P28</f>
        <v>-5.9979863790346704</v>
      </c>
      <c r="Q151" s="279">
        <f>'Option_1 Workings'!Q28</f>
        <v>-6.1179461066153635</v>
      </c>
      <c r="R151" s="279">
        <f>'Option_1 Workings'!R28</f>
        <v>-6.2403050287476711</v>
      </c>
      <c r="S151" s="279">
        <f>'Option_1 Workings'!S28</f>
        <v>-6.3651111293226244</v>
      </c>
      <c r="T151" s="279">
        <f>'Option_1 Workings'!T28</f>
        <v>-6.4924133519090779</v>
      </c>
      <c r="U151" s="279">
        <f>'Option_1 Workings'!U28</f>
        <v>-6.6222616189472587</v>
      </c>
      <c r="V151" s="279">
        <f>'Option_1 Workings'!V28</f>
        <v>-6.7547068513262047</v>
      </c>
      <c r="W151" s="279">
        <f>'Option_1 Workings'!W28</f>
        <v>-6.8898009883527278</v>
      </c>
      <c r="X151" s="279">
        <f>'Option_1 Workings'!X28</f>
        <v>-7.0275970081197832</v>
      </c>
      <c r="Y151" s="279">
        <f>'Option_1 Workings'!Y28</f>
        <v>-7.1681489482821785</v>
      </c>
      <c r="Z151" s="279">
        <f>'Option_1 Workings'!Z28</f>
        <v>-7.3115119272478228</v>
      </c>
      <c r="AA151" s="279">
        <f>'Option_1 Workings'!AA28</f>
        <v>-7.45774216579278</v>
      </c>
      <c r="AB151" s="279">
        <f>'Option_1 Workings'!AB28</f>
        <v>-7.6068970091086356</v>
      </c>
      <c r="AC151" s="279">
        <f>'Option_1 Workings'!AC28</f>
        <v>-7.7590349492908084</v>
      </c>
      <c r="AD151" s="279">
        <f>'Option_1 Workings'!AD28</f>
        <v>-7.914215648276623</v>
      </c>
      <c r="AE151" s="279">
        <f>'Option_1 Workings'!AE28</f>
        <v>-8.0724999612421566</v>
      </c>
      <c r="AF151" s="279">
        <f>'Option_1 Workings'!AF28</f>
        <v>-8.2339499604669992</v>
      </c>
      <c r="AG151" s="279">
        <f>'Option_1 Workings'!AG28</f>
        <v>-8.3986289596763406</v>
      </c>
      <c r="AH151" s="279">
        <f>'Option_1 Workings'!AH28</f>
        <v>-8.5666015388698646</v>
      </c>
      <c r="AI151" s="279">
        <f>'Option_1 Workings'!AI28</f>
        <v>-8.7379335696472644</v>
      </c>
      <c r="AJ151" s="279">
        <f>'Option_1 Workings'!AJ28</f>
        <v>-8.9126922410402099</v>
      </c>
      <c r="AK151" s="279">
        <f>'Option_1 Workings'!AK28</f>
        <v>-9.0909460858610132</v>
      </c>
      <c r="AL151" s="279">
        <f>'Option_1 Workings'!AL28</f>
        <v>-9.2727650075782346</v>
      </c>
      <c r="AM151" s="279">
        <f>'Option_1 Workings'!AM28</f>
        <v>-9.4582203077297997</v>
      </c>
      <c r="AN151" s="279">
        <f>'Option_1 Workings'!AN28</f>
        <v>-9.647384713884394</v>
      </c>
      <c r="AO151" s="279">
        <f>'Option_1 Workings'!AO28</f>
        <v>-9.8403324081620855</v>
      </c>
      <c r="AP151" s="279">
        <f>'Option_1 Workings'!AP28</f>
        <v>-10.037139056325325</v>
      </c>
      <c r="AQ151" s="279">
        <f>'Option_1 Workings'!AQ28</f>
        <v>-10.237881837451832</v>
      </c>
      <c r="AR151" s="279">
        <f>'Option_1 Workings'!AR28</f>
        <v>-10.442639474200867</v>
      </c>
      <c r="AS151" s="279">
        <f>'Option_1 Workings'!AS28</f>
        <v>-10.651492263684883</v>
      </c>
      <c r="AT151" s="279">
        <f>'Option_1 Workings'!AT28</f>
        <v>-10.864522108958582</v>
      </c>
      <c r="AU151" s="279">
        <f>'Option_1 Workings'!AU28</f>
        <v>-11.081812551137753</v>
      </c>
      <c r="AV151" s="279">
        <f>'Option_1 Workings'!AV28</f>
        <v>-11.30344880216051</v>
      </c>
      <c r="AW151" s="279">
        <f>'Option_1 Workings'!AW28</f>
        <v>-11.529517778203719</v>
      </c>
      <c r="AX151" s="279">
        <f>'Option_1 Workings'!AX28</f>
        <v>-11.760108133767794</v>
      </c>
      <c r="AY151" s="279">
        <f>'Option_1 Workings'!AY28</f>
        <v>-11.995310296443151</v>
      </c>
      <c r="AZ151" s="279">
        <f>'Option_1 Workings'!AZ28</f>
        <v>-12.235216502372012</v>
      </c>
      <c r="BA151" s="279">
        <f>'Option_1 Workings'!BA28</f>
        <v>-12.479920832419456</v>
      </c>
      <c r="BB151" s="279">
        <f>'Option_1 Workings'!BB28</f>
        <v>-12.729519249067843</v>
      </c>
    </row>
    <row r="152" spans="1:54" outlineLevel="2">
      <c r="A152" s="471"/>
      <c r="B152" s="135" t="s">
        <v>287</v>
      </c>
      <c r="C152" s="13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13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13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13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-0.29317794688221716</v>
      </c>
      <c r="F190" s="21">
        <f t="shared" ref="F190:BB190" si="17">(F133+F83)*F186</f>
        <v>-0.30040915535354218</v>
      </c>
      <c r="G190" s="21">
        <f t="shared" si="17"/>
        <v>-0.30637440250750037</v>
      </c>
      <c r="H190" s="21">
        <f t="shared" si="17"/>
        <v>-0.31116597402000029</v>
      </c>
      <c r="I190" s="21">
        <f>(I133+I83)*I186</f>
        <v>-0.31487085668793602</v>
      </c>
      <c r="J190" s="21">
        <f t="shared" si="17"/>
        <v>-7.0723043962829191E-2</v>
      </c>
      <c r="K190" s="21">
        <f t="shared" si="17"/>
        <v>-6.3823552391295668E-2</v>
      </c>
      <c r="L190" s="21">
        <f t="shared" si="17"/>
        <v>-5.7407670569310391E-2</v>
      </c>
      <c r="M190" s="21">
        <f t="shared" si="17"/>
        <v>-5.1447271475337897E-2</v>
      </c>
      <c r="N190" s="21">
        <f t="shared" si="17"/>
        <v>-4.5915689265940099E-2</v>
      </c>
      <c r="O190" s="21">
        <f t="shared" si="17"/>
        <v>-4.0787648832762119E-2</v>
      </c>
      <c r="P190" s="21">
        <f t="shared" si="17"/>
        <v>-3.6039198580811831E-2</v>
      </c>
      <c r="Q190" s="21">
        <f t="shared" si="17"/>
        <v>-3.1647646286395596E-2</v>
      </c>
      <c r="R190" s="21">
        <f t="shared" si="17"/>
        <v>-2.7591497899115022E-2</v>
      </c>
      <c r="S190" s="21">
        <f t="shared" si="17"/>
        <v>-2.3850399158119425E-2</v>
      </c>
      <c r="T190" s="21">
        <f t="shared" si="17"/>
        <v>-2.0405079898358179E-2</v>
      </c>
      <c r="U190" s="21">
        <f t="shared" si="17"/>
        <v>-1.7237300927894241E-2</v>
      </c>
      <c r="V190" s="21">
        <f t="shared" si="17"/>
        <v>-1.4329803362435915E-2</v>
      </c>
      <c r="W190" s="21">
        <f t="shared" si="17"/>
        <v>-1.1666260308126461E-2</v>
      </c>
      <c r="X190" s="21">
        <f t="shared" si="17"/>
        <v>-9.2312307883094316E-3</v>
      </c>
      <c r="Y190" s="21">
        <f t="shared" si="17"/>
        <v>-7.0101158144704493E-3</v>
      </c>
      <c r="Z190" s="21">
        <f t="shared" si="17"/>
        <v>-4.9891165058505178E-3</v>
      </c>
      <c r="AA190" s="21">
        <f t="shared" si="17"/>
        <v>-3.15519416634086E-3</v>
      </c>
      <c r="AB190" s="21">
        <f t="shared" si="17"/>
        <v>-1.4960322312112609E-3</v>
      </c>
      <c r="AC190" s="21">
        <f t="shared" si="17"/>
        <v>-2.4252510926657504E-18</v>
      </c>
      <c r="AD190" s="21">
        <f t="shared" si="17"/>
        <v>-2.3432377706915466E-18</v>
      </c>
      <c r="AE190" s="21">
        <f t="shared" si="17"/>
        <v>-2.2639978460787889E-18</v>
      </c>
      <c r="AF190" s="21">
        <f t="shared" si="17"/>
        <v>-2.1874375324432743E-18</v>
      </c>
      <c r="AG190" s="21">
        <f t="shared" si="17"/>
        <v>-2.1134662149210379E-18</v>
      </c>
      <c r="AH190" s="21">
        <f t="shared" si="17"/>
        <v>-2.0419963429188778E-18</v>
      </c>
      <c r="AI190" s="21">
        <f t="shared" si="17"/>
        <v>-1.9729433264916691E-18</v>
      </c>
      <c r="AJ190" s="21">
        <f t="shared" si="17"/>
        <v>-1.9154789577589019E-18</v>
      </c>
      <c r="AK190" s="21">
        <f t="shared" si="17"/>
        <v>-1.8596883085037884E-18</v>
      </c>
      <c r="AL190" s="21">
        <f t="shared" si="17"/>
        <v>-1.8055226296153286E-18</v>
      </c>
      <c r="AM190" s="21">
        <f t="shared" si="17"/>
        <v>-1.7529345918595424E-18</v>
      </c>
      <c r="AN190" s="21">
        <f t="shared" si="17"/>
        <v>-1.7018782445238274E-18</v>
      </c>
      <c r="AO190" s="21">
        <f t="shared" si="17"/>
        <v>-1.6523089752658519E-18</v>
      </c>
      <c r="AP190" s="21">
        <f t="shared" si="17"/>
        <v>-1.6041834711318949E-18</v>
      </c>
      <c r="AQ190" s="21">
        <f t="shared" si="17"/>
        <v>-1.5574596807105776E-18</v>
      </c>
      <c r="AR190" s="21">
        <f t="shared" si="17"/>
        <v>-1.5120967773889104E-18</v>
      </c>
      <c r="AS190" s="21">
        <f t="shared" si="17"/>
        <v>-1.4680551236785537E-18</v>
      </c>
      <c r="AT190" s="21">
        <f t="shared" si="17"/>
        <v>-1.4252962365811202E-18</v>
      </c>
      <c r="AU190" s="21">
        <f t="shared" si="17"/>
        <v>-1.3837827539622527E-18</v>
      </c>
      <c r="AV190" s="21">
        <f t="shared" si="17"/>
        <v>-1.3434784019050996E-18</v>
      </c>
      <c r="AW190" s="21">
        <f t="shared" si="17"/>
        <v>-1.3043479630146599E-18</v>
      </c>
      <c r="AX190" s="21">
        <f t="shared" si="17"/>
        <v>-1.2663572456453007E-18</v>
      </c>
      <c r="AY190" s="21">
        <f t="shared" si="17"/>
        <v>-1.2294730540245638E-18</v>
      </c>
      <c r="AZ190" s="21">
        <f t="shared" si="17"/>
        <v>-1.1936631592471493E-18</v>
      </c>
      <c r="BA190" s="21">
        <f t="shared" si="17"/>
        <v>-1.1588962711137371E-18</v>
      </c>
      <c r="BB190" s="21">
        <f t="shared" si="17"/>
        <v>-1.125142010790036E-18</v>
      </c>
    </row>
    <row r="191" spans="1:54" outlineLevel="2">
      <c r="A191" s="471"/>
      <c r="B191" s="150" t="s">
        <v>485</v>
      </c>
      <c r="C191" s="19"/>
      <c r="D191" s="135" t="s">
        <v>382</v>
      </c>
      <c r="E191" s="21">
        <f>E71*E186</f>
        <v>-1.183854</v>
      </c>
      <c r="F191" s="21">
        <f t="shared" ref="F191:BB191" si="18">F71*F186</f>
        <v>-1.8683961352657006</v>
      </c>
      <c r="G191" s="21">
        <f t="shared" si="18"/>
        <v>-1.0619851105043292</v>
      </c>
      <c r="H191" s="21">
        <f t="shared" si="18"/>
        <v>-0.90830410757109892</v>
      </c>
      <c r="I191" s="21">
        <f t="shared" si="18"/>
        <v>-1.7898569343545532</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AJ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ref="AK193:BB193" si="21">SUMIF($B$143:$B$154,"Environmental",AK$143:AK$154)*AK186</f>
        <v>0</v>
      </c>
      <c r="AL193" s="21">
        <f t="shared" si="21"/>
        <v>0</v>
      </c>
      <c r="AM193" s="21">
        <f t="shared" si="21"/>
        <v>0</v>
      </c>
      <c r="AN193" s="21">
        <f t="shared" si="21"/>
        <v>0</v>
      </c>
      <c r="AO193" s="21">
        <f t="shared" si="21"/>
        <v>0</v>
      </c>
      <c r="AP193" s="21">
        <f t="shared" si="21"/>
        <v>0</v>
      </c>
      <c r="AQ193" s="21">
        <f t="shared" si="21"/>
        <v>0</v>
      </c>
      <c r="AR193" s="21">
        <f t="shared" si="21"/>
        <v>0</v>
      </c>
      <c r="AS193" s="21">
        <f t="shared" si="21"/>
        <v>0</v>
      </c>
      <c r="AT193" s="21">
        <f t="shared" si="21"/>
        <v>0</v>
      </c>
      <c r="AU193" s="21">
        <f t="shared" si="21"/>
        <v>0</v>
      </c>
      <c r="AV193" s="21">
        <f t="shared" si="21"/>
        <v>0</v>
      </c>
      <c r="AW193" s="21">
        <f t="shared" si="21"/>
        <v>0</v>
      </c>
      <c r="AX193" s="21">
        <f t="shared" si="21"/>
        <v>0</v>
      </c>
      <c r="AY193" s="21">
        <f t="shared" si="21"/>
        <v>0</v>
      </c>
      <c r="AZ193" s="21">
        <f t="shared" si="21"/>
        <v>0</v>
      </c>
      <c r="BA193" s="21">
        <f t="shared" si="21"/>
        <v>0</v>
      </c>
      <c r="BB193" s="21">
        <f t="shared" si="21"/>
        <v>0</v>
      </c>
    </row>
    <row r="194" spans="1:54" outlineLevel="2">
      <c r="A194" s="471"/>
      <c r="B194" s="150" t="s">
        <v>487</v>
      </c>
      <c r="C194" s="19"/>
      <c r="D194" s="135" t="s">
        <v>382</v>
      </c>
      <c r="E194" s="21">
        <f t="shared" ref="E194:AJ194" si="22">SUM(E172:E174)*E186</f>
        <v>0</v>
      </c>
      <c r="F194" s="21">
        <f t="shared" si="22"/>
        <v>0</v>
      </c>
      <c r="G194" s="21">
        <f t="shared" si="22"/>
        <v>0</v>
      </c>
      <c r="H194" s="21">
        <f t="shared" si="22"/>
        <v>0</v>
      </c>
      <c r="I194" s="21">
        <f t="shared" si="22"/>
        <v>0</v>
      </c>
      <c r="J194" s="21">
        <f t="shared" si="22"/>
        <v>0</v>
      </c>
      <c r="K194" s="21">
        <f t="shared" si="22"/>
        <v>0</v>
      </c>
      <c r="L194" s="21">
        <f t="shared" si="22"/>
        <v>0</v>
      </c>
      <c r="M194" s="21">
        <f t="shared" si="22"/>
        <v>0</v>
      </c>
      <c r="N194" s="21">
        <f t="shared" si="22"/>
        <v>0</v>
      </c>
      <c r="O194" s="21">
        <f t="shared" si="22"/>
        <v>0</v>
      </c>
      <c r="P194" s="21">
        <f t="shared" si="22"/>
        <v>0</v>
      </c>
      <c r="Q194" s="21">
        <f t="shared" si="22"/>
        <v>0</v>
      </c>
      <c r="R194" s="21">
        <f t="shared" si="22"/>
        <v>0</v>
      </c>
      <c r="S194" s="21">
        <f t="shared" si="22"/>
        <v>0</v>
      </c>
      <c r="T194" s="21">
        <f t="shared" si="22"/>
        <v>0</v>
      </c>
      <c r="U194" s="21">
        <f t="shared" si="22"/>
        <v>0</v>
      </c>
      <c r="V194" s="21">
        <f t="shared" si="22"/>
        <v>0</v>
      </c>
      <c r="W194" s="21">
        <f t="shared" si="22"/>
        <v>0</v>
      </c>
      <c r="X194" s="21">
        <f t="shared" si="22"/>
        <v>0</v>
      </c>
      <c r="Y194" s="21">
        <f t="shared" si="22"/>
        <v>0</v>
      </c>
      <c r="Z194" s="21">
        <f t="shared" si="22"/>
        <v>0</v>
      </c>
      <c r="AA194" s="21">
        <f t="shared" si="22"/>
        <v>0</v>
      </c>
      <c r="AB194" s="21">
        <f t="shared" si="22"/>
        <v>0</v>
      </c>
      <c r="AC194" s="21">
        <f t="shared" si="22"/>
        <v>0</v>
      </c>
      <c r="AD194" s="21">
        <f t="shared" si="22"/>
        <v>0</v>
      </c>
      <c r="AE194" s="21">
        <f t="shared" si="22"/>
        <v>0</v>
      </c>
      <c r="AF194" s="21">
        <f t="shared" si="22"/>
        <v>0</v>
      </c>
      <c r="AG194" s="21">
        <f t="shared" si="22"/>
        <v>0</v>
      </c>
      <c r="AH194" s="21">
        <f t="shared" si="22"/>
        <v>0</v>
      </c>
      <c r="AI194" s="21">
        <f t="shared" si="22"/>
        <v>0</v>
      </c>
      <c r="AJ194" s="21">
        <f t="shared" si="22"/>
        <v>0</v>
      </c>
      <c r="AK194" s="21">
        <f t="shared" ref="AK194:BB194" si="23">SUM(AK172:AK174)*AK186</f>
        <v>0</v>
      </c>
      <c r="AL194" s="21">
        <f t="shared" si="23"/>
        <v>0</v>
      </c>
      <c r="AM194" s="21">
        <f t="shared" si="23"/>
        <v>0</v>
      </c>
      <c r="AN194" s="21">
        <f t="shared" si="23"/>
        <v>0</v>
      </c>
      <c r="AO194" s="21">
        <f t="shared" si="23"/>
        <v>0</v>
      </c>
      <c r="AP194" s="21">
        <f t="shared" si="23"/>
        <v>0</v>
      </c>
      <c r="AQ194" s="21">
        <f t="shared" si="23"/>
        <v>0</v>
      </c>
      <c r="AR194" s="21">
        <f t="shared" si="23"/>
        <v>0</v>
      </c>
      <c r="AS194" s="21">
        <f t="shared" si="23"/>
        <v>0</v>
      </c>
      <c r="AT194" s="21">
        <f t="shared" si="23"/>
        <v>0</v>
      </c>
      <c r="AU194" s="21">
        <f t="shared" si="23"/>
        <v>0</v>
      </c>
      <c r="AV194" s="21">
        <f t="shared" si="23"/>
        <v>0</v>
      </c>
      <c r="AW194" s="21">
        <f t="shared" si="23"/>
        <v>0</v>
      </c>
      <c r="AX194" s="21">
        <f t="shared" si="23"/>
        <v>0</v>
      </c>
      <c r="AY194" s="21">
        <f t="shared" si="23"/>
        <v>0</v>
      </c>
      <c r="AZ194" s="21">
        <f t="shared" si="23"/>
        <v>0</v>
      </c>
      <c r="BA194" s="21">
        <f t="shared" si="23"/>
        <v>0</v>
      </c>
      <c r="BB194" s="21">
        <f t="shared" si="23"/>
        <v>0</v>
      </c>
    </row>
    <row r="195" spans="1:54" outlineLevel="2">
      <c r="A195" s="471"/>
      <c r="B195" s="150" t="s">
        <v>488</v>
      </c>
      <c r="C195" s="19"/>
      <c r="D195" s="135" t="s">
        <v>382</v>
      </c>
      <c r="E195" s="21">
        <f>SUM(E176:E178)*E186</f>
        <v>0</v>
      </c>
      <c r="F195" s="21">
        <f t="shared" ref="F195:BB195" si="24">SUM(F176:F178)*F186</f>
        <v>0</v>
      </c>
      <c r="G195" s="21">
        <f t="shared" si="24"/>
        <v>0</v>
      </c>
      <c r="H195" s="21">
        <f t="shared" si="24"/>
        <v>0</v>
      </c>
      <c r="I195" s="21">
        <f t="shared" si="24"/>
        <v>0</v>
      </c>
      <c r="J195" s="21">
        <f t="shared" si="24"/>
        <v>0</v>
      </c>
      <c r="K195" s="21">
        <f t="shared" si="24"/>
        <v>0</v>
      </c>
      <c r="L195" s="21">
        <f t="shared" si="24"/>
        <v>0</v>
      </c>
      <c r="M195" s="21">
        <f t="shared" si="24"/>
        <v>0</v>
      </c>
      <c r="N195" s="21">
        <f t="shared" si="24"/>
        <v>0</v>
      </c>
      <c r="O195" s="21">
        <f t="shared" si="24"/>
        <v>0</v>
      </c>
      <c r="P195" s="21">
        <f t="shared" si="24"/>
        <v>0</v>
      </c>
      <c r="Q195" s="21">
        <f t="shared" si="24"/>
        <v>0</v>
      </c>
      <c r="R195" s="21">
        <f t="shared" si="24"/>
        <v>0</v>
      </c>
      <c r="S195" s="21">
        <f t="shared" si="24"/>
        <v>0</v>
      </c>
      <c r="T195" s="21">
        <f t="shared" si="24"/>
        <v>0</v>
      </c>
      <c r="U195" s="21">
        <f t="shared" si="24"/>
        <v>0</v>
      </c>
      <c r="V195" s="21">
        <f t="shared" si="24"/>
        <v>0</v>
      </c>
      <c r="W195" s="21">
        <f t="shared" si="24"/>
        <v>0</v>
      </c>
      <c r="X195" s="21">
        <f t="shared" si="24"/>
        <v>0</v>
      </c>
      <c r="Y195" s="21">
        <f t="shared" si="24"/>
        <v>0</v>
      </c>
      <c r="Z195" s="21">
        <f t="shared" si="24"/>
        <v>0</v>
      </c>
      <c r="AA195" s="21">
        <f t="shared" si="24"/>
        <v>0</v>
      </c>
      <c r="AB195" s="21">
        <f t="shared" si="24"/>
        <v>0</v>
      </c>
      <c r="AC195" s="21">
        <f t="shared" si="24"/>
        <v>0</v>
      </c>
      <c r="AD195" s="21">
        <f t="shared" si="24"/>
        <v>0</v>
      </c>
      <c r="AE195" s="21">
        <f t="shared" si="24"/>
        <v>0</v>
      </c>
      <c r="AF195" s="21">
        <f t="shared" si="24"/>
        <v>0</v>
      </c>
      <c r="AG195" s="21">
        <f t="shared" si="24"/>
        <v>0</v>
      </c>
      <c r="AH195" s="21">
        <f t="shared" si="24"/>
        <v>0</v>
      </c>
      <c r="AI195" s="21">
        <f t="shared" si="24"/>
        <v>0</v>
      </c>
      <c r="AJ195" s="21">
        <f t="shared" si="24"/>
        <v>0</v>
      </c>
      <c r="AK195" s="21">
        <f t="shared" si="24"/>
        <v>0</v>
      </c>
      <c r="AL195" s="21">
        <f t="shared" si="24"/>
        <v>0</v>
      </c>
      <c r="AM195" s="21">
        <f t="shared" si="24"/>
        <v>0</v>
      </c>
      <c r="AN195" s="21">
        <f t="shared" si="24"/>
        <v>0</v>
      </c>
      <c r="AO195" s="21">
        <f t="shared" si="24"/>
        <v>0</v>
      </c>
      <c r="AP195" s="21">
        <f t="shared" si="24"/>
        <v>0</v>
      </c>
      <c r="AQ195" s="21">
        <f t="shared" si="24"/>
        <v>0</v>
      </c>
      <c r="AR195" s="21">
        <f t="shared" si="24"/>
        <v>0</v>
      </c>
      <c r="AS195" s="21">
        <f t="shared" si="24"/>
        <v>0</v>
      </c>
      <c r="AT195" s="21">
        <f t="shared" si="24"/>
        <v>0</v>
      </c>
      <c r="AU195" s="21">
        <f t="shared" si="24"/>
        <v>0</v>
      </c>
      <c r="AV195" s="21">
        <f t="shared" si="24"/>
        <v>0</v>
      </c>
      <c r="AW195" s="21">
        <f t="shared" si="24"/>
        <v>0</v>
      </c>
      <c r="AX195" s="21">
        <f t="shared" si="24"/>
        <v>0</v>
      </c>
      <c r="AY195" s="21">
        <f t="shared" si="24"/>
        <v>0</v>
      </c>
      <c r="AZ195" s="21">
        <f t="shared" si="24"/>
        <v>0</v>
      </c>
      <c r="BA195" s="21">
        <f t="shared" si="24"/>
        <v>0</v>
      </c>
      <c r="BB195" s="21">
        <f t="shared" si="24"/>
        <v>0</v>
      </c>
    </row>
    <row r="196" spans="1:54" outlineLevel="2">
      <c r="A196" s="471"/>
      <c r="B196" s="150" t="s">
        <v>284</v>
      </c>
      <c r="C196" s="19"/>
      <c r="D196" s="135" t="s">
        <v>382</v>
      </c>
      <c r="E196" s="21">
        <f t="shared" ref="E196:AJ196" si="25">SUMIF($B$143:$B$154,"Safety",E$143:E$154)*E187</f>
        <v>0</v>
      </c>
      <c r="F196" s="21">
        <f t="shared" si="25"/>
        <v>0</v>
      </c>
      <c r="G196" s="21">
        <f t="shared" si="25"/>
        <v>0</v>
      </c>
      <c r="H196" s="21">
        <f t="shared" si="25"/>
        <v>0</v>
      </c>
      <c r="I196" s="21">
        <f t="shared" si="25"/>
        <v>0</v>
      </c>
      <c r="J196" s="21">
        <f t="shared" si="25"/>
        <v>0</v>
      </c>
      <c r="K196" s="21">
        <f t="shared" si="25"/>
        <v>0</v>
      </c>
      <c r="L196" s="21">
        <f t="shared" si="25"/>
        <v>0</v>
      </c>
      <c r="M196" s="21">
        <f t="shared" si="25"/>
        <v>0</v>
      </c>
      <c r="N196" s="21">
        <f t="shared" si="25"/>
        <v>0</v>
      </c>
      <c r="O196" s="21">
        <f t="shared" si="25"/>
        <v>0</v>
      </c>
      <c r="P196" s="21">
        <f t="shared" si="25"/>
        <v>0</v>
      </c>
      <c r="Q196" s="21">
        <f t="shared" si="25"/>
        <v>0</v>
      </c>
      <c r="R196" s="21">
        <f t="shared" si="25"/>
        <v>0</v>
      </c>
      <c r="S196" s="21">
        <f t="shared" si="25"/>
        <v>0</v>
      </c>
      <c r="T196" s="21">
        <f t="shared" si="25"/>
        <v>0</v>
      </c>
      <c r="U196" s="21">
        <f t="shared" si="25"/>
        <v>0</v>
      </c>
      <c r="V196" s="21">
        <f t="shared" si="25"/>
        <v>0</v>
      </c>
      <c r="W196" s="21">
        <f t="shared" si="25"/>
        <v>0</v>
      </c>
      <c r="X196" s="21">
        <f t="shared" si="25"/>
        <v>0</v>
      </c>
      <c r="Y196" s="21">
        <f t="shared" si="25"/>
        <v>0</v>
      </c>
      <c r="Z196" s="21">
        <f t="shared" si="25"/>
        <v>0</v>
      </c>
      <c r="AA196" s="21">
        <f t="shared" si="25"/>
        <v>0</v>
      </c>
      <c r="AB196" s="21">
        <f t="shared" si="25"/>
        <v>0</v>
      </c>
      <c r="AC196" s="21">
        <f t="shared" si="25"/>
        <v>0</v>
      </c>
      <c r="AD196" s="21">
        <f t="shared" si="25"/>
        <v>0</v>
      </c>
      <c r="AE196" s="21">
        <f t="shared" si="25"/>
        <v>0</v>
      </c>
      <c r="AF196" s="21">
        <f t="shared" si="25"/>
        <v>0</v>
      </c>
      <c r="AG196" s="21">
        <f t="shared" si="25"/>
        <v>0</v>
      </c>
      <c r="AH196" s="21">
        <f t="shared" si="25"/>
        <v>0</v>
      </c>
      <c r="AI196" s="21">
        <f t="shared" si="25"/>
        <v>0</v>
      </c>
      <c r="AJ196" s="21">
        <f t="shared" si="25"/>
        <v>0</v>
      </c>
      <c r="AK196" s="21">
        <f t="shared" ref="AK196:BB196" si="26">SUMIF($B$143:$B$154,"Safety",AK$143:AK$154)*AK187</f>
        <v>0</v>
      </c>
      <c r="AL196" s="21">
        <f t="shared" si="26"/>
        <v>0</v>
      </c>
      <c r="AM196" s="21">
        <f t="shared" si="26"/>
        <v>0</v>
      </c>
      <c r="AN196" s="21">
        <f t="shared" si="26"/>
        <v>0</v>
      </c>
      <c r="AO196" s="21">
        <f t="shared" si="26"/>
        <v>0</v>
      </c>
      <c r="AP196" s="21">
        <f t="shared" si="26"/>
        <v>0</v>
      </c>
      <c r="AQ196" s="21">
        <f t="shared" si="26"/>
        <v>0</v>
      </c>
      <c r="AR196" s="21">
        <f t="shared" si="26"/>
        <v>0</v>
      </c>
      <c r="AS196" s="21">
        <f t="shared" si="26"/>
        <v>0</v>
      </c>
      <c r="AT196" s="21">
        <f t="shared" si="26"/>
        <v>0</v>
      </c>
      <c r="AU196" s="21">
        <f t="shared" si="26"/>
        <v>0</v>
      </c>
      <c r="AV196" s="21">
        <f t="shared" si="26"/>
        <v>0</v>
      </c>
      <c r="AW196" s="21">
        <f t="shared" si="26"/>
        <v>0</v>
      </c>
      <c r="AX196" s="21">
        <f t="shared" si="26"/>
        <v>0</v>
      </c>
      <c r="AY196" s="21">
        <f t="shared" si="26"/>
        <v>0</v>
      </c>
      <c r="AZ196" s="21">
        <f t="shared" si="26"/>
        <v>0</v>
      </c>
      <c r="BA196" s="21">
        <f t="shared" si="26"/>
        <v>0</v>
      </c>
      <c r="BB196" s="21">
        <f t="shared" si="26"/>
        <v>0</v>
      </c>
    </row>
    <row r="197" spans="1:54" outlineLevel="2">
      <c r="A197" s="471"/>
      <c r="B197" s="150" t="s">
        <v>287</v>
      </c>
      <c r="C197" s="19"/>
      <c r="D197" s="135" t="s">
        <v>382</v>
      </c>
      <c r="E197" s="21">
        <f>SUMIF($B$143:$B$154,"Financial",E$143:E$154)*E186</f>
        <v>-5.1794083460162401</v>
      </c>
      <c r="F197" s="21">
        <f t="shared" ref="F197:BB197" si="27">SUMIF($B$143:$B$154,"Financial",F$143:F$154)*F186</f>
        <v>-4.7540463079376138</v>
      </c>
      <c r="G197" s="21">
        <f t="shared" si="27"/>
        <v>-4.685147086083445</v>
      </c>
      <c r="H197" s="21">
        <f t="shared" si="27"/>
        <v>-4.6172464036764387</v>
      </c>
      <c r="I197" s="21">
        <f t="shared" si="27"/>
        <v>-4.5503297891304051</v>
      </c>
      <c r="J197" s="21">
        <f t="shared" si="27"/>
        <v>-4.4843829805922839</v>
      </c>
      <c r="K197" s="21">
        <f t="shared" si="27"/>
        <v>-4.4193919229025402</v>
      </c>
      <c r="L197" s="21">
        <f t="shared" si="27"/>
        <v>-4.3553427645996043</v>
      </c>
      <c r="M197" s="21">
        <f t="shared" si="27"/>
        <v>-4.2922218549677273</v>
      </c>
      <c r="N197" s="21">
        <f t="shared" si="27"/>
        <v>-4.230015741127616</v>
      </c>
      <c r="O197" s="21">
        <f t="shared" si="27"/>
        <v>-4.1687111651692454</v>
      </c>
      <c r="P197" s="21">
        <f t="shared" si="27"/>
        <v>-4.1082950613262135</v>
      </c>
      <c r="Q197" s="21">
        <f t="shared" si="27"/>
        <v>-4.04875455319105</v>
      </c>
      <c r="R197" s="21">
        <f t="shared" si="27"/>
        <v>-3.9900769509708915</v>
      </c>
      <c r="S197" s="21">
        <f t="shared" si="27"/>
        <v>-3.9322497487829069</v>
      </c>
      <c r="T197" s="21">
        <f t="shared" si="27"/>
        <v>-3.8752606219889532</v>
      </c>
      <c r="U197" s="21">
        <f t="shared" si="27"/>
        <v>-3.8190974245688234</v>
      </c>
      <c r="V197" s="21">
        <f t="shared" si="27"/>
        <v>-3.7637481865315947</v>
      </c>
      <c r="W197" s="21">
        <f t="shared" si="27"/>
        <v>-3.7092011113644698</v>
      </c>
      <c r="X197" s="21">
        <f t="shared" si="27"/>
        <v>-3.6554445735186092</v>
      </c>
      <c r="Y197" s="21">
        <f t="shared" si="27"/>
        <v>-3.6024671159313826</v>
      </c>
      <c r="Z197" s="21">
        <f t="shared" si="27"/>
        <v>-3.5502574475845523</v>
      </c>
      <c r="AA197" s="21">
        <f t="shared" si="27"/>
        <v>-3.4988044410978199</v>
      </c>
      <c r="AB197" s="21">
        <f t="shared" si="27"/>
        <v>-3.4480971303572718</v>
      </c>
      <c r="AC197" s="21">
        <f t="shared" si="27"/>
        <v>-3.3981247081781816</v>
      </c>
      <c r="AD197" s="21">
        <f t="shared" si="27"/>
        <v>-3.3488765240016858</v>
      </c>
      <c r="AE197" s="21">
        <f t="shared" si="27"/>
        <v>-3.3003420816248505</v>
      </c>
      <c r="AF197" s="21">
        <f t="shared" si="27"/>
        <v>-3.2525110369636203</v>
      </c>
      <c r="AG197" s="21">
        <f t="shared" si="27"/>
        <v>-3.2053731958482063</v>
      </c>
      <c r="AH197" s="21">
        <f t="shared" si="27"/>
        <v>-3.158918511850406</v>
      </c>
      <c r="AI197" s="21">
        <f t="shared" si="27"/>
        <v>-3.1131370841424295</v>
      </c>
      <c r="AJ197" s="21">
        <f t="shared" si="27"/>
        <v>-3.0829124522575517</v>
      </c>
      <c r="AK197" s="21">
        <f t="shared" si="27"/>
        <v>-3.0529812634006821</v>
      </c>
      <c r="AL197" s="21">
        <f t="shared" si="27"/>
        <v>-3.0233406686103841</v>
      </c>
      <c r="AM197" s="21">
        <f t="shared" si="27"/>
        <v>-2.9939878465850409</v>
      </c>
      <c r="AN197" s="21">
        <f t="shared" si="27"/>
        <v>-2.9649200034143117</v>
      </c>
      <c r="AO197" s="21">
        <f t="shared" si="27"/>
        <v>-2.936134372313203</v>
      </c>
      <c r="AP197" s="21">
        <f t="shared" si="27"/>
        <v>-2.9076282133587052</v>
      </c>
      <c r="AQ197" s="21">
        <f t="shared" si="27"/>
        <v>-2.8793988132290091</v>
      </c>
      <c r="AR197" s="21">
        <f t="shared" si="27"/>
        <v>-2.8514434849452321</v>
      </c>
      <c r="AS197" s="21">
        <f t="shared" si="27"/>
        <v>-2.8237595676156664</v>
      </c>
      <c r="AT197" s="21">
        <f t="shared" si="27"/>
        <v>-2.7963444261825048</v>
      </c>
      <c r="AU197" s="21">
        <f t="shared" si="27"/>
        <v>-2.7691954511710244</v>
      </c>
      <c r="AV197" s="21">
        <f t="shared" si="27"/>
        <v>-2.742310058441209</v>
      </c>
      <c r="AW197" s="21">
        <f t="shared" si="27"/>
        <v>-2.7156856889417793</v>
      </c>
      <c r="AX197" s="21">
        <f t="shared" si="27"/>
        <v>-2.6893198084666166</v>
      </c>
      <c r="AY197" s="21">
        <f t="shared" si="27"/>
        <v>-2.6632099074135427</v>
      </c>
      <c r="AZ197" s="21">
        <f t="shared" si="27"/>
        <v>-2.6373535005454496</v>
      </c>
      <c r="BA197" s="21">
        <f t="shared" si="27"/>
        <v>-2.611748126753747</v>
      </c>
      <c r="BB197" s="21">
        <f t="shared" si="27"/>
        <v>-2.5863913488240984</v>
      </c>
    </row>
    <row r="198" spans="1:54" outlineLevel="2">
      <c r="A198" s="472"/>
      <c r="B198" s="150" t="s">
        <v>469</v>
      </c>
      <c r="C198" s="19"/>
      <c r="D198" s="135" t="s">
        <v>382</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-6.6564402928984574</v>
      </c>
      <c r="F200" s="21">
        <f t="shared" ref="F200:BB200" si="29">SUM(F190:F193,F196:F198)</f>
        <v>-6.9228515985568571</v>
      </c>
      <c r="G200" s="21">
        <f t="shared" si="29"/>
        <v>-6.0535065990952743</v>
      </c>
      <c r="H200" s="21">
        <f t="shared" si="29"/>
        <v>-5.8367164852675382</v>
      </c>
      <c r="I200" s="21">
        <f t="shared" si="29"/>
        <v>-6.6550575801728939</v>
      </c>
      <c r="J200" s="21">
        <f t="shared" si="29"/>
        <v>-4.5551060245551129</v>
      </c>
      <c r="K200" s="21">
        <f t="shared" si="29"/>
        <v>-4.4832154752938358</v>
      </c>
      <c r="L200" s="21">
        <f t="shared" si="29"/>
        <v>-4.4127504351689151</v>
      </c>
      <c r="M200" s="21">
        <f t="shared" si="29"/>
        <v>-4.3436691264430651</v>
      </c>
      <c r="N200" s="21">
        <f t="shared" si="29"/>
        <v>-4.2759314303935563</v>
      </c>
      <c r="O200" s="21">
        <f t="shared" si="29"/>
        <v>-4.209498814002008</v>
      </c>
      <c r="P200" s="21">
        <f t="shared" si="29"/>
        <v>-4.1443342599070254</v>
      </c>
      <c r="Q200" s="21">
        <f t="shared" si="29"/>
        <v>-4.0804021994774455</v>
      </c>
      <c r="R200" s="21">
        <f t="shared" si="29"/>
        <v>-4.0176684488700065</v>
      </c>
      <c r="S200" s="21">
        <f t="shared" si="29"/>
        <v>-3.9561001479410263</v>
      </c>
      <c r="T200" s="21">
        <f t="shared" si="29"/>
        <v>-3.8956657018873115</v>
      </c>
      <c r="U200" s="21">
        <f t="shared" si="29"/>
        <v>-3.8363347254967177</v>
      </c>
      <c r="V200" s="21">
        <f t="shared" si="29"/>
        <v>-3.7780779898940304</v>
      </c>
      <c r="W200" s="21">
        <f t="shared" si="29"/>
        <v>-3.7208673716725964</v>
      </c>
      <c r="X200" s="21">
        <f t="shared" si="29"/>
        <v>-3.6646758043069187</v>
      </c>
      <c r="Y200" s="21">
        <f t="shared" si="29"/>
        <v>-3.6094772317458532</v>
      </c>
      <c r="Z200" s="21">
        <f t="shared" si="29"/>
        <v>-3.5552465640904027</v>
      </c>
      <c r="AA200" s="21">
        <f t="shared" si="29"/>
        <v>-3.5019596352641607</v>
      </c>
      <c r="AB200" s="21">
        <f t="shared" si="29"/>
        <v>-3.4495931625884833</v>
      </c>
      <c r="AC200" s="21">
        <f t="shared" si="29"/>
        <v>-3.3981247081781816</v>
      </c>
      <c r="AD200" s="21">
        <f t="shared" si="29"/>
        <v>-3.3488765240016858</v>
      </c>
      <c r="AE200" s="21">
        <f t="shared" si="29"/>
        <v>-3.3003420816248505</v>
      </c>
      <c r="AF200" s="21">
        <f t="shared" si="29"/>
        <v>-3.2525110369636203</v>
      </c>
      <c r="AG200" s="21">
        <f t="shared" si="29"/>
        <v>-3.2053731958482063</v>
      </c>
      <c r="AH200" s="21">
        <f t="shared" si="29"/>
        <v>-3.158918511850406</v>
      </c>
      <c r="AI200" s="21">
        <f t="shared" si="29"/>
        <v>-3.1131370841424295</v>
      </c>
      <c r="AJ200" s="21">
        <f t="shared" si="29"/>
        <v>-3.0829124522575517</v>
      </c>
      <c r="AK200" s="21">
        <f t="shared" si="29"/>
        <v>-3.0529812634006821</v>
      </c>
      <c r="AL200" s="21">
        <f t="shared" si="29"/>
        <v>-3.0233406686103841</v>
      </c>
      <c r="AM200" s="21">
        <f t="shared" si="29"/>
        <v>-2.9939878465850409</v>
      </c>
      <c r="AN200" s="21">
        <f t="shared" si="29"/>
        <v>-2.9649200034143117</v>
      </c>
      <c r="AO200" s="21">
        <f t="shared" si="29"/>
        <v>-2.936134372313203</v>
      </c>
      <c r="AP200" s="21">
        <f t="shared" si="29"/>
        <v>-2.9076282133587052</v>
      </c>
      <c r="AQ200" s="21">
        <f t="shared" si="29"/>
        <v>-2.8793988132290091</v>
      </c>
      <c r="AR200" s="21">
        <f t="shared" si="29"/>
        <v>-2.8514434849452321</v>
      </c>
      <c r="AS200" s="21">
        <f t="shared" si="29"/>
        <v>-2.8237595676156664</v>
      </c>
      <c r="AT200" s="21">
        <f t="shared" si="29"/>
        <v>-2.7963444261825048</v>
      </c>
      <c r="AU200" s="21">
        <f t="shared" si="29"/>
        <v>-2.7691954511710244</v>
      </c>
      <c r="AV200" s="21">
        <f t="shared" si="29"/>
        <v>-2.742310058441209</v>
      </c>
      <c r="AW200" s="21">
        <f t="shared" si="29"/>
        <v>-2.7156856889417793</v>
      </c>
      <c r="AX200" s="21">
        <f t="shared" si="29"/>
        <v>-2.6893198084666166</v>
      </c>
      <c r="AY200" s="21">
        <f t="shared" si="29"/>
        <v>-2.6632099074135427</v>
      </c>
      <c r="AZ200" s="21">
        <f t="shared" si="29"/>
        <v>-2.6373535005454496</v>
      </c>
      <c r="BA200" s="21">
        <f t="shared" si="29"/>
        <v>-2.611748126753747</v>
      </c>
      <c r="BB200" s="21">
        <f t="shared" si="29"/>
        <v>-2.5863913488240984</v>
      </c>
    </row>
    <row r="201" spans="1:54" outlineLevel="2">
      <c r="A201" s="471"/>
      <c r="B201" s="150" t="s">
        <v>491</v>
      </c>
      <c r="C201" s="19"/>
      <c r="D201" s="135" t="s">
        <v>382</v>
      </c>
      <c r="E201" s="21">
        <f>SUM(E190:E192,E194,E196:E198)</f>
        <v>-6.6564402928984574</v>
      </c>
      <c r="F201" s="21">
        <f t="shared" ref="F201:BB201" si="30">SUM(F190:F192,F194,F196:F198)</f>
        <v>-6.9228515985568571</v>
      </c>
      <c r="G201" s="21">
        <f t="shared" si="30"/>
        <v>-6.0535065990952743</v>
      </c>
      <c r="H201" s="21">
        <f t="shared" si="30"/>
        <v>-5.8367164852675382</v>
      </c>
      <c r="I201" s="21">
        <f t="shared" si="30"/>
        <v>-6.6550575801728939</v>
      </c>
      <c r="J201" s="21">
        <f t="shared" si="30"/>
        <v>-4.5551060245551129</v>
      </c>
      <c r="K201" s="21">
        <f t="shared" si="30"/>
        <v>-4.4832154752938358</v>
      </c>
      <c r="L201" s="21">
        <f t="shared" si="30"/>
        <v>-4.4127504351689151</v>
      </c>
      <c r="M201" s="21">
        <f t="shared" si="30"/>
        <v>-4.3436691264430651</v>
      </c>
      <c r="N201" s="21">
        <f t="shared" si="30"/>
        <v>-4.2759314303935563</v>
      </c>
      <c r="O201" s="21">
        <f t="shared" si="30"/>
        <v>-4.209498814002008</v>
      </c>
      <c r="P201" s="21">
        <f t="shared" si="30"/>
        <v>-4.1443342599070254</v>
      </c>
      <c r="Q201" s="21">
        <f t="shared" si="30"/>
        <v>-4.0804021994774455</v>
      </c>
      <c r="R201" s="21">
        <f t="shared" si="30"/>
        <v>-4.0176684488700065</v>
      </c>
      <c r="S201" s="21">
        <f t="shared" si="30"/>
        <v>-3.9561001479410263</v>
      </c>
      <c r="T201" s="21">
        <f t="shared" si="30"/>
        <v>-3.8956657018873115</v>
      </c>
      <c r="U201" s="21">
        <f t="shared" si="30"/>
        <v>-3.8363347254967177</v>
      </c>
      <c r="V201" s="21">
        <f t="shared" si="30"/>
        <v>-3.7780779898940304</v>
      </c>
      <c r="W201" s="21">
        <f t="shared" si="30"/>
        <v>-3.7208673716725964</v>
      </c>
      <c r="X201" s="21">
        <f t="shared" si="30"/>
        <v>-3.6646758043069187</v>
      </c>
      <c r="Y201" s="21">
        <f t="shared" si="30"/>
        <v>-3.6094772317458532</v>
      </c>
      <c r="Z201" s="21">
        <f t="shared" si="30"/>
        <v>-3.5552465640904027</v>
      </c>
      <c r="AA201" s="21">
        <f t="shared" si="30"/>
        <v>-3.5019596352641607</v>
      </c>
      <c r="AB201" s="21">
        <f t="shared" si="30"/>
        <v>-3.4495931625884833</v>
      </c>
      <c r="AC201" s="21">
        <f t="shared" si="30"/>
        <v>-3.3981247081781816</v>
      </c>
      <c r="AD201" s="21">
        <f t="shared" si="30"/>
        <v>-3.3488765240016858</v>
      </c>
      <c r="AE201" s="21">
        <f t="shared" si="30"/>
        <v>-3.3003420816248505</v>
      </c>
      <c r="AF201" s="21">
        <f t="shared" si="30"/>
        <v>-3.2525110369636203</v>
      </c>
      <c r="AG201" s="21">
        <f t="shared" si="30"/>
        <v>-3.2053731958482063</v>
      </c>
      <c r="AH201" s="21">
        <f t="shared" si="30"/>
        <v>-3.158918511850406</v>
      </c>
      <c r="AI201" s="21">
        <f t="shared" si="30"/>
        <v>-3.1131370841424295</v>
      </c>
      <c r="AJ201" s="21">
        <f t="shared" si="30"/>
        <v>-3.0829124522575517</v>
      </c>
      <c r="AK201" s="21">
        <f t="shared" si="30"/>
        <v>-3.0529812634006821</v>
      </c>
      <c r="AL201" s="21">
        <f t="shared" si="30"/>
        <v>-3.0233406686103841</v>
      </c>
      <c r="AM201" s="21">
        <f t="shared" si="30"/>
        <v>-2.9939878465850409</v>
      </c>
      <c r="AN201" s="21">
        <f t="shared" si="30"/>
        <v>-2.9649200034143117</v>
      </c>
      <c r="AO201" s="21">
        <f t="shared" si="30"/>
        <v>-2.936134372313203</v>
      </c>
      <c r="AP201" s="21">
        <f t="shared" si="30"/>
        <v>-2.9076282133587052</v>
      </c>
      <c r="AQ201" s="21">
        <f t="shared" si="30"/>
        <v>-2.8793988132290091</v>
      </c>
      <c r="AR201" s="21">
        <f t="shared" si="30"/>
        <v>-2.8514434849452321</v>
      </c>
      <c r="AS201" s="21">
        <f t="shared" si="30"/>
        <v>-2.8237595676156664</v>
      </c>
      <c r="AT201" s="21">
        <f t="shared" si="30"/>
        <v>-2.7963444261825048</v>
      </c>
      <c r="AU201" s="21">
        <f t="shared" si="30"/>
        <v>-2.7691954511710244</v>
      </c>
      <c r="AV201" s="21">
        <f t="shared" si="30"/>
        <v>-2.742310058441209</v>
      </c>
      <c r="AW201" s="21">
        <f t="shared" si="30"/>
        <v>-2.7156856889417793</v>
      </c>
      <c r="AX201" s="21">
        <f t="shared" si="30"/>
        <v>-2.6893198084666166</v>
      </c>
      <c r="AY201" s="21">
        <f t="shared" si="30"/>
        <v>-2.6632099074135427</v>
      </c>
      <c r="AZ201" s="21">
        <f t="shared" si="30"/>
        <v>-2.6373535005454496</v>
      </c>
      <c r="BA201" s="21">
        <f t="shared" si="30"/>
        <v>-2.611748126753747</v>
      </c>
      <c r="BB201" s="21">
        <f t="shared" si="30"/>
        <v>-2.5863913488240984</v>
      </c>
    </row>
    <row r="202" spans="1:54" outlineLevel="2">
      <c r="A202" s="472"/>
      <c r="B202" s="150" t="s">
        <v>492</v>
      </c>
      <c r="C202" s="19"/>
      <c r="D202" s="135" t="s">
        <v>382</v>
      </c>
      <c r="E202" s="21">
        <f>SUM(E190:E192,E195:E198)</f>
        <v>-6.6564402928984574</v>
      </c>
      <c r="F202" s="21">
        <f t="shared" ref="F202:BB202" si="31">SUM(F190:F192,F195:F198)</f>
        <v>-6.9228515985568571</v>
      </c>
      <c r="G202" s="21">
        <f t="shared" si="31"/>
        <v>-6.0535065990952743</v>
      </c>
      <c r="H202" s="21">
        <f t="shared" si="31"/>
        <v>-5.8367164852675382</v>
      </c>
      <c r="I202" s="21">
        <f t="shared" si="31"/>
        <v>-6.6550575801728939</v>
      </c>
      <c r="J202" s="21">
        <f t="shared" si="31"/>
        <v>-4.5551060245551129</v>
      </c>
      <c r="K202" s="21">
        <f t="shared" si="31"/>
        <v>-4.4832154752938358</v>
      </c>
      <c r="L202" s="21">
        <f t="shared" si="31"/>
        <v>-4.4127504351689151</v>
      </c>
      <c r="M202" s="21">
        <f t="shared" si="31"/>
        <v>-4.3436691264430651</v>
      </c>
      <c r="N202" s="21">
        <f t="shared" si="31"/>
        <v>-4.2759314303935563</v>
      </c>
      <c r="O202" s="21">
        <f t="shared" si="31"/>
        <v>-4.209498814002008</v>
      </c>
      <c r="P202" s="21">
        <f t="shared" si="31"/>
        <v>-4.1443342599070254</v>
      </c>
      <c r="Q202" s="21">
        <f t="shared" si="31"/>
        <v>-4.0804021994774455</v>
      </c>
      <c r="R202" s="21">
        <f t="shared" si="31"/>
        <v>-4.0176684488700065</v>
      </c>
      <c r="S202" s="21">
        <f t="shared" si="31"/>
        <v>-3.9561001479410263</v>
      </c>
      <c r="T202" s="21">
        <f t="shared" si="31"/>
        <v>-3.8956657018873115</v>
      </c>
      <c r="U202" s="21">
        <f t="shared" si="31"/>
        <v>-3.8363347254967177</v>
      </c>
      <c r="V202" s="21">
        <f t="shared" si="31"/>
        <v>-3.7780779898940304</v>
      </c>
      <c r="W202" s="21">
        <f t="shared" si="31"/>
        <v>-3.7208673716725964</v>
      </c>
      <c r="X202" s="21">
        <f t="shared" si="31"/>
        <v>-3.6646758043069187</v>
      </c>
      <c r="Y202" s="21">
        <f t="shared" si="31"/>
        <v>-3.6094772317458532</v>
      </c>
      <c r="Z202" s="21">
        <f t="shared" si="31"/>
        <v>-3.5552465640904027</v>
      </c>
      <c r="AA202" s="21">
        <f t="shared" si="31"/>
        <v>-3.5019596352641607</v>
      </c>
      <c r="AB202" s="21">
        <f t="shared" si="31"/>
        <v>-3.4495931625884833</v>
      </c>
      <c r="AC202" s="21">
        <f t="shared" si="31"/>
        <v>-3.3981247081781816</v>
      </c>
      <c r="AD202" s="21">
        <f t="shared" si="31"/>
        <v>-3.3488765240016858</v>
      </c>
      <c r="AE202" s="21">
        <f t="shared" si="31"/>
        <v>-3.3003420816248505</v>
      </c>
      <c r="AF202" s="21">
        <f t="shared" si="31"/>
        <v>-3.2525110369636203</v>
      </c>
      <c r="AG202" s="21">
        <f t="shared" si="31"/>
        <v>-3.2053731958482063</v>
      </c>
      <c r="AH202" s="21">
        <f t="shared" si="31"/>
        <v>-3.158918511850406</v>
      </c>
      <c r="AI202" s="21">
        <f t="shared" si="31"/>
        <v>-3.1131370841424295</v>
      </c>
      <c r="AJ202" s="21">
        <f t="shared" si="31"/>
        <v>-3.0829124522575517</v>
      </c>
      <c r="AK202" s="21">
        <f t="shared" si="31"/>
        <v>-3.0529812634006821</v>
      </c>
      <c r="AL202" s="21">
        <f t="shared" si="31"/>
        <v>-3.0233406686103841</v>
      </c>
      <c r="AM202" s="21">
        <f t="shared" si="31"/>
        <v>-2.9939878465850409</v>
      </c>
      <c r="AN202" s="21">
        <f t="shared" si="31"/>
        <v>-2.9649200034143117</v>
      </c>
      <c r="AO202" s="21">
        <f t="shared" si="31"/>
        <v>-2.936134372313203</v>
      </c>
      <c r="AP202" s="21">
        <f t="shared" si="31"/>
        <v>-2.9076282133587052</v>
      </c>
      <c r="AQ202" s="21">
        <f t="shared" si="31"/>
        <v>-2.8793988132290091</v>
      </c>
      <c r="AR202" s="21">
        <f t="shared" si="31"/>
        <v>-2.8514434849452321</v>
      </c>
      <c r="AS202" s="21">
        <f t="shared" si="31"/>
        <v>-2.8237595676156664</v>
      </c>
      <c r="AT202" s="21">
        <f t="shared" si="31"/>
        <v>-2.7963444261825048</v>
      </c>
      <c r="AU202" s="21">
        <f t="shared" si="31"/>
        <v>-2.7691954511710244</v>
      </c>
      <c r="AV202" s="21">
        <f t="shared" si="31"/>
        <v>-2.742310058441209</v>
      </c>
      <c r="AW202" s="21">
        <f t="shared" si="31"/>
        <v>-2.7156856889417793</v>
      </c>
      <c r="AX202" s="21">
        <f t="shared" si="31"/>
        <v>-2.6893198084666166</v>
      </c>
      <c r="AY202" s="21">
        <f t="shared" si="31"/>
        <v>-2.6632099074135427</v>
      </c>
      <c r="AZ202" s="21">
        <f t="shared" si="31"/>
        <v>-2.6373535005454496</v>
      </c>
      <c r="BA202" s="21">
        <f t="shared" si="31"/>
        <v>-2.611748126753747</v>
      </c>
      <c r="BB202" s="21">
        <f t="shared" si="31"/>
        <v>-2.5863913488240984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-6.6564402928984574</v>
      </c>
      <c r="F204" s="21">
        <f>F200+E204</f>
        <v>-13.579291891455314</v>
      </c>
      <c r="G204" s="21">
        <f t="shared" ref="G204:BB206" si="32">G200+F204</f>
        <v>-19.632798490550588</v>
      </c>
      <c r="H204" s="21">
        <f t="shared" si="32"/>
        <v>-25.469514975818125</v>
      </c>
      <c r="I204" s="21">
        <f t="shared" si="32"/>
        <v>-32.124572555991023</v>
      </c>
      <c r="J204" s="21">
        <f t="shared" si="32"/>
        <v>-36.679678580546138</v>
      </c>
      <c r="K204" s="21">
        <f t="shared" si="32"/>
        <v>-41.162894055839971</v>
      </c>
      <c r="L204" s="21">
        <f t="shared" si="32"/>
        <v>-45.575644491008887</v>
      </c>
      <c r="M204" s="21">
        <f t="shared" si="32"/>
        <v>-49.919313617451955</v>
      </c>
      <c r="N204" s="21">
        <f t="shared" si="32"/>
        <v>-54.195245047845511</v>
      </c>
      <c r="O204" s="21">
        <f t="shared" si="32"/>
        <v>-58.404743861847521</v>
      </c>
      <c r="P204" s="21">
        <f t="shared" si="32"/>
        <v>-62.549078121754548</v>
      </c>
      <c r="Q204" s="21">
        <f t="shared" si="32"/>
        <v>-66.629480321231995</v>
      </c>
      <c r="R204" s="21">
        <f t="shared" si="32"/>
        <v>-70.647148770102007</v>
      </c>
      <c r="S204" s="21">
        <f t="shared" si="32"/>
        <v>-74.603248918043036</v>
      </c>
      <c r="T204" s="21">
        <f t="shared" si="32"/>
        <v>-78.498914619930346</v>
      </c>
      <c r="U204" s="21">
        <f t="shared" si="32"/>
        <v>-82.335249345427059</v>
      </c>
      <c r="V204" s="21">
        <f t="shared" si="32"/>
        <v>-86.113327335321088</v>
      </c>
      <c r="W204" s="21">
        <f t="shared" si="32"/>
        <v>-89.834194706993685</v>
      </c>
      <c r="X204" s="21">
        <f t="shared" si="32"/>
        <v>-93.498870511300609</v>
      </c>
      <c r="Y204" s="21">
        <f t="shared" si="32"/>
        <v>-97.108347743046465</v>
      </c>
      <c r="Z204" s="21">
        <f t="shared" si="32"/>
        <v>-100.66359430713686</v>
      </c>
      <c r="AA204" s="21">
        <f t="shared" si="32"/>
        <v>-104.16555394240102</v>
      </c>
      <c r="AB204" s="21">
        <f t="shared" si="32"/>
        <v>-107.6151471049895</v>
      </c>
      <c r="AC204" s="21">
        <f t="shared" si="32"/>
        <v>-111.01327181316769</v>
      </c>
      <c r="AD204" s="21">
        <f t="shared" si="32"/>
        <v>-114.36214833716937</v>
      </c>
      <c r="AE204" s="21">
        <f t="shared" si="32"/>
        <v>-117.66249041879422</v>
      </c>
      <c r="AF204" s="21">
        <f t="shared" si="32"/>
        <v>-120.91500145575785</v>
      </c>
      <c r="AG204" s="21">
        <f t="shared" si="32"/>
        <v>-124.12037465160606</v>
      </c>
      <c r="AH204" s="21">
        <f t="shared" si="32"/>
        <v>-127.27929316345646</v>
      </c>
      <c r="AI204" s="21">
        <f t="shared" si="32"/>
        <v>-130.3924302475989</v>
      </c>
      <c r="AJ204" s="21">
        <f t="shared" si="32"/>
        <v>-133.47534269985644</v>
      </c>
      <c r="AK204" s="21">
        <f t="shared" si="32"/>
        <v>-136.52832396325712</v>
      </c>
      <c r="AL204" s="21">
        <f t="shared" si="32"/>
        <v>-139.55166463186751</v>
      </c>
      <c r="AM204" s="21">
        <f t="shared" si="32"/>
        <v>-142.54565247845255</v>
      </c>
      <c r="AN204" s="21">
        <f t="shared" si="32"/>
        <v>-145.51057248186686</v>
      </c>
      <c r="AO204" s="21">
        <f t="shared" si="32"/>
        <v>-148.44670685418006</v>
      </c>
      <c r="AP204" s="21">
        <f t="shared" si="32"/>
        <v>-151.35433506753876</v>
      </c>
      <c r="AQ204" s="21">
        <f t="shared" si="32"/>
        <v>-154.23373388076777</v>
      </c>
      <c r="AR204" s="21">
        <f t="shared" si="32"/>
        <v>-157.08517736571301</v>
      </c>
      <c r="AS204" s="21">
        <f t="shared" si="32"/>
        <v>-159.90893693332868</v>
      </c>
      <c r="AT204" s="21">
        <f t="shared" si="32"/>
        <v>-162.70528135951119</v>
      </c>
      <c r="AU204" s="21">
        <f t="shared" si="32"/>
        <v>-165.47447681068221</v>
      </c>
      <c r="AV204" s="21">
        <f t="shared" si="32"/>
        <v>-168.21678686912341</v>
      </c>
      <c r="AW204" s="21">
        <f t="shared" si="32"/>
        <v>-170.9324725580652</v>
      </c>
      <c r="AX204" s="21">
        <f t="shared" si="32"/>
        <v>-173.62179236653182</v>
      </c>
      <c r="AY204" s="21">
        <f t="shared" si="32"/>
        <v>-176.28500227394537</v>
      </c>
      <c r="AZ204" s="21">
        <f t="shared" si="32"/>
        <v>-178.92235577449082</v>
      </c>
      <c r="BA204" s="21">
        <f t="shared" si="32"/>
        <v>-181.53410390124458</v>
      </c>
      <c r="BB204" s="21">
        <f t="shared" si="32"/>
        <v>-184.12049525006867</v>
      </c>
    </row>
    <row r="205" spans="1:54" outlineLevel="2">
      <c r="A205" s="471"/>
      <c r="B205" s="150" t="s">
        <v>495</v>
      </c>
      <c r="C205" s="19"/>
      <c r="D205" s="135" t="s">
        <v>382</v>
      </c>
      <c r="E205" s="21">
        <f>E201</f>
        <v>-6.6564402928984574</v>
      </c>
      <c r="F205" s="21">
        <f t="shared" ref="F205:U206" si="33">F201+E205</f>
        <v>-13.579291891455314</v>
      </c>
      <c r="G205" s="21">
        <f t="shared" si="33"/>
        <v>-19.632798490550588</v>
      </c>
      <c r="H205" s="21">
        <f t="shared" si="33"/>
        <v>-25.469514975818125</v>
      </c>
      <c r="I205" s="21">
        <f t="shared" si="33"/>
        <v>-32.124572555991023</v>
      </c>
      <c r="J205" s="21">
        <f t="shared" si="33"/>
        <v>-36.679678580546138</v>
      </c>
      <c r="K205" s="21">
        <f t="shared" si="33"/>
        <v>-41.162894055839971</v>
      </c>
      <c r="L205" s="21">
        <f t="shared" si="33"/>
        <v>-45.575644491008887</v>
      </c>
      <c r="M205" s="21">
        <f t="shared" si="33"/>
        <v>-49.919313617451955</v>
      </c>
      <c r="N205" s="21">
        <f t="shared" si="33"/>
        <v>-54.195245047845511</v>
      </c>
      <c r="O205" s="21">
        <f t="shared" si="33"/>
        <v>-58.404743861847521</v>
      </c>
      <c r="P205" s="21">
        <f t="shared" si="33"/>
        <v>-62.549078121754548</v>
      </c>
      <c r="Q205" s="21">
        <f t="shared" si="33"/>
        <v>-66.629480321231995</v>
      </c>
      <c r="R205" s="21">
        <f t="shared" si="33"/>
        <v>-70.647148770102007</v>
      </c>
      <c r="S205" s="21">
        <f t="shared" si="33"/>
        <v>-74.603248918043036</v>
      </c>
      <c r="T205" s="21">
        <f t="shared" si="33"/>
        <v>-78.498914619930346</v>
      </c>
      <c r="U205" s="21">
        <f t="shared" si="33"/>
        <v>-82.335249345427059</v>
      </c>
      <c r="V205" s="21">
        <f t="shared" si="32"/>
        <v>-86.113327335321088</v>
      </c>
      <c r="W205" s="21">
        <f t="shared" si="32"/>
        <v>-89.834194706993685</v>
      </c>
      <c r="X205" s="21">
        <f t="shared" si="32"/>
        <v>-93.498870511300609</v>
      </c>
      <c r="Y205" s="21">
        <f t="shared" si="32"/>
        <v>-97.108347743046465</v>
      </c>
      <c r="Z205" s="21">
        <f t="shared" si="32"/>
        <v>-100.66359430713686</v>
      </c>
      <c r="AA205" s="21">
        <f t="shared" si="32"/>
        <v>-104.16555394240102</v>
      </c>
      <c r="AB205" s="21">
        <f t="shared" si="32"/>
        <v>-107.6151471049895</v>
      </c>
      <c r="AC205" s="21">
        <f t="shared" si="32"/>
        <v>-111.01327181316769</v>
      </c>
      <c r="AD205" s="21">
        <f t="shared" si="32"/>
        <v>-114.36214833716937</v>
      </c>
      <c r="AE205" s="21">
        <f t="shared" si="32"/>
        <v>-117.66249041879422</v>
      </c>
      <c r="AF205" s="21">
        <f t="shared" si="32"/>
        <v>-120.91500145575785</v>
      </c>
      <c r="AG205" s="21">
        <f t="shared" si="32"/>
        <v>-124.12037465160606</v>
      </c>
      <c r="AH205" s="21">
        <f t="shared" si="32"/>
        <v>-127.27929316345646</v>
      </c>
      <c r="AI205" s="21">
        <f t="shared" si="32"/>
        <v>-130.3924302475989</v>
      </c>
      <c r="AJ205" s="21">
        <f t="shared" si="32"/>
        <v>-133.47534269985644</v>
      </c>
      <c r="AK205" s="21">
        <f t="shared" si="32"/>
        <v>-136.52832396325712</v>
      </c>
      <c r="AL205" s="21">
        <f t="shared" si="32"/>
        <v>-139.55166463186751</v>
      </c>
      <c r="AM205" s="21">
        <f t="shared" si="32"/>
        <v>-142.54565247845255</v>
      </c>
      <c r="AN205" s="21">
        <f t="shared" si="32"/>
        <v>-145.51057248186686</v>
      </c>
      <c r="AO205" s="21">
        <f t="shared" si="32"/>
        <v>-148.44670685418006</v>
      </c>
      <c r="AP205" s="21">
        <f t="shared" si="32"/>
        <v>-151.35433506753876</v>
      </c>
      <c r="AQ205" s="21">
        <f t="shared" si="32"/>
        <v>-154.23373388076777</v>
      </c>
      <c r="AR205" s="21">
        <f t="shared" si="32"/>
        <v>-157.08517736571301</v>
      </c>
      <c r="AS205" s="21">
        <f t="shared" si="32"/>
        <v>-159.90893693332868</v>
      </c>
      <c r="AT205" s="21">
        <f t="shared" si="32"/>
        <v>-162.70528135951119</v>
      </c>
      <c r="AU205" s="21">
        <f t="shared" si="32"/>
        <v>-165.47447681068221</v>
      </c>
      <c r="AV205" s="21">
        <f t="shared" si="32"/>
        <v>-168.21678686912341</v>
      </c>
      <c r="AW205" s="21">
        <f t="shared" si="32"/>
        <v>-170.9324725580652</v>
      </c>
      <c r="AX205" s="21">
        <f t="shared" si="32"/>
        <v>-173.62179236653182</v>
      </c>
      <c r="AY205" s="21">
        <f t="shared" si="32"/>
        <v>-176.28500227394537</v>
      </c>
      <c r="AZ205" s="21">
        <f t="shared" si="32"/>
        <v>-178.92235577449082</v>
      </c>
      <c r="BA205" s="21">
        <f t="shared" si="32"/>
        <v>-181.53410390124458</v>
      </c>
      <c r="BB205" s="21">
        <f t="shared" si="32"/>
        <v>-184.12049525006867</v>
      </c>
    </row>
    <row r="206" spans="1:54" outlineLevel="2">
      <c r="A206" s="472"/>
      <c r="B206" s="150" t="s">
        <v>496</v>
      </c>
      <c r="C206" s="19"/>
      <c r="D206" s="135" t="s">
        <v>382</v>
      </c>
      <c r="E206" s="21">
        <f>E202</f>
        <v>-6.6564402928984574</v>
      </c>
      <c r="F206" s="21">
        <f t="shared" si="33"/>
        <v>-13.579291891455314</v>
      </c>
      <c r="G206" s="21">
        <f t="shared" si="32"/>
        <v>-19.632798490550588</v>
      </c>
      <c r="H206" s="21">
        <f t="shared" si="32"/>
        <v>-25.469514975818125</v>
      </c>
      <c r="I206" s="21">
        <f t="shared" si="32"/>
        <v>-32.124572555991023</v>
      </c>
      <c r="J206" s="21">
        <f t="shared" si="32"/>
        <v>-36.679678580546138</v>
      </c>
      <c r="K206" s="21">
        <f t="shared" si="32"/>
        <v>-41.162894055839971</v>
      </c>
      <c r="L206" s="21">
        <f t="shared" si="32"/>
        <v>-45.575644491008887</v>
      </c>
      <c r="M206" s="21">
        <f t="shared" si="32"/>
        <v>-49.919313617451955</v>
      </c>
      <c r="N206" s="21">
        <f t="shared" si="32"/>
        <v>-54.195245047845511</v>
      </c>
      <c r="O206" s="21">
        <f t="shared" si="32"/>
        <v>-58.404743861847521</v>
      </c>
      <c r="P206" s="21">
        <f t="shared" si="32"/>
        <v>-62.549078121754548</v>
      </c>
      <c r="Q206" s="21">
        <f t="shared" si="32"/>
        <v>-66.629480321231995</v>
      </c>
      <c r="R206" s="21">
        <f t="shared" si="32"/>
        <v>-70.647148770102007</v>
      </c>
      <c r="S206" s="21">
        <f t="shared" si="32"/>
        <v>-74.603248918043036</v>
      </c>
      <c r="T206" s="21">
        <f t="shared" si="32"/>
        <v>-78.498914619930346</v>
      </c>
      <c r="U206" s="21">
        <f t="shared" si="32"/>
        <v>-82.335249345427059</v>
      </c>
      <c r="V206" s="21">
        <f t="shared" si="32"/>
        <v>-86.113327335321088</v>
      </c>
      <c r="W206" s="21">
        <f t="shared" si="32"/>
        <v>-89.834194706993685</v>
      </c>
      <c r="X206" s="21">
        <f t="shared" si="32"/>
        <v>-93.498870511300609</v>
      </c>
      <c r="Y206" s="21">
        <f t="shared" si="32"/>
        <v>-97.108347743046465</v>
      </c>
      <c r="Z206" s="21">
        <f t="shared" si="32"/>
        <v>-100.66359430713686</v>
      </c>
      <c r="AA206" s="21">
        <f t="shared" si="32"/>
        <v>-104.16555394240102</v>
      </c>
      <c r="AB206" s="21">
        <f t="shared" si="32"/>
        <v>-107.6151471049895</v>
      </c>
      <c r="AC206" s="21">
        <f t="shared" si="32"/>
        <v>-111.01327181316769</v>
      </c>
      <c r="AD206" s="21">
        <f t="shared" si="32"/>
        <v>-114.36214833716937</v>
      </c>
      <c r="AE206" s="21">
        <f t="shared" si="32"/>
        <v>-117.66249041879422</v>
      </c>
      <c r="AF206" s="21">
        <f t="shared" si="32"/>
        <v>-120.91500145575785</v>
      </c>
      <c r="AG206" s="21">
        <f t="shared" si="32"/>
        <v>-124.12037465160606</v>
      </c>
      <c r="AH206" s="21">
        <f t="shared" si="32"/>
        <v>-127.27929316345646</v>
      </c>
      <c r="AI206" s="21">
        <f t="shared" si="32"/>
        <v>-130.3924302475989</v>
      </c>
      <c r="AJ206" s="21">
        <f t="shared" si="32"/>
        <v>-133.47534269985644</v>
      </c>
      <c r="AK206" s="21">
        <f t="shared" si="32"/>
        <v>-136.52832396325712</v>
      </c>
      <c r="AL206" s="21">
        <f t="shared" si="32"/>
        <v>-139.55166463186751</v>
      </c>
      <c r="AM206" s="21">
        <f t="shared" si="32"/>
        <v>-142.54565247845255</v>
      </c>
      <c r="AN206" s="21">
        <f t="shared" si="32"/>
        <v>-145.51057248186686</v>
      </c>
      <c r="AO206" s="21">
        <f t="shared" si="32"/>
        <v>-148.44670685418006</v>
      </c>
      <c r="AP206" s="21">
        <f t="shared" si="32"/>
        <v>-151.35433506753876</v>
      </c>
      <c r="AQ206" s="21">
        <f t="shared" si="32"/>
        <v>-154.23373388076777</v>
      </c>
      <c r="AR206" s="21">
        <f t="shared" si="32"/>
        <v>-157.08517736571301</v>
      </c>
      <c r="AS206" s="21">
        <f t="shared" si="32"/>
        <v>-159.90893693332868</v>
      </c>
      <c r="AT206" s="21">
        <f t="shared" si="32"/>
        <v>-162.70528135951119</v>
      </c>
      <c r="AU206" s="21">
        <f t="shared" si="32"/>
        <v>-165.47447681068221</v>
      </c>
      <c r="AV206" s="21">
        <f t="shared" si="32"/>
        <v>-168.21678686912341</v>
      </c>
      <c r="AW206" s="21">
        <f t="shared" si="32"/>
        <v>-170.9324725580652</v>
      </c>
      <c r="AX206" s="21">
        <f t="shared" si="32"/>
        <v>-173.62179236653182</v>
      </c>
      <c r="AY206" s="21">
        <f t="shared" si="32"/>
        <v>-176.28500227394537</v>
      </c>
      <c r="AZ206" s="21">
        <f t="shared" si="32"/>
        <v>-178.92235577449082</v>
      </c>
      <c r="BA206" s="21">
        <f t="shared" si="32"/>
        <v>-181.53410390124458</v>
      </c>
      <c r="BB206" s="21">
        <f t="shared" si="32"/>
        <v>-184.12049525006867</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-0.29317794688221716</v>
      </c>
      <c r="F210" s="21">
        <f>F190-Baseline!F190</f>
        <v>-0.30040915535354218</v>
      </c>
      <c r="G210" s="21">
        <f>G190-Baseline!G190</f>
        <v>-0.30637440250750037</v>
      </c>
      <c r="H210" s="21">
        <f>H190-Baseline!H190</f>
        <v>-0.31116597402000029</v>
      </c>
      <c r="I210" s="21">
        <f>I190-Baseline!I190</f>
        <v>-0.31487085668793602</v>
      </c>
      <c r="J210" s="21">
        <f>J190-Baseline!J190</f>
        <v>-7.0723043962829191E-2</v>
      </c>
      <c r="K210" s="21">
        <f>K190-Baseline!K190</f>
        <v>-6.3823552391295668E-2</v>
      </c>
      <c r="L210" s="21">
        <f>L190-Baseline!L190</f>
        <v>-5.7407670569310391E-2</v>
      </c>
      <c r="M210" s="21">
        <f>M190-Baseline!M190</f>
        <v>-5.1447271475337897E-2</v>
      </c>
      <c r="N210" s="21">
        <f>N190-Baseline!N190</f>
        <v>-4.5915689265940099E-2</v>
      </c>
      <c r="O210" s="21">
        <f>O190-Baseline!O190</f>
        <v>-4.0787648832762119E-2</v>
      </c>
      <c r="P210" s="21">
        <f>P190-Baseline!P190</f>
        <v>-3.6039198580811831E-2</v>
      </c>
      <c r="Q210" s="21">
        <f>Q190-Baseline!Q190</f>
        <v>-3.1647646286395596E-2</v>
      </c>
      <c r="R210" s="21">
        <f>R190-Baseline!R190</f>
        <v>-2.7591497899115022E-2</v>
      </c>
      <c r="S210" s="21">
        <f>S190-Baseline!S190</f>
        <v>-2.3850399158119425E-2</v>
      </c>
      <c r="T210" s="21">
        <f>T190-Baseline!T190</f>
        <v>-2.0405079898358179E-2</v>
      </c>
      <c r="U210" s="21">
        <f>U190-Baseline!U190</f>
        <v>-1.7237300927894241E-2</v>
      </c>
      <c r="V210" s="21">
        <f>V190-Baseline!V190</f>
        <v>-1.4329803362435915E-2</v>
      </c>
      <c r="W210" s="21">
        <f>W190-Baseline!W190</f>
        <v>-1.1666260308126461E-2</v>
      </c>
      <c r="X210" s="21">
        <f>X190-Baseline!X190</f>
        <v>-9.2312307883094316E-3</v>
      </c>
      <c r="Y210" s="21">
        <f>Y190-Baseline!Y190</f>
        <v>-7.0101158144704493E-3</v>
      </c>
      <c r="Z210" s="21">
        <f>Z190-Baseline!Z190</f>
        <v>-4.9891165058505178E-3</v>
      </c>
      <c r="AA210" s="21">
        <f>AA190-Baseline!AA190</f>
        <v>-3.15519416634086E-3</v>
      </c>
      <c r="AB210" s="21">
        <f>AB190-Baseline!AB190</f>
        <v>-1.4960322312112609E-3</v>
      </c>
      <c r="AC210" s="21">
        <f>AC190-Baseline!AC190</f>
        <v>-2.4252510926657504E-18</v>
      </c>
      <c r="AD210" s="21">
        <f>AD190-Baseline!AD190</f>
        <v>-2.3432377706915466E-18</v>
      </c>
      <c r="AE210" s="21">
        <f>AE190-Baseline!AE190</f>
        <v>-2.2639978460787889E-18</v>
      </c>
      <c r="AF210" s="21">
        <f>AF190-Baseline!AF190</f>
        <v>-2.1874375324432743E-18</v>
      </c>
      <c r="AG210" s="21">
        <f>AG190-Baseline!AG190</f>
        <v>-2.1134662149210379E-18</v>
      </c>
      <c r="AH210" s="21">
        <f>AH190-Baseline!AH190</f>
        <v>-2.0419963429188778E-18</v>
      </c>
      <c r="AI210" s="21">
        <f>AI190-Baseline!AI190</f>
        <v>-1.9729433264916691E-18</v>
      </c>
      <c r="AJ210" s="21">
        <f>AJ190-Baseline!AJ190</f>
        <v>-1.9154789577589019E-18</v>
      </c>
      <c r="AK210" s="21">
        <f>AK190-Baseline!AK190</f>
        <v>-1.8596883085037884E-18</v>
      </c>
      <c r="AL210" s="21">
        <f>AL190-Baseline!AL190</f>
        <v>-1.8055226296153286E-18</v>
      </c>
      <c r="AM210" s="21">
        <f>AM190-Baseline!AM190</f>
        <v>-1.7529345918595424E-18</v>
      </c>
      <c r="AN210" s="21">
        <f>AN190-Baseline!AN190</f>
        <v>-1.7018782445238274E-18</v>
      </c>
      <c r="AO210" s="21">
        <f>AO190-Baseline!AO190</f>
        <v>-1.6523089752658519E-18</v>
      </c>
      <c r="AP210" s="21">
        <f>AP190-Baseline!AP190</f>
        <v>-1.6041834711318949E-18</v>
      </c>
      <c r="AQ210" s="21">
        <f>AQ190-Baseline!AQ190</f>
        <v>-1.5574596807105776E-18</v>
      </c>
      <c r="AR210" s="21">
        <f>AR190-Baseline!AR190</f>
        <v>-1.5120967773889104E-18</v>
      </c>
      <c r="AS210" s="21">
        <f>AS190-Baseline!AS190</f>
        <v>-1.4680551236785537E-18</v>
      </c>
      <c r="AT210" s="21">
        <f>AT190-Baseline!AT190</f>
        <v>-1.4252962365811202E-18</v>
      </c>
      <c r="AU210" s="21">
        <f>AU190-Baseline!AU190</f>
        <v>-1.3837827539622527E-18</v>
      </c>
      <c r="AV210" s="21">
        <f>AV190-Baseline!AV190</f>
        <v>-1.3434784019050996E-18</v>
      </c>
      <c r="AW210" s="21">
        <f>AW190-Baseline!AW190</f>
        <v>-1.3043479630146599E-18</v>
      </c>
      <c r="AX210" s="21">
        <f>AX190-Baseline!AX190</f>
        <v>-1.2663572456453007E-18</v>
      </c>
      <c r="AY210" s="21">
        <f>AY190-Baseline!AY190</f>
        <v>-1.2294730540245638E-18</v>
      </c>
      <c r="AZ210" s="21">
        <f>AZ190-Baseline!AZ190</f>
        <v>-1.1936631592471493E-18</v>
      </c>
      <c r="BA210" s="21">
        <f>BA190-Baseline!BA190</f>
        <v>-1.1588962711137371E-18</v>
      </c>
      <c r="BB210" s="21">
        <f>BB190-Baseline!BB190</f>
        <v>-1.125142010790036E-18</v>
      </c>
    </row>
    <row r="211" spans="1:54" outlineLevel="2">
      <c r="A211" s="500"/>
      <c r="B211" s="150" t="s">
        <v>485</v>
      </c>
      <c r="C211" s="19"/>
      <c r="D211" s="135" t="s">
        <v>382</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0</v>
      </c>
      <c r="F217" s="21">
        <f>F197-Baseline!F197</f>
        <v>0.35029814900592804</v>
      </c>
      <c r="G217" s="21">
        <f>G197-Baseline!G197</f>
        <v>0.34522136423772753</v>
      </c>
      <c r="H217" s="21">
        <f>H197-Baseline!H197</f>
        <v>0.34021815606037009</v>
      </c>
      <c r="I217" s="21">
        <f>I197-Baseline!I197</f>
        <v>0.33528745814645067</v>
      </c>
      <c r="J217" s="21">
        <f>J197-Baseline!J197</f>
        <v>0.33042821962258895</v>
      </c>
      <c r="K217" s="21">
        <f>K197-Baseline!K197</f>
        <v>0.32563940484545117</v>
      </c>
      <c r="L217" s="21">
        <f>L197-Baseline!L197</f>
        <v>0.3209199931810236</v>
      </c>
      <c r="M217" s="21">
        <f>M197-Baseline!M197</f>
        <v>0.31626897878709581</v>
      </c>
      <c r="N217" s="21">
        <f>N197-Baseline!N197</f>
        <v>0.31168537039887667</v>
      </c>
      <c r="O217" s="21">
        <f>O197-Baseline!O197</f>
        <v>0.30716819111773397</v>
      </c>
      <c r="P217" s="21">
        <f>P197-Baseline!P197</f>
        <v>0.3027164782029832</v>
      </c>
      <c r="Q217" s="21">
        <f>Q197-Baseline!Q197</f>
        <v>0.29832928286670946</v>
      </c>
      <c r="R217" s="21">
        <f>R197-Baseline!R197</f>
        <v>0.29400567007153899</v>
      </c>
      <c r="S217" s="21">
        <f>S197-Baseline!S197</f>
        <v>0.28974471833137239</v>
      </c>
      <c r="T217" s="21">
        <f>T197-Baseline!T197</f>
        <v>0.28554551951497542</v>
      </c>
      <c r="U217" s="21">
        <f>U197-Baseline!U197</f>
        <v>0.28140717865243969</v>
      </c>
      <c r="V217" s="21">
        <f>V197-Baseline!V197</f>
        <v>0.27732881374443297</v>
      </c>
      <c r="W217" s="21">
        <f>W197-Baseline!W197</f>
        <v>0.27330955557422509</v>
      </c>
      <c r="X217" s="21">
        <f>X197-Baseline!X197</f>
        <v>0.26934854752242421</v>
      </c>
      <c r="Y217" s="21">
        <f>Y197-Baseline!Y197</f>
        <v>0.26544494538441832</v>
      </c>
      <c r="Z217" s="21">
        <f>Z197-Baseline!Z197</f>
        <v>0.26159791719044145</v>
      </c>
      <c r="AA217" s="21">
        <f>AA197-Baseline!AA197</f>
        <v>0.2578066430282604</v>
      </c>
      <c r="AB217" s="21">
        <f>AB197-Baseline!AB197</f>
        <v>0.2540703148684309</v>
      </c>
      <c r="AC217" s="21">
        <f>AC197-Baseline!AC197</f>
        <v>0.25038813639207769</v>
      </c>
      <c r="AD217" s="21">
        <f>AD197-Baseline!AD197</f>
        <v>0.2467593228211773</v>
      </c>
      <c r="AE217" s="21">
        <f>AE197-Baseline!AE197</f>
        <v>0.24318310075130523</v>
      </c>
      <c r="AF217" s="21">
        <f>AF197-Baseline!AF197</f>
        <v>0.23965870798679445</v>
      </c>
      <c r="AG217" s="21">
        <f>AG197-Baseline!AG197</f>
        <v>0.23618539337828937</v>
      </c>
      <c r="AH217" s="21">
        <f>AH197-Baseline!AH197</f>
        <v>0.23276241666266317</v>
      </c>
      <c r="AI217" s="21">
        <f>AI197-Baseline!AI197</f>
        <v>0.22938904830523343</v>
      </c>
      <c r="AJ217" s="21">
        <f>AJ197-Baseline!AJ197</f>
        <v>0.22716197016634654</v>
      </c>
      <c r="AK217" s="21">
        <f>AK197-Baseline!AK197</f>
        <v>0.22495651414531448</v>
      </c>
      <c r="AL217" s="21">
        <f>AL197-Baseline!AL197</f>
        <v>0.22277247031866088</v>
      </c>
      <c r="AM217" s="21">
        <f>AM197-Baseline!AM197</f>
        <v>0.22060963080100393</v>
      </c>
      <c r="AN217" s="21">
        <f>AN197-Baseline!AN197</f>
        <v>0.21846778972526693</v>
      </c>
      <c r="AO217" s="21">
        <f>AO197-Baseline!AO197</f>
        <v>0.2163467432230779</v>
      </c>
      <c r="AP217" s="21">
        <f>AP197-Baseline!AP197</f>
        <v>0.21424628940537849</v>
      </c>
      <c r="AQ217" s="21">
        <f>AQ197-Baseline!AQ197</f>
        <v>0.21216622834319088</v>
      </c>
      <c r="AR217" s="21">
        <f>AR197-Baseline!AR197</f>
        <v>0.21010636204859789</v>
      </c>
      <c r="AS217" s="21">
        <f>AS197-Baseline!AS197</f>
        <v>0.2080664944558932</v>
      </c>
      <c r="AT217" s="21">
        <f>AT197-Baseline!AT197</f>
        <v>0.20604643140292334</v>
      </c>
      <c r="AU217" s="21">
        <f>AU197-Baseline!AU197</f>
        <v>0.20404598061260382</v>
      </c>
      <c r="AV217" s="21">
        <f>AV197-Baseline!AV197</f>
        <v>0.20206495167461602</v>
      </c>
      <c r="AW217" s="21">
        <f>AW197-Baseline!AW197</f>
        <v>0.20010315602729101</v>
      </c>
      <c r="AX217" s="21">
        <f>AX197-Baseline!AX197</f>
        <v>0.19816040693964698</v>
      </c>
      <c r="AY217" s="21">
        <f>AY197-Baseline!AY197</f>
        <v>0.19623651949363063</v>
      </c>
      <c r="AZ217" s="21">
        <f>AZ197-Baseline!AZ197</f>
        <v>0.19433131056650854</v>
      </c>
      <c r="BA217" s="21">
        <f>BA197-Baseline!BA197</f>
        <v>0.19244459881343445</v>
      </c>
      <c r="BB217" s="21">
        <f>BB197-Baseline!BB197</f>
        <v>0.19057620465019776</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E200-Baseline!E200</f>
        <v>-0.2931779468822171</v>
      </c>
      <c r="F220" s="21">
        <f>F200-Baseline!F200</f>
        <v>4.9888993652385416E-2</v>
      </c>
      <c r="G220" s="21">
        <f>G200-Baseline!G200</f>
        <v>3.8846961730227392E-2</v>
      </c>
      <c r="H220" s="21">
        <f>H200-Baseline!H200</f>
        <v>2.9052182040369523E-2</v>
      </c>
      <c r="I220" s="21">
        <f>I200-Baseline!I200</f>
        <v>2.0416601458514982E-2</v>
      </c>
      <c r="J220" s="21">
        <f>J200-Baseline!J200</f>
        <v>0.25970517565975992</v>
      </c>
      <c r="K220" s="21">
        <f>K200-Baseline!K200</f>
        <v>0.26181585245415562</v>
      </c>
      <c r="L220" s="21">
        <f>L200-Baseline!L200</f>
        <v>0.26351232261171287</v>
      </c>
      <c r="M220" s="21">
        <f>M200-Baseline!M200</f>
        <v>0.26482170731175803</v>
      </c>
      <c r="N220" s="21">
        <f>N200-Baseline!N200</f>
        <v>0.26576968113293642</v>
      </c>
      <c r="O220" s="21">
        <f>O200-Baseline!O200</f>
        <v>0.26638054228497143</v>
      </c>
      <c r="P220" s="21">
        <f>P200-Baseline!P200</f>
        <v>0.26667727962217125</v>
      </c>
      <c r="Q220" s="21">
        <f>Q200-Baseline!Q200</f>
        <v>0.26668163658031396</v>
      </c>
      <c r="R220" s="21">
        <f>R200-Baseline!R200</f>
        <v>0.26641417217242402</v>
      </c>
      <c r="S220" s="21">
        <f>S200-Baseline!S200</f>
        <v>0.26589431917325301</v>
      </c>
      <c r="T220" s="21">
        <f>T200-Baseline!T200</f>
        <v>0.26514043961661704</v>
      </c>
      <c r="U220" s="21">
        <f>U200-Baseline!U200</f>
        <v>0.26416987772454537</v>
      </c>
      <c r="V220" s="21">
        <f>V200-Baseline!V200</f>
        <v>0.26299901038199724</v>
      </c>
      <c r="W220" s="21">
        <f>W200-Baseline!W200</f>
        <v>0.26164329526609853</v>
      </c>
      <c r="X220" s="21">
        <f>X200-Baseline!X200</f>
        <v>0.26011731673411465</v>
      </c>
      <c r="Y220" s="21">
        <f>Y200-Baseline!Y200</f>
        <v>0.25843482956994768</v>
      </c>
      <c r="Z220" s="21">
        <f>Z200-Baseline!Z200</f>
        <v>0.25660880068459102</v>
      </c>
      <c r="AA220" s="21">
        <f>AA200-Baseline!AA200</f>
        <v>0.25465144886191959</v>
      </c>
      <c r="AB220" s="21">
        <f>AB200-Baseline!AB200</f>
        <v>0.25257428263721948</v>
      </c>
      <c r="AC220" s="21">
        <f>AC200-Baseline!AC200</f>
        <v>0.25038813639207769</v>
      </c>
      <c r="AD220" s="21">
        <f>AD200-Baseline!AD200</f>
        <v>0.2467593228211773</v>
      </c>
      <c r="AE220" s="21">
        <f>AE200-Baseline!AE200</f>
        <v>0.24318310075130523</v>
      </c>
      <c r="AF220" s="21">
        <f>AF200-Baseline!AF200</f>
        <v>0.23965870798679445</v>
      </c>
      <c r="AG220" s="21">
        <f>AG200-Baseline!AG200</f>
        <v>0.23618539337828937</v>
      </c>
      <c r="AH220" s="21">
        <f>AH200-Baseline!AH200</f>
        <v>0.23276241666266317</v>
      </c>
      <c r="AI220" s="21">
        <f>AI200-Baseline!AI200</f>
        <v>0.22938904830523343</v>
      </c>
      <c r="AJ220" s="21">
        <f>AJ200-Baseline!AJ200</f>
        <v>0.22716197016634654</v>
      </c>
      <c r="AK220" s="21">
        <f>AK200-Baseline!AK200</f>
        <v>0.22495651414531448</v>
      </c>
      <c r="AL220" s="21">
        <f>AL200-Baseline!AL200</f>
        <v>0.22277247031866088</v>
      </c>
      <c r="AM220" s="21">
        <f>AM200-Baseline!AM200</f>
        <v>0.22060963080100393</v>
      </c>
      <c r="AN220" s="21">
        <f>AN200-Baseline!AN200</f>
        <v>0.21846778972526693</v>
      </c>
      <c r="AO220" s="21">
        <f>AO200-Baseline!AO200</f>
        <v>0.2163467432230779</v>
      </c>
      <c r="AP220" s="21">
        <f>AP200-Baseline!AP200</f>
        <v>0.21424628940537849</v>
      </c>
      <c r="AQ220" s="21">
        <f>AQ200-Baseline!AQ200</f>
        <v>0.21216622834319088</v>
      </c>
      <c r="AR220" s="21">
        <f>AR200-Baseline!AR200</f>
        <v>0.21010636204859789</v>
      </c>
      <c r="AS220" s="21">
        <f>AS200-Baseline!AS200</f>
        <v>0.2080664944558932</v>
      </c>
      <c r="AT220" s="21">
        <f>AT200-Baseline!AT200</f>
        <v>0.20604643140292334</v>
      </c>
      <c r="AU220" s="21">
        <f>AU200-Baseline!AU200</f>
        <v>0.20404598061260382</v>
      </c>
      <c r="AV220" s="21">
        <f>AV200-Baseline!AV200</f>
        <v>0.20206495167461602</v>
      </c>
      <c r="AW220" s="21">
        <f>AW200-Baseline!AW200</f>
        <v>0.20010315602729101</v>
      </c>
      <c r="AX220" s="21">
        <f>AX200-Baseline!AX200</f>
        <v>0.19816040693964698</v>
      </c>
      <c r="AY220" s="21">
        <f>AY200-Baseline!AY200</f>
        <v>0.19623651949363063</v>
      </c>
      <c r="AZ220" s="21">
        <f>AZ200-Baseline!AZ200</f>
        <v>0.19433131056650854</v>
      </c>
      <c r="BA220" s="21">
        <f>BA200-Baseline!BA200</f>
        <v>0.19244459881343445</v>
      </c>
      <c r="BB220" s="21">
        <f>BB200-Baseline!BB200</f>
        <v>0.19057620465019776</v>
      </c>
    </row>
    <row r="221" spans="1:54" outlineLevel="2">
      <c r="A221" s="500"/>
      <c r="B221" s="150" t="s">
        <v>491</v>
      </c>
      <c r="C221" s="19"/>
      <c r="D221" s="135" t="s">
        <v>382</v>
      </c>
      <c r="E221" s="21">
        <f>E201-Baseline!E201</f>
        <v>-0.2931779468822171</v>
      </c>
      <c r="F221" s="21">
        <f>F201-Baseline!F201</f>
        <v>4.9888993652385416E-2</v>
      </c>
      <c r="G221" s="21">
        <f>G201-Baseline!G201</f>
        <v>3.8846961730227392E-2</v>
      </c>
      <c r="H221" s="21">
        <f>H201-Baseline!H201</f>
        <v>2.9052182040369523E-2</v>
      </c>
      <c r="I221" s="21">
        <f>I201-Baseline!I201</f>
        <v>2.0416601458514982E-2</v>
      </c>
      <c r="J221" s="21">
        <f>J201-Baseline!J201</f>
        <v>0.25970517565975992</v>
      </c>
      <c r="K221" s="21">
        <f>K201-Baseline!K201</f>
        <v>0.26181585245415562</v>
      </c>
      <c r="L221" s="21">
        <f>L201-Baseline!L201</f>
        <v>0.26351232261171287</v>
      </c>
      <c r="M221" s="21">
        <f>M201-Baseline!M201</f>
        <v>0.26482170731175803</v>
      </c>
      <c r="N221" s="21">
        <f>N201-Baseline!N201</f>
        <v>0.26576968113293642</v>
      </c>
      <c r="O221" s="21">
        <f>O201-Baseline!O201</f>
        <v>0.26638054228497143</v>
      </c>
      <c r="P221" s="21">
        <f>P201-Baseline!P201</f>
        <v>0.26667727962217125</v>
      </c>
      <c r="Q221" s="21">
        <f>Q201-Baseline!Q201</f>
        <v>0.26668163658031396</v>
      </c>
      <c r="R221" s="21">
        <f>R201-Baseline!R201</f>
        <v>0.26641417217242402</v>
      </c>
      <c r="S221" s="21">
        <f>S201-Baseline!S201</f>
        <v>0.26589431917325301</v>
      </c>
      <c r="T221" s="21">
        <f>T201-Baseline!T201</f>
        <v>0.26514043961661704</v>
      </c>
      <c r="U221" s="21">
        <f>U201-Baseline!U201</f>
        <v>0.26416987772454537</v>
      </c>
      <c r="V221" s="21">
        <f>V201-Baseline!V201</f>
        <v>0.26299901038199724</v>
      </c>
      <c r="W221" s="21">
        <f>W201-Baseline!W201</f>
        <v>0.26164329526609853</v>
      </c>
      <c r="X221" s="21">
        <f>X201-Baseline!X201</f>
        <v>0.26011731673411465</v>
      </c>
      <c r="Y221" s="21">
        <f>Y201-Baseline!Y201</f>
        <v>0.25843482956994768</v>
      </c>
      <c r="Z221" s="21">
        <f>Z201-Baseline!Z201</f>
        <v>0.25660880068459102</v>
      </c>
      <c r="AA221" s="21">
        <f>AA201-Baseline!AA201</f>
        <v>0.25465144886191959</v>
      </c>
      <c r="AB221" s="21">
        <f>AB201-Baseline!AB201</f>
        <v>0.25257428263721948</v>
      </c>
      <c r="AC221" s="21">
        <f>AC201-Baseline!AC201</f>
        <v>0.25038813639207769</v>
      </c>
      <c r="AD221" s="21">
        <f>AD201-Baseline!AD201</f>
        <v>0.2467593228211773</v>
      </c>
      <c r="AE221" s="21">
        <f>AE201-Baseline!AE201</f>
        <v>0.24318310075130523</v>
      </c>
      <c r="AF221" s="21">
        <f>AF201-Baseline!AF201</f>
        <v>0.23965870798679445</v>
      </c>
      <c r="AG221" s="21">
        <f>AG201-Baseline!AG201</f>
        <v>0.23618539337828937</v>
      </c>
      <c r="AH221" s="21">
        <f>AH201-Baseline!AH201</f>
        <v>0.23276241666266317</v>
      </c>
      <c r="AI221" s="21">
        <f>AI201-Baseline!AI201</f>
        <v>0.22938904830523343</v>
      </c>
      <c r="AJ221" s="21">
        <f>AJ201-Baseline!AJ201</f>
        <v>0.22716197016634654</v>
      </c>
      <c r="AK221" s="21">
        <f>AK201-Baseline!AK201</f>
        <v>0.22495651414531448</v>
      </c>
      <c r="AL221" s="21">
        <f>AL201-Baseline!AL201</f>
        <v>0.22277247031866088</v>
      </c>
      <c r="AM221" s="21">
        <f>AM201-Baseline!AM201</f>
        <v>0.22060963080100393</v>
      </c>
      <c r="AN221" s="21">
        <f>AN201-Baseline!AN201</f>
        <v>0.21846778972526693</v>
      </c>
      <c r="AO221" s="21">
        <f>AO201-Baseline!AO201</f>
        <v>0.2163467432230779</v>
      </c>
      <c r="AP221" s="21">
        <f>AP201-Baseline!AP201</f>
        <v>0.21424628940537849</v>
      </c>
      <c r="AQ221" s="21">
        <f>AQ201-Baseline!AQ201</f>
        <v>0.21216622834319088</v>
      </c>
      <c r="AR221" s="21">
        <f>AR201-Baseline!AR201</f>
        <v>0.21010636204859789</v>
      </c>
      <c r="AS221" s="21">
        <f>AS201-Baseline!AS201</f>
        <v>0.2080664944558932</v>
      </c>
      <c r="AT221" s="21">
        <f>AT201-Baseline!AT201</f>
        <v>0.20604643140292334</v>
      </c>
      <c r="AU221" s="21">
        <f>AU201-Baseline!AU201</f>
        <v>0.20404598061260382</v>
      </c>
      <c r="AV221" s="21">
        <f>AV201-Baseline!AV201</f>
        <v>0.20206495167461602</v>
      </c>
      <c r="AW221" s="21">
        <f>AW201-Baseline!AW201</f>
        <v>0.20010315602729101</v>
      </c>
      <c r="AX221" s="21">
        <f>AX201-Baseline!AX201</f>
        <v>0.19816040693964698</v>
      </c>
      <c r="AY221" s="21">
        <f>AY201-Baseline!AY201</f>
        <v>0.19623651949363063</v>
      </c>
      <c r="AZ221" s="21">
        <f>AZ201-Baseline!AZ201</f>
        <v>0.19433131056650854</v>
      </c>
      <c r="BA221" s="21">
        <f>BA201-Baseline!BA201</f>
        <v>0.19244459881343445</v>
      </c>
      <c r="BB221" s="21">
        <f>BB201-Baseline!BB201</f>
        <v>0.19057620465019776</v>
      </c>
    </row>
    <row r="222" spans="1:54" outlineLevel="2">
      <c r="A222" s="501"/>
      <c r="B222" s="150" t="s">
        <v>492</v>
      </c>
      <c r="C222" s="19"/>
      <c r="D222" s="135" t="s">
        <v>382</v>
      </c>
      <c r="E222" s="21">
        <f>E202-Baseline!E202</f>
        <v>-0.2931779468822171</v>
      </c>
      <c r="F222" s="21">
        <f>F202-Baseline!F202</f>
        <v>4.9888993652385416E-2</v>
      </c>
      <c r="G222" s="21">
        <f>G202-Baseline!G202</f>
        <v>3.8846961730227392E-2</v>
      </c>
      <c r="H222" s="21">
        <f>H202-Baseline!H202</f>
        <v>2.9052182040369523E-2</v>
      </c>
      <c r="I222" s="21">
        <f>I202-Baseline!I202</f>
        <v>2.0416601458514982E-2</v>
      </c>
      <c r="J222" s="21">
        <f>J202-Baseline!J202</f>
        <v>0.25970517565975992</v>
      </c>
      <c r="K222" s="21">
        <f>K202-Baseline!K202</f>
        <v>0.26181585245415562</v>
      </c>
      <c r="L222" s="21">
        <f>L202-Baseline!L202</f>
        <v>0.26351232261171287</v>
      </c>
      <c r="M222" s="21">
        <f>M202-Baseline!M202</f>
        <v>0.26482170731175803</v>
      </c>
      <c r="N222" s="21">
        <f>N202-Baseline!N202</f>
        <v>0.26576968113293642</v>
      </c>
      <c r="O222" s="21">
        <f>O202-Baseline!O202</f>
        <v>0.26638054228497143</v>
      </c>
      <c r="P222" s="21">
        <f>P202-Baseline!P202</f>
        <v>0.26667727962217125</v>
      </c>
      <c r="Q222" s="21">
        <f>Q202-Baseline!Q202</f>
        <v>0.26668163658031396</v>
      </c>
      <c r="R222" s="21">
        <f>R202-Baseline!R202</f>
        <v>0.26641417217242402</v>
      </c>
      <c r="S222" s="21">
        <f>S202-Baseline!S202</f>
        <v>0.26589431917325301</v>
      </c>
      <c r="T222" s="21">
        <f>T202-Baseline!T202</f>
        <v>0.26514043961661704</v>
      </c>
      <c r="U222" s="21">
        <f>U202-Baseline!U202</f>
        <v>0.26416987772454537</v>
      </c>
      <c r="V222" s="21">
        <f>V202-Baseline!V202</f>
        <v>0.26299901038199724</v>
      </c>
      <c r="W222" s="21">
        <f>W202-Baseline!W202</f>
        <v>0.26164329526609853</v>
      </c>
      <c r="X222" s="21">
        <f>X202-Baseline!X202</f>
        <v>0.26011731673411465</v>
      </c>
      <c r="Y222" s="21">
        <f>Y202-Baseline!Y202</f>
        <v>0.25843482956994768</v>
      </c>
      <c r="Z222" s="21">
        <f>Z202-Baseline!Z202</f>
        <v>0.25660880068459102</v>
      </c>
      <c r="AA222" s="21">
        <f>AA202-Baseline!AA202</f>
        <v>0.25465144886191959</v>
      </c>
      <c r="AB222" s="21">
        <f>AB202-Baseline!AB202</f>
        <v>0.25257428263721948</v>
      </c>
      <c r="AC222" s="21">
        <f>AC202-Baseline!AC202</f>
        <v>0.25038813639207769</v>
      </c>
      <c r="AD222" s="21">
        <f>AD202-Baseline!AD202</f>
        <v>0.2467593228211773</v>
      </c>
      <c r="AE222" s="21">
        <f>AE202-Baseline!AE202</f>
        <v>0.24318310075130523</v>
      </c>
      <c r="AF222" s="21">
        <f>AF202-Baseline!AF202</f>
        <v>0.23965870798679445</v>
      </c>
      <c r="AG222" s="21">
        <f>AG202-Baseline!AG202</f>
        <v>0.23618539337828937</v>
      </c>
      <c r="AH222" s="21">
        <f>AH202-Baseline!AH202</f>
        <v>0.23276241666266317</v>
      </c>
      <c r="AI222" s="21">
        <f>AI202-Baseline!AI202</f>
        <v>0.22938904830523343</v>
      </c>
      <c r="AJ222" s="21">
        <f>AJ202-Baseline!AJ202</f>
        <v>0.22716197016634654</v>
      </c>
      <c r="AK222" s="21">
        <f>AK202-Baseline!AK202</f>
        <v>0.22495651414531448</v>
      </c>
      <c r="AL222" s="21">
        <f>AL202-Baseline!AL202</f>
        <v>0.22277247031866088</v>
      </c>
      <c r="AM222" s="21">
        <f>AM202-Baseline!AM202</f>
        <v>0.22060963080100393</v>
      </c>
      <c r="AN222" s="21">
        <f>AN202-Baseline!AN202</f>
        <v>0.21846778972526693</v>
      </c>
      <c r="AO222" s="21">
        <f>AO202-Baseline!AO202</f>
        <v>0.2163467432230779</v>
      </c>
      <c r="AP222" s="21">
        <f>AP202-Baseline!AP202</f>
        <v>0.21424628940537849</v>
      </c>
      <c r="AQ222" s="21">
        <f>AQ202-Baseline!AQ202</f>
        <v>0.21216622834319088</v>
      </c>
      <c r="AR222" s="21">
        <f>AR202-Baseline!AR202</f>
        <v>0.21010636204859789</v>
      </c>
      <c r="AS222" s="21">
        <f>AS202-Baseline!AS202</f>
        <v>0.2080664944558932</v>
      </c>
      <c r="AT222" s="21">
        <f>AT202-Baseline!AT202</f>
        <v>0.20604643140292334</v>
      </c>
      <c r="AU222" s="21">
        <f>AU202-Baseline!AU202</f>
        <v>0.20404598061260382</v>
      </c>
      <c r="AV222" s="21">
        <f>AV202-Baseline!AV202</f>
        <v>0.20206495167461602</v>
      </c>
      <c r="AW222" s="21">
        <f>AW202-Baseline!AW202</f>
        <v>0.20010315602729101</v>
      </c>
      <c r="AX222" s="21">
        <f>AX202-Baseline!AX202</f>
        <v>0.19816040693964698</v>
      </c>
      <c r="AY222" s="21">
        <f>AY202-Baseline!AY202</f>
        <v>0.19623651949363063</v>
      </c>
      <c r="AZ222" s="21">
        <f>AZ202-Baseline!AZ202</f>
        <v>0.19433131056650854</v>
      </c>
      <c r="BA222" s="21">
        <f>BA202-Baseline!BA202</f>
        <v>0.19244459881343445</v>
      </c>
      <c r="BB222" s="21">
        <f>BB202-Baseline!BB202</f>
        <v>0.19057620465019776</v>
      </c>
    </row>
    <row r="223" spans="1:54" outlineLevel="2">
      <c r="B223" s="19"/>
      <c r="C223" s="19"/>
      <c r="D223" s="19"/>
      <c r="E223" s="15"/>
    </row>
    <row r="224" spans="1:54" outlineLevel="2">
      <c r="A224" s="499" t="s">
        <v>493</v>
      </c>
      <c r="B224" s="150" t="s">
        <v>490</v>
      </c>
      <c r="C224" s="19"/>
      <c r="D224" s="135" t="s">
        <v>382</v>
      </c>
      <c r="E224" s="21">
        <f>E204-Baseline!E204</f>
        <v>-0.2931779468822171</v>
      </c>
      <c r="F224" s="21">
        <f>F204-Baseline!F204</f>
        <v>-0.2432889532298308</v>
      </c>
      <c r="G224" s="21">
        <f>G204-Baseline!G204</f>
        <v>-0.2044419914996034</v>
      </c>
      <c r="H224" s="21">
        <f>H204-Baseline!H204</f>
        <v>-0.17538980945923299</v>
      </c>
      <c r="I224" s="21">
        <f>I204-Baseline!I204</f>
        <v>-0.15497320800072245</v>
      </c>
      <c r="J224" s="21">
        <f>J204-Baseline!J204</f>
        <v>0.10473196765903481</v>
      </c>
      <c r="K224" s="21">
        <f>K204-Baseline!K204</f>
        <v>0.36654782011319753</v>
      </c>
      <c r="L224" s="21">
        <f>L204-Baseline!L204</f>
        <v>0.63006014272490773</v>
      </c>
      <c r="M224" s="21">
        <f>M204-Baseline!M204</f>
        <v>0.89488185003666132</v>
      </c>
      <c r="N224" s="21">
        <f>N204-Baseline!N204</f>
        <v>1.1606515311695986</v>
      </c>
      <c r="O224" s="21">
        <f>O204-Baseline!O204</f>
        <v>1.4270320734545692</v>
      </c>
      <c r="P224" s="21">
        <f>P204-Baseline!P204</f>
        <v>1.6937093530767413</v>
      </c>
      <c r="Q224" s="21">
        <f>Q204-Baseline!Q204</f>
        <v>1.960390989657057</v>
      </c>
      <c r="R224" s="21">
        <f>R204-Baseline!R204</f>
        <v>2.2268051618294749</v>
      </c>
      <c r="S224" s="21">
        <f>S204-Baseline!S204</f>
        <v>2.492699481002731</v>
      </c>
      <c r="T224" s="21">
        <f>T204-Baseline!T204</f>
        <v>2.7578399206193467</v>
      </c>
      <c r="U224" s="21">
        <f>U204-Baseline!U204</f>
        <v>3.0220097983439018</v>
      </c>
      <c r="V224" s="21">
        <f>V204-Baseline!V204</f>
        <v>3.2850088087259053</v>
      </c>
      <c r="W224" s="21">
        <f>W204-Baseline!W204</f>
        <v>3.5466521039920025</v>
      </c>
      <c r="X224" s="21">
        <f>X204-Baseline!X204</f>
        <v>3.8067694207261127</v>
      </c>
      <c r="Y224" s="21">
        <f>Y204-Baseline!Y204</f>
        <v>4.0652042502960626</v>
      </c>
      <c r="Z224" s="21">
        <f>Z204-Baseline!Z204</f>
        <v>4.3218130509806656</v>
      </c>
      <c r="AA224" s="21">
        <f>AA204-Baseline!AA204</f>
        <v>4.5764644998425865</v>
      </c>
      <c r="AB224" s="21">
        <f>AB204-Baseline!AB204</f>
        <v>4.8290387824797989</v>
      </c>
      <c r="AC224" s="21">
        <f>AC204-Baseline!AC204</f>
        <v>5.0794269188718744</v>
      </c>
      <c r="AD224" s="21">
        <f>AD204-Baseline!AD204</f>
        <v>5.3261862416930512</v>
      </c>
      <c r="AE224" s="21">
        <f>AE204-Baseline!AE204</f>
        <v>5.5693693424443609</v>
      </c>
      <c r="AF224" s="21">
        <f>AF204-Baseline!AF204</f>
        <v>5.8090280504311522</v>
      </c>
      <c r="AG224" s="21">
        <f>AG204-Baseline!AG204</f>
        <v>6.0452134438094447</v>
      </c>
      <c r="AH224" s="21">
        <f>AH204-Baseline!AH204</f>
        <v>6.277975860472111</v>
      </c>
      <c r="AI224" s="21">
        <f>AI204-Baseline!AI204</f>
        <v>6.5073649087773333</v>
      </c>
      <c r="AJ224" s="21">
        <f>AJ204-Baseline!AJ204</f>
        <v>6.734526878943683</v>
      </c>
      <c r="AK224" s="21">
        <f>AK204-Baseline!AK204</f>
        <v>6.9594833930889877</v>
      </c>
      <c r="AL224" s="21">
        <f>AL204-Baseline!AL204</f>
        <v>7.1822558634076472</v>
      </c>
      <c r="AM224" s="21">
        <f>AM204-Baseline!AM204</f>
        <v>7.4028654942086405</v>
      </c>
      <c r="AN224" s="21">
        <f>AN204-Baseline!AN204</f>
        <v>7.6213332839339216</v>
      </c>
      <c r="AO224" s="21">
        <f>AO204-Baseline!AO204</f>
        <v>7.8376800271570062</v>
      </c>
      <c r="AP224" s="21">
        <f>AP204-Baseline!AP204</f>
        <v>8.0519263165624011</v>
      </c>
      <c r="AQ224" s="21">
        <f>AQ204-Baseline!AQ204</f>
        <v>8.2640925449055942</v>
      </c>
      <c r="AR224" s="21">
        <f>AR204-Baseline!AR204</f>
        <v>8.4741989069542001</v>
      </c>
      <c r="AS224" s="21">
        <f>AS204-Baseline!AS204</f>
        <v>8.682265401410092</v>
      </c>
      <c r="AT224" s="21">
        <f>AT204-Baseline!AT204</f>
        <v>8.8883118328130024</v>
      </c>
      <c r="AU224" s="21">
        <f>AU204-Baseline!AU204</f>
        <v>9.0923578134256218</v>
      </c>
      <c r="AV224" s="21">
        <f>AV204-Baseline!AV204</f>
        <v>9.2944227651002507</v>
      </c>
      <c r="AW224" s="21">
        <f>AW204-Baseline!AW204</f>
        <v>9.4945259211275186</v>
      </c>
      <c r="AX224" s="21">
        <f>AX204-Baseline!AX204</f>
        <v>9.6926863280671682</v>
      </c>
      <c r="AY224" s="21">
        <f>AY204-Baseline!AY204</f>
        <v>9.8889228475607922</v>
      </c>
      <c r="AZ224" s="21">
        <f>AZ204-Baseline!AZ204</f>
        <v>10.083254158127289</v>
      </c>
      <c r="BA224" s="21">
        <f>BA204-Baseline!BA204</f>
        <v>10.275698756940727</v>
      </c>
      <c r="BB224" s="21">
        <f>BB204-Baseline!BB204</f>
        <v>10.466274961590926</v>
      </c>
    </row>
    <row r="225" spans="1:54" outlineLevel="2">
      <c r="A225" s="500"/>
      <c r="B225" s="150" t="s">
        <v>491</v>
      </c>
      <c r="C225" s="19"/>
      <c r="D225" s="135" t="s">
        <v>382</v>
      </c>
      <c r="E225" s="21">
        <f>E205-Baseline!E205</f>
        <v>-0.2931779468822171</v>
      </c>
      <c r="F225" s="21">
        <f>F205-Baseline!F205</f>
        <v>-0.2432889532298308</v>
      </c>
      <c r="G225" s="21">
        <f>G205-Baseline!G205</f>
        <v>-0.2044419914996034</v>
      </c>
      <c r="H225" s="21">
        <f>H205-Baseline!H205</f>
        <v>-0.17538980945923299</v>
      </c>
      <c r="I225" s="21">
        <f>I205-Baseline!I205</f>
        <v>-0.15497320800072245</v>
      </c>
      <c r="J225" s="21">
        <f>J205-Baseline!J205</f>
        <v>0.10473196765903481</v>
      </c>
      <c r="K225" s="21">
        <f>K205-Baseline!K205</f>
        <v>0.36654782011319753</v>
      </c>
      <c r="L225" s="21">
        <f>L205-Baseline!L205</f>
        <v>0.63006014272490773</v>
      </c>
      <c r="M225" s="21">
        <f>M205-Baseline!M205</f>
        <v>0.89488185003666132</v>
      </c>
      <c r="N225" s="21">
        <f>N205-Baseline!N205</f>
        <v>1.1606515311695986</v>
      </c>
      <c r="O225" s="21">
        <f>O205-Baseline!O205</f>
        <v>1.4270320734545692</v>
      </c>
      <c r="P225" s="21">
        <f>P205-Baseline!P205</f>
        <v>1.6937093530767413</v>
      </c>
      <c r="Q225" s="21">
        <f>Q205-Baseline!Q205</f>
        <v>1.960390989657057</v>
      </c>
      <c r="R225" s="21">
        <f>R205-Baseline!R205</f>
        <v>2.2268051618294749</v>
      </c>
      <c r="S225" s="21">
        <f>S205-Baseline!S205</f>
        <v>2.492699481002731</v>
      </c>
      <c r="T225" s="21">
        <f>T205-Baseline!T205</f>
        <v>2.7578399206193467</v>
      </c>
      <c r="U225" s="21">
        <f>U205-Baseline!U205</f>
        <v>3.0220097983439018</v>
      </c>
      <c r="V225" s="21">
        <f>V205-Baseline!V205</f>
        <v>3.2850088087259053</v>
      </c>
      <c r="W225" s="21">
        <f>W205-Baseline!W205</f>
        <v>3.5466521039920025</v>
      </c>
      <c r="X225" s="21">
        <f>X205-Baseline!X205</f>
        <v>3.8067694207261127</v>
      </c>
      <c r="Y225" s="21">
        <f>Y205-Baseline!Y205</f>
        <v>4.0652042502960626</v>
      </c>
      <c r="Z225" s="21">
        <f>Z205-Baseline!Z205</f>
        <v>4.3218130509806656</v>
      </c>
      <c r="AA225" s="21">
        <f>AA205-Baseline!AA205</f>
        <v>4.5764644998425865</v>
      </c>
      <c r="AB225" s="21">
        <f>AB205-Baseline!AB205</f>
        <v>4.8290387824797989</v>
      </c>
      <c r="AC225" s="21">
        <f>AC205-Baseline!AC205</f>
        <v>5.0794269188718744</v>
      </c>
      <c r="AD225" s="21">
        <f>AD205-Baseline!AD205</f>
        <v>5.3261862416930512</v>
      </c>
      <c r="AE225" s="21">
        <f>AE205-Baseline!AE205</f>
        <v>5.5693693424443609</v>
      </c>
      <c r="AF225" s="21">
        <f>AF205-Baseline!AF205</f>
        <v>5.8090280504311522</v>
      </c>
      <c r="AG225" s="21">
        <f>AG205-Baseline!AG205</f>
        <v>6.0452134438094447</v>
      </c>
      <c r="AH225" s="21">
        <f>AH205-Baseline!AH205</f>
        <v>6.277975860472111</v>
      </c>
      <c r="AI225" s="21">
        <f>AI205-Baseline!AI205</f>
        <v>6.5073649087773333</v>
      </c>
      <c r="AJ225" s="21">
        <f>AJ205-Baseline!AJ205</f>
        <v>6.734526878943683</v>
      </c>
      <c r="AK225" s="21">
        <f>AK205-Baseline!AK205</f>
        <v>6.9594833930889877</v>
      </c>
      <c r="AL225" s="21">
        <f>AL205-Baseline!AL205</f>
        <v>7.1822558634076472</v>
      </c>
      <c r="AM225" s="21">
        <f>AM205-Baseline!AM205</f>
        <v>7.4028654942086405</v>
      </c>
      <c r="AN225" s="21">
        <f>AN205-Baseline!AN205</f>
        <v>7.6213332839339216</v>
      </c>
      <c r="AO225" s="21">
        <f>AO205-Baseline!AO205</f>
        <v>7.8376800271570062</v>
      </c>
      <c r="AP225" s="21">
        <f>AP205-Baseline!AP205</f>
        <v>8.0519263165624011</v>
      </c>
      <c r="AQ225" s="21">
        <f>AQ205-Baseline!AQ205</f>
        <v>8.2640925449055942</v>
      </c>
      <c r="AR225" s="21">
        <f>AR205-Baseline!AR205</f>
        <v>8.4741989069542001</v>
      </c>
      <c r="AS225" s="21">
        <f>AS205-Baseline!AS205</f>
        <v>8.682265401410092</v>
      </c>
      <c r="AT225" s="21">
        <f>AT205-Baseline!AT205</f>
        <v>8.8883118328130024</v>
      </c>
      <c r="AU225" s="21">
        <f>AU205-Baseline!AU205</f>
        <v>9.0923578134256218</v>
      </c>
      <c r="AV225" s="21">
        <f>AV205-Baseline!AV205</f>
        <v>9.2944227651002507</v>
      </c>
      <c r="AW225" s="21">
        <f>AW205-Baseline!AW205</f>
        <v>9.4945259211275186</v>
      </c>
      <c r="AX225" s="21">
        <f>AX205-Baseline!AX205</f>
        <v>9.6926863280671682</v>
      </c>
      <c r="AY225" s="21">
        <f>AY205-Baseline!AY205</f>
        <v>9.8889228475607922</v>
      </c>
      <c r="AZ225" s="21">
        <f>AZ205-Baseline!AZ205</f>
        <v>10.083254158127289</v>
      </c>
      <c r="BA225" s="21">
        <f>BA205-Baseline!BA205</f>
        <v>10.275698756940727</v>
      </c>
      <c r="BB225" s="21">
        <f>BB205-Baseline!BB205</f>
        <v>10.466274961590926</v>
      </c>
    </row>
    <row r="226" spans="1:54" outlineLevel="2">
      <c r="A226" s="501"/>
      <c r="B226" s="150" t="s">
        <v>492</v>
      </c>
      <c r="C226" s="19"/>
      <c r="D226" s="135" t="s">
        <v>382</v>
      </c>
      <c r="E226" s="21">
        <f>E206-Baseline!E206</f>
        <v>-0.2931779468822171</v>
      </c>
      <c r="F226" s="21">
        <f>F206-Baseline!F206</f>
        <v>-0.2432889532298308</v>
      </c>
      <c r="G226" s="21">
        <f>G206-Baseline!G206</f>
        <v>-0.2044419914996034</v>
      </c>
      <c r="H226" s="21">
        <f>H206-Baseline!H206</f>
        <v>-0.17538980945923299</v>
      </c>
      <c r="I226" s="21">
        <f>I206-Baseline!I206</f>
        <v>-0.15497320800072245</v>
      </c>
      <c r="J226" s="21">
        <f>J206-Baseline!J206</f>
        <v>0.10473196765903481</v>
      </c>
      <c r="K226" s="21">
        <f>K206-Baseline!K206</f>
        <v>0.36654782011319753</v>
      </c>
      <c r="L226" s="21">
        <f>L206-Baseline!L206</f>
        <v>0.63006014272490773</v>
      </c>
      <c r="M226" s="21">
        <f>M206-Baseline!M206</f>
        <v>0.89488185003666132</v>
      </c>
      <c r="N226" s="21">
        <f>N206-Baseline!N206</f>
        <v>1.1606515311695986</v>
      </c>
      <c r="O226" s="21">
        <f>O206-Baseline!O206</f>
        <v>1.4270320734545692</v>
      </c>
      <c r="P226" s="21">
        <f>P206-Baseline!P206</f>
        <v>1.6937093530767413</v>
      </c>
      <c r="Q226" s="21">
        <f>Q206-Baseline!Q206</f>
        <v>1.960390989657057</v>
      </c>
      <c r="R226" s="21">
        <f>R206-Baseline!R206</f>
        <v>2.2268051618294749</v>
      </c>
      <c r="S226" s="21">
        <f>S206-Baseline!S206</f>
        <v>2.492699481002731</v>
      </c>
      <c r="T226" s="21">
        <f>T206-Baseline!T206</f>
        <v>2.7578399206193467</v>
      </c>
      <c r="U226" s="21">
        <f>U206-Baseline!U206</f>
        <v>3.0220097983439018</v>
      </c>
      <c r="V226" s="21">
        <f>V206-Baseline!V206</f>
        <v>3.2850088087259053</v>
      </c>
      <c r="W226" s="21">
        <f>W206-Baseline!W206</f>
        <v>3.5466521039920025</v>
      </c>
      <c r="X226" s="21">
        <f>X206-Baseline!X206</f>
        <v>3.8067694207261127</v>
      </c>
      <c r="Y226" s="21">
        <f>Y206-Baseline!Y206</f>
        <v>4.0652042502960626</v>
      </c>
      <c r="Z226" s="21">
        <f>Z206-Baseline!Z206</f>
        <v>4.3218130509806656</v>
      </c>
      <c r="AA226" s="21">
        <f>AA206-Baseline!AA206</f>
        <v>4.5764644998425865</v>
      </c>
      <c r="AB226" s="21">
        <f>AB206-Baseline!AB206</f>
        <v>4.8290387824797989</v>
      </c>
      <c r="AC226" s="21">
        <f>AC206-Baseline!AC206</f>
        <v>5.0794269188718744</v>
      </c>
      <c r="AD226" s="21">
        <f>AD206-Baseline!AD206</f>
        <v>5.3261862416930512</v>
      </c>
      <c r="AE226" s="21">
        <f>AE206-Baseline!AE206</f>
        <v>5.5693693424443609</v>
      </c>
      <c r="AF226" s="21">
        <f>AF206-Baseline!AF206</f>
        <v>5.8090280504311522</v>
      </c>
      <c r="AG226" s="21">
        <f>AG206-Baseline!AG206</f>
        <v>6.0452134438094447</v>
      </c>
      <c r="AH226" s="21">
        <f>AH206-Baseline!AH206</f>
        <v>6.277975860472111</v>
      </c>
      <c r="AI226" s="21">
        <f>AI206-Baseline!AI206</f>
        <v>6.5073649087773333</v>
      </c>
      <c r="AJ226" s="21">
        <f>AJ206-Baseline!AJ206</f>
        <v>6.734526878943683</v>
      </c>
      <c r="AK226" s="21">
        <f>AK206-Baseline!AK206</f>
        <v>6.9594833930889877</v>
      </c>
      <c r="AL226" s="21">
        <f>AL206-Baseline!AL206</f>
        <v>7.1822558634076472</v>
      </c>
      <c r="AM226" s="21">
        <f>AM206-Baseline!AM206</f>
        <v>7.4028654942086405</v>
      </c>
      <c r="AN226" s="21">
        <f>AN206-Baseline!AN206</f>
        <v>7.6213332839339216</v>
      </c>
      <c r="AO226" s="21">
        <f>AO206-Baseline!AO206</f>
        <v>7.8376800271570062</v>
      </c>
      <c r="AP226" s="21">
        <f>AP206-Baseline!AP206</f>
        <v>8.0519263165624011</v>
      </c>
      <c r="AQ226" s="21">
        <f>AQ206-Baseline!AQ206</f>
        <v>8.2640925449055942</v>
      </c>
      <c r="AR226" s="21">
        <f>AR206-Baseline!AR206</f>
        <v>8.4741989069542001</v>
      </c>
      <c r="AS226" s="21">
        <f>AS206-Baseline!AS206</f>
        <v>8.682265401410092</v>
      </c>
      <c r="AT226" s="21">
        <f>AT206-Baseline!AT206</f>
        <v>8.8883118328130024</v>
      </c>
      <c r="AU226" s="21">
        <f>AU206-Baseline!AU206</f>
        <v>9.0923578134256218</v>
      </c>
      <c r="AV226" s="21">
        <f>AV206-Baseline!AV206</f>
        <v>9.2944227651002507</v>
      </c>
      <c r="AW226" s="21">
        <f>AW206-Baseline!AW206</f>
        <v>9.4945259211275186</v>
      </c>
      <c r="AX226" s="21">
        <f>AX206-Baseline!AX206</f>
        <v>9.6926863280671682</v>
      </c>
      <c r="AY226" s="21">
        <f>AY206-Baseline!AY206</f>
        <v>9.8889228475607922</v>
      </c>
      <c r="AZ226" s="21">
        <f>AZ206-Baseline!AZ206</f>
        <v>10.083254158127289</v>
      </c>
      <c r="BA226" s="21">
        <f>BA206-Baseline!BA206</f>
        <v>10.275698756940727</v>
      </c>
      <c r="BB226" s="21">
        <f>BB206-Baseline!BB206</f>
        <v>10.466274961590926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279">
        <v>-9.255367088801643</v>
      </c>
      <c r="F229" s="279">
        <v>-9.2885645160567236</v>
      </c>
      <c r="G229" s="279">
        <v>-9.3236716883001058</v>
      </c>
      <c r="H229" s="279">
        <v>-9.3100750668656804</v>
      </c>
      <c r="I229" s="279">
        <v>-9.3639691456772525</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3">
    <mergeCell ref="A31:A40"/>
    <mergeCell ref="D36:G36"/>
    <mergeCell ref="D37:G37"/>
    <mergeCell ref="D38:G38"/>
    <mergeCell ref="D39:G39"/>
    <mergeCell ref="D40:G40"/>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D31:G35"/>
    <mergeCell ref="A19:B19"/>
    <mergeCell ref="I2:U2"/>
    <mergeCell ref="I3:N4"/>
    <mergeCell ref="P3:U4"/>
    <mergeCell ref="I5:N18"/>
    <mergeCell ref="P5:U18"/>
  </mergeCells>
  <dataValidations count="1">
    <dataValidation type="list" allowBlank="1" showInputMessage="1" showErrorMessage="1" sqref="B7" xr:uid="{AC538352-1E00-498F-999B-3B065C48C649}">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9704E-E9B2-4F92-B6DA-757AF9F7B7BF}">
  <sheetPr>
    <tabColor theme="9" tint="0.59999389629810485"/>
  </sheetPr>
  <dimension ref="A1:BC77"/>
  <sheetViews>
    <sheetView zoomScale="85" zoomScaleNormal="85" workbookViewId="0">
      <selection activeCell="C18" sqref="C18:E18"/>
    </sheetView>
  </sheetViews>
  <sheetFormatPr defaultRowHeight="13.5"/>
  <cols>
    <col min="1" max="1" width="17.4609375" customWidth="1"/>
    <col min="2" max="2" width="34.15234375" customWidth="1"/>
    <col min="3" max="3" width="18.765625" customWidth="1"/>
    <col min="4" max="4" width="5" customWidth="1"/>
    <col min="5" max="5" width="11.15234375" bestFit="1" customWidth="1"/>
    <col min="6" max="6" width="10.23046875" bestFit="1" customWidth="1"/>
    <col min="8" max="8" width="11.61328125" bestFit="1" customWidth="1"/>
    <col min="11" max="11" width="15" customWidth="1"/>
    <col min="14" max="14" width="12.61328125" bestFit="1" customWidth="1"/>
  </cols>
  <sheetData>
    <row r="1" spans="1:54">
      <c r="A1" s="4" t="s">
        <v>498</v>
      </c>
    </row>
    <row r="2" spans="1:54">
      <c r="A2" s="492" t="s">
        <v>499</v>
      </c>
      <c r="B2" s="492"/>
      <c r="C2" s="492"/>
      <c r="D2" s="492"/>
      <c r="E2" s="492"/>
      <c r="F2" s="492"/>
      <c r="G2" s="492"/>
      <c r="H2" s="492"/>
      <c r="I2" s="492"/>
      <c r="J2" s="492"/>
      <c r="K2" s="492"/>
      <c r="L2" s="492"/>
      <c r="M2" s="492"/>
      <c r="N2" s="492"/>
      <c r="O2" s="492"/>
      <c r="P2" s="492"/>
      <c r="Q2" s="492"/>
      <c r="R2" s="492"/>
      <c r="S2" s="492"/>
      <c r="T2" s="492"/>
    </row>
    <row r="3" spans="1:54">
      <c r="A3" s="492"/>
      <c r="B3" s="492"/>
      <c r="C3" s="492"/>
      <c r="D3" s="492"/>
      <c r="E3" s="492"/>
      <c r="F3" s="492"/>
      <c r="G3" s="492"/>
      <c r="H3" s="492"/>
      <c r="I3" s="492"/>
      <c r="J3" s="492"/>
      <c r="K3" s="492"/>
      <c r="L3" s="492"/>
      <c r="M3" s="492"/>
      <c r="N3" s="492"/>
      <c r="O3" s="492"/>
      <c r="P3" s="492"/>
      <c r="Q3" s="492"/>
      <c r="R3" s="492"/>
      <c r="S3" s="492"/>
      <c r="T3" s="492"/>
    </row>
    <row r="4" spans="1:54">
      <c r="A4" s="492"/>
      <c r="B4" s="492"/>
      <c r="C4" s="492"/>
      <c r="D4" s="492"/>
      <c r="E4" s="492"/>
      <c r="F4" s="492"/>
      <c r="G4" s="492"/>
      <c r="H4" s="492"/>
      <c r="I4" s="492"/>
      <c r="J4" s="492"/>
      <c r="K4" s="492"/>
      <c r="L4" s="492"/>
      <c r="M4" s="492"/>
      <c r="N4" s="492"/>
      <c r="O4" s="492"/>
      <c r="P4" s="492"/>
      <c r="Q4" s="492"/>
      <c r="R4" s="492"/>
      <c r="S4" s="492"/>
      <c r="T4" s="492"/>
    </row>
    <row r="5" spans="1:54">
      <c r="A5" s="316"/>
      <c r="B5" s="316"/>
      <c r="C5" s="316"/>
      <c r="D5" s="316"/>
    </row>
    <row r="6" spans="1:54" s="318" customFormat="1">
      <c r="A6" s="317"/>
    </row>
    <row r="7" spans="1:54" s="318" customFormat="1">
      <c r="A7" s="317"/>
    </row>
    <row r="8" spans="1:54" s="318" customFormat="1">
      <c r="A8" s="317"/>
    </row>
    <row r="9" spans="1:54">
      <c r="A9" s="317"/>
      <c r="C9" s="4"/>
    </row>
    <row r="10" spans="1:54">
      <c r="F10" s="4" t="s">
        <v>573</v>
      </c>
    </row>
    <row r="11" spans="1:54">
      <c r="A11" s="493" t="s">
        <v>574</v>
      </c>
      <c r="B11" s="319" t="s">
        <v>125</v>
      </c>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0"/>
      <c r="AN11" s="320"/>
      <c r="AO11" s="320"/>
      <c r="AP11" s="320"/>
      <c r="AQ11" s="320"/>
      <c r="AR11" s="320"/>
      <c r="AS11" s="320"/>
      <c r="AT11" s="320"/>
      <c r="AU11" s="320"/>
      <c r="AV11" s="320"/>
      <c r="AW11" s="320"/>
      <c r="AX11" s="320"/>
      <c r="AY11" s="320"/>
      <c r="AZ11" s="320"/>
      <c r="BA11" s="320"/>
      <c r="BB11" s="320"/>
    </row>
    <row r="12" spans="1:54">
      <c r="A12" s="493"/>
      <c r="B12" s="320"/>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row>
    <row r="13" spans="1:54">
      <c r="A13" s="493"/>
      <c r="B13" s="320" t="s">
        <v>502</v>
      </c>
      <c r="C13" s="320"/>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c r="AX13" s="320"/>
      <c r="AY13" s="320"/>
      <c r="AZ13" s="320"/>
      <c r="BA13" s="320"/>
      <c r="BB13" s="320"/>
    </row>
    <row r="14" spans="1:54">
      <c r="A14" s="493"/>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row>
    <row r="15" spans="1:54">
      <c r="A15" s="493"/>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row>
    <row r="16" spans="1:54">
      <c r="A16" s="493"/>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row>
    <row r="17" spans="1:54">
      <c r="A17" s="493"/>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row>
    <row r="18" spans="1:54" ht="14.5">
      <c r="A18" s="493"/>
      <c r="B18" s="321" t="s">
        <v>503</v>
      </c>
      <c r="C18" s="347">
        <v>5.2332279641315732E-3</v>
      </c>
      <c r="D18" s="322"/>
      <c r="E18" s="322" t="s">
        <v>575</v>
      </c>
      <c r="F18" s="320"/>
      <c r="G18" s="320"/>
      <c r="H18" s="320"/>
      <c r="I18" s="320"/>
      <c r="J18" s="320"/>
      <c r="K18" s="320"/>
      <c r="L18" s="320"/>
      <c r="M18" s="320"/>
      <c r="N18" s="322"/>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row>
    <row r="19" spans="1:54" ht="14.5">
      <c r="A19" s="493"/>
      <c r="B19" s="321" t="s">
        <v>505</v>
      </c>
      <c r="C19" s="322">
        <v>1</v>
      </c>
      <c r="D19" s="322"/>
      <c r="E19" s="322" t="s">
        <v>506</v>
      </c>
      <c r="F19" s="320"/>
      <c r="G19" s="320"/>
      <c r="H19" s="320"/>
      <c r="I19" s="320"/>
      <c r="J19" s="320"/>
      <c r="K19" s="320"/>
      <c r="L19" s="320"/>
      <c r="M19" s="320"/>
      <c r="N19" s="322"/>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row>
    <row r="20" spans="1:54" ht="14.5">
      <c r="A20" s="493"/>
      <c r="B20" s="321" t="s">
        <v>507</v>
      </c>
      <c r="C20" s="323">
        <v>52235</v>
      </c>
      <c r="D20" s="322"/>
      <c r="E20" s="322" t="s">
        <v>508</v>
      </c>
      <c r="F20" s="320"/>
      <c r="G20" s="320"/>
      <c r="H20" s="320"/>
      <c r="I20" s="320"/>
      <c r="J20" s="320"/>
      <c r="K20" s="320"/>
      <c r="L20" s="320"/>
      <c r="M20" s="320"/>
      <c r="N20" s="322"/>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row>
    <row r="21" spans="1:54" ht="14.5">
      <c r="A21" s="493"/>
      <c r="B21" s="321" t="s">
        <v>509</v>
      </c>
      <c r="C21" s="324">
        <v>300</v>
      </c>
      <c r="D21" s="322"/>
      <c r="E21" s="322" t="s">
        <v>510</v>
      </c>
      <c r="F21" s="320"/>
      <c r="G21" s="320"/>
      <c r="H21" s="320"/>
      <c r="I21" s="320"/>
      <c r="J21" s="320"/>
      <c r="K21" s="320"/>
      <c r="L21" s="320"/>
      <c r="M21" s="320"/>
      <c r="N21" s="322"/>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row>
    <row r="22" spans="1:54" ht="14.5">
      <c r="A22" s="493"/>
      <c r="B22" s="321" t="s">
        <v>511</v>
      </c>
      <c r="C22" s="325">
        <v>1</v>
      </c>
      <c r="D22" s="322"/>
      <c r="E22" s="322" t="s">
        <v>512</v>
      </c>
      <c r="F22" s="320"/>
      <c r="G22" s="320"/>
      <c r="H22" s="320"/>
      <c r="I22" s="320"/>
      <c r="J22" s="320"/>
      <c r="K22" s="320"/>
      <c r="L22" s="320"/>
      <c r="M22" s="320"/>
      <c r="N22" s="322"/>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row>
    <row r="23" spans="1:54" ht="14.5">
      <c r="A23" s="493"/>
      <c r="B23" s="321" t="s">
        <v>513</v>
      </c>
      <c r="C23" s="325">
        <v>60</v>
      </c>
      <c r="D23" s="326"/>
      <c r="E23" s="326" t="s">
        <v>514</v>
      </c>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row>
    <row r="24" spans="1:54" ht="12.75" customHeight="1">
      <c r="A24" s="493"/>
      <c r="B24" s="321"/>
      <c r="C24" s="327"/>
      <c r="D24" s="327"/>
      <c r="E24" s="327"/>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c r="BB24" s="320"/>
    </row>
    <row r="25" spans="1:54" ht="14.5">
      <c r="A25" s="493"/>
      <c r="B25" s="321"/>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row>
    <row r="26" spans="1:54">
      <c r="A26" s="493"/>
      <c r="B26" s="320"/>
      <c r="C26" s="319"/>
      <c r="D26" s="319"/>
      <c r="E26" s="328">
        <v>2027</v>
      </c>
      <c r="F26" s="328">
        <v>2028</v>
      </c>
      <c r="G26" s="328">
        <v>2029</v>
      </c>
      <c r="H26" s="328">
        <v>2030</v>
      </c>
      <c r="I26" s="328">
        <v>2031</v>
      </c>
      <c r="J26" s="328">
        <v>2032</v>
      </c>
      <c r="K26" s="328">
        <v>2033</v>
      </c>
      <c r="L26" s="328">
        <v>2034</v>
      </c>
      <c r="M26" s="328">
        <v>2035</v>
      </c>
      <c r="N26" s="328">
        <v>2036</v>
      </c>
      <c r="O26" s="328">
        <v>2037</v>
      </c>
      <c r="P26" s="328">
        <v>2038</v>
      </c>
      <c r="Q26" s="328">
        <v>2039</v>
      </c>
      <c r="R26" s="328">
        <v>2040</v>
      </c>
      <c r="S26" s="328">
        <v>2041</v>
      </c>
      <c r="T26" s="328">
        <v>2042</v>
      </c>
      <c r="U26" s="328">
        <v>2043</v>
      </c>
      <c r="V26" s="328">
        <v>2044</v>
      </c>
      <c r="W26" s="328">
        <v>2045</v>
      </c>
      <c r="X26" s="328">
        <v>2046</v>
      </c>
      <c r="Y26" s="328">
        <v>2047</v>
      </c>
      <c r="Z26" s="328">
        <v>2048</v>
      </c>
      <c r="AA26" s="328">
        <v>2049</v>
      </c>
      <c r="AB26" s="328">
        <v>2050</v>
      </c>
      <c r="AC26" s="328">
        <v>2051</v>
      </c>
      <c r="AD26" s="328">
        <v>2052</v>
      </c>
      <c r="AE26" s="328">
        <v>2053</v>
      </c>
      <c r="AF26" s="328">
        <v>2054</v>
      </c>
      <c r="AG26" s="328">
        <v>2055</v>
      </c>
      <c r="AH26" s="328">
        <v>2056</v>
      </c>
      <c r="AI26" s="329">
        <v>2057</v>
      </c>
      <c r="AJ26" s="328">
        <v>2058</v>
      </c>
      <c r="AK26" s="328">
        <v>2059</v>
      </c>
      <c r="AL26" s="328">
        <v>2060</v>
      </c>
      <c r="AM26" s="328">
        <v>2061</v>
      </c>
      <c r="AN26" s="328">
        <v>2062</v>
      </c>
      <c r="AO26" s="328">
        <v>2063</v>
      </c>
      <c r="AP26" s="328">
        <v>2064</v>
      </c>
      <c r="AQ26" s="328">
        <v>2065</v>
      </c>
      <c r="AR26" s="328">
        <v>2066</v>
      </c>
      <c r="AS26" s="328">
        <v>2067</v>
      </c>
      <c r="AT26" s="328">
        <v>2068</v>
      </c>
      <c r="AU26" s="328">
        <v>2069</v>
      </c>
      <c r="AV26" s="328">
        <v>2070</v>
      </c>
      <c r="AW26" s="328">
        <v>2071</v>
      </c>
      <c r="AX26" s="328">
        <v>2072</v>
      </c>
      <c r="AY26" s="328">
        <v>2073</v>
      </c>
      <c r="AZ26" s="328">
        <v>2074</v>
      </c>
      <c r="BA26" s="328">
        <v>2075</v>
      </c>
      <c r="BB26" s="328">
        <v>2076</v>
      </c>
    </row>
    <row r="27" spans="1:54">
      <c r="A27" s="493"/>
      <c r="B27" s="320" t="s">
        <v>515</v>
      </c>
      <c r="C27" s="330">
        <v>0.02</v>
      </c>
      <c r="D27" s="330"/>
      <c r="E27" s="331">
        <f>'Baseline Workings'!C18</f>
        <v>5.5086610148753403E-3</v>
      </c>
      <c r="F27" s="331">
        <f>C18</f>
        <v>5.2332279641315732E-3</v>
      </c>
      <c r="G27" s="331">
        <f>F27*(1+$C$27)</f>
        <v>5.3378925234142047E-3</v>
      </c>
      <c r="H27" s="331">
        <f>G27*(1+$C$27)</f>
        <v>5.4446503738824889E-3</v>
      </c>
      <c r="I27" s="331">
        <f t="shared" ref="I27:BB27" si="0">H27*(1+$C$27)</f>
        <v>5.553543381360139E-3</v>
      </c>
      <c r="J27" s="331">
        <f t="shared" si="0"/>
        <v>5.6646142489873421E-3</v>
      </c>
      <c r="K27" s="331">
        <f t="shared" si="0"/>
        <v>5.7779065339670895E-3</v>
      </c>
      <c r="L27" s="331">
        <f t="shared" si="0"/>
        <v>5.8934646646464309E-3</v>
      </c>
      <c r="M27" s="331">
        <f t="shared" si="0"/>
        <v>6.0113339579393596E-3</v>
      </c>
      <c r="N27" s="331">
        <f t="shared" si="0"/>
        <v>6.1315606370981471E-3</v>
      </c>
      <c r="O27" s="331">
        <f t="shared" si="0"/>
        <v>6.2541918498401098E-3</v>
      </c>
      <c r="P27" s="331">
        <f t="shared" si="0"/>
        <v>6.3792756868369122E-3</v>
      </c>
      <c r="Q27" s="331">
        <f t="shared" si="0"/>
        <v>6.5068612005736506E-3</v>
      </c>
      <c r="R27" s="331">
        <f t="shared" si="0"/>
        <v>6.6369984245851239E-3</v>
      </c>
      <c r="S27" s="331">
        <f t="shared" si="0"/>
        <v>6.7697383930768263E-3</v>
      </c>
      <c r="T27" s="331">
        <f t="shared" si="0"/>
        <v>6.9051331609383633E-3</v>
      </c>
      <c r="U27" s="331">
        <f t="shared" si="0"/>
        <v>7.0432358241571307E-3</v>
      </c>
      <c r="V27" s="331">
        <f t="shared" si="0"/>
        <v>7.1841005406402736E-3</v>
      </c>
      <c r="W27" s="331">
        <f t="shared" si="0"/>
        <v>7.3277825514530791E-3</v>
      </c>
      <c r="X27" s="331">
        <f t="shared" si="0"/>
        <v>7.4743382024821409E-3</v>
      </c>
      <c r="Y27" s="331">
        <f t="shared" si="0"/>
        <v>7.6238249665317838E-3</v>
      </c>
      <c r="Z27" s="331">
        <f t="shared" si="0"/>
        <v>7.77630146586242E-3</v>
      </c>
      <c r="AA27" s="331">
        <f t="shared" si="0"/>
        <v>7.9318274951796688E-3</v>
      </c>
      <c r="AB27" s="331">
        <f t="shared" si="0"/>
        <v>8.0904640450832621E-3</v>
      </c>
      <c r="AC27" s="331">
        <f t="shared" si="0"/>
        <v>8.2522733259849275E-3</v>
      </c>
      <c r="AD27" s="331">
        <f t="shared" si="0"/>
        <v>8.4173187925046262E-3</v>
      </c>
      <c r="AE27" s="331">
        <f t="shared" si="0"/>
        <v>8.5856651683547183E-3</v>
      </c>
      <c r="AF27" s="331">
        <f t="shared" si="0"/>
        <v>8.7573784717218123E-3</v>
      </c>
      <c r="AG27" s="331">
        <f t="shared" si="0"/>
        <v>8.9325260411562482E-3</v>
      </c>
      <c r="AH27" s="331">
        <f t="shared" si="0"/>
        <v>9.1111765619793731E-3</v>
      </c>
      <c r="AI27" s="331">
        <f t="shared" si="0"/>
        <v>9.2934000932189606E-3</v>
      </c>
      <c r="AJ27" s="331">
        <f t="shared" si="0"/>
        <v>9.4792680950833395E-3</v>
      </c>
      <c r="AK27" s="331">
        <f t="shared" si="0"/>
        <v>9.6688534569850069E-3</v>
      </c>
      <c r="AL27" s="331">
        <f t="shared" si="0"/>
        <v>9.8622305261247076E-3</v>
      </c>
      <c r="AM27" s="331">
        <f t="shared" si="0"/>
        <v>1.0059475136647202E-2</v>
      </c>
      <c r="AN27" s="331">
        <f t="shared" si="0"/>
        <v>1.0260664639380147E-2</v>
      </c>
      <c r="AO27" s="331">
        <f t="shared" si="0"/>
        <v>1.0465877932167749E-2</v>
      </c>
      <c r="AP27" s="331">
        <f t="shared" si="0"/>
        <v>1.0675195490811104E-2</v>
      </c>
      <c r="AQ27" s="331">
        <f t="shared" si="0"/>
        <v>1.0888699400627326E-2</v>
      </c>
      <c r="AR27" s="331">
        <f t="shared" si="0"/>
        <v>1.1106473388639872E-2</v>
      </c>
      <c r="AS27" s="331">
        <f t="shared" si="0"/>
        <v>1.132860285641267E-2</v>
      </c>
      <c r="AT27" s="331">
        <f t="shared" si="0"/>
        <v>1.1555174913540923E-2</v>
      </c>
      <c r="AU27" s="331">
        <f t="shared" si="0"/>
        <v>1.1786278411811742E-2</v>
      </c>
      <c r="AV27" s="331">
        <f t="shared" si="0"/>
        <v>1.2022003980047977E-2</v>
      </c>
      <c r="AW27" s="331">
        <f t="shared" si="0"/>
        <v>1.2262444059648936E-2</v>
      </c>
      <c r="AX27" s="331">
        <f t="shared" si="0"/>
        <v>1.2507692940841916E-2</v>
      </c>
      <c r="AY27" s="331">
        <f t="shared" si="0"/>
        <v>1.2757846799658754E-2</v>
      </c>
      <c r="AZ27" s="331">
        <f t="shared" si="0"/>
        <v>1.3013003735651929E-2</v>
      </c>
      <c r="BA27" s="331">
        <f t="shared" si="0"/>
        <v>1.3273263810364968E-2</v>
      </c>
      <c r="BB27" s="331">
        <f t="shared" si="0"/>
        <v>1.3538729086572268E-2</v>
      </c>
    </row>
    <row r="28" spans="1:54" ht="14.5">
      <c r="A28" s="493"/>
      <c r="B28" s="332" t="s">
        <v>516</v>
      </c>
      <c r="D28" s="333"/>
      <c r="E28" s="333">
        <f>((((((E27*$C$19*$C$20*$C$21*$C$22*$C$23)/-1000000)))))</f>
        <v>-5.1794083460162401</v>
      </c>
      <c r="F28" s="333">
        <f t="shared" ref="F28:BB28" si="1">((((((F27*$C$19*$C$20*$C$21*$C$22*$C$23)/-1000000)))))</f>
        <v>-4.9204379287154296</v>
      </c>
      <c r="G28" s="333">
        <f t="shared" si="1"/>
        <v>-5.0188466872897379</v>
      </c>
      <c r="H28" s="333">
        <f t="shared" si="1"/>
        <v>-5.1192236210355322</v>
      </c>
      <c r="I28" s="333">
        <f t="shared" si="1"/>
        <v>-5.2216080934562443</v>
      </c>
      <c r="J28" s="333">
        <f t="shared" si="1"/>
        <v>-5.3260402553253696</v>
      </c>
      <c r="K28" s="333">
        <f t="shared" si="1"/>
        <v>-5.4325610604318761</v>
      </c>
      <c r="L28" s="333">
        <f t="shared" si="1"/>
        <v>-5.5412122816405134</v>
      </c>
      <c r="M28" s="333">
        <f t="shared" si="1"/>
        <v>-5.6520365272733244</v>
      </c>
      <c r="N28" s="333">
        <f t="shared" si="1"/>
        <v>-5.7650772578187901</v>
      </c>
      <c r="O28" s="333">
        <f t="shared" si="1"/>
        <v>-5.8803788029751667</v>
      </c>
      <c r="P28" s="333">
        <f t="shared" si="1"/>
        <v>-5.9979863790346704</v>
      </c>
      <c r="Q28" s="333">
        <f t="shared" si="1"/>
        <v>-6.1179461066153635</v>
      </c>
      <c r="R28" s="333">
        <f t="shared" si="1"/>
        <v>-6.2403050287476711</v>
      </c>
      <c r="S28" s="333">
        <f t="shared" si="1"/>
        <v>-6.3651111293226244</v>
      </c>
      <c r="T28" s="333">
        <f t="shared" si="1"/>
        <v>-6.4924133519090779</v>
      </c>
      <c r="U28" s="333">
        <f t="shared" si="1"/>
        <v>-6.6222616189472587</v>
      </c>
      <c r="V28" s="333">
        <f t="shared" si="1"/>
        <v>-6.7547068513262047</v>
      </c>
      <c r="W28" s="333">
        <f t="shared" si="1"/>
        <v>-6.8898009883527278</v>
      </c>
      <c r="X28" s="333">
        <f t="shared" si="1"/>
        <v>-7.0275970081197832</v>
      </c>
      <c r="Y28" s="333">
        <f t="shared" si="1"/>
        <v>-7.1681489482821785</v>
      </c>
      <c r="Z28" s="333">
        <f t="shared" si="1"/>
        <v>-7.3115119272478228</v>
      </c>
      <c r="AA28" s="333">
        <f t="shared" si="1"/>
        <v>-7.45774216579278</v>
      </c>
      <c r="AB28" s="333">
        <f t="shared" si="1"/>
        <v>-7.6068970091086356</v>
      </c>
      <c r="AC28" s="333">
        <f t="shared" si="1"/>
        <v>-7.7590349492908084</v>
      </c>
      <c r="AD28" s="333">
        <f t="shared" si="1"/>
        <v>-7.914215648276623</v>
      </c>
      <c r="AE28" s="333">
        <f t="shared" si="1"/>
        <v>-8.0724999612421566</v>
      </c>
      <c r="AF28" s="333">
        <f t="shared" si="1"/>
        <v>-8.2339499604669992</v>
      </c>
      <c r="AG28" s="333">
        <f t="shared" si="1"/>
        <v>-8.3986289596763406</v>
      </c>
      <c r="AH28" s="333">
        <f t="shared" si="1"/>
        <v>-8.5666015388698646</v>
      </c>
      <c r="AI28" s="333">
        <f t="shared" si="1"/>
        <v>-8.7379335696472644</v>
      </c>
      <c r="AJ28" s="333">
        <f t="shared" si="1"/>
        <v>-8.9126922410402099</v>
      </c>
      <c r="AK28" s="333">
        <f t="shared" si="1"/>
        <v>-9.0909460858610132</v>
      </c>
      <c r="AL28" s="333">
        <f t="shared" si="1"/>
        <v>-9.2727650075782346</v>
      </c>
      <c r="AM28" s="333">
        <f t="shared" si="1"/>
        <v>-9.4582203077297997</v>
      </c>
      <c r="AN28" s="333">
        <f t="shared" si="1"/>
        <v>-9.647384713884394</v>
      </c>
      <c r="AO28" s="333">
        <f t="shared" si="1"/>
        <v>-9.8403324081620855</v>
      </c>
      <c r="AP28" s="333">
        <f t="shared" si="1"/>
        <v>-10.037139056325325</v>
      </c>
      <c r="AQ28" s="333">
        <f t="shared" si="1"/>
        <v>-10.237881837451832</v>
      </c>
      <c r="AR28" s="333">
        <f t="shared" si="1"/>
        <v>-10.442639474200867</v>
      </c>
      <c r="AS28" s="333">
        <f t="shared" si="1"/>
        <v>-10.651492263684883</v>
      </c>
      <c r="AT28" s="333">
        <f t="shared" si="1"/>
        <v>-10.864522108958582</v>
      </c>
      <c r="AU28" s="333">
        <f t="shared" si="1"/>
        <v>-11.081812551137753</v>
      </c>
      <c r="AV28" s="333">
        <f t="shared" si="1"/>
        <v>-11.30344880216051</v>
      </c>
      <c r="AW28" s="333">
        <f t="shared" si="1"/>
        <v>-11.529517778203719</v>
      </c>
      <c r="AX28" s="333">
        <f t="shared" si="1"/>
        <v>-11.760108133767794</v>
      </c>
      <c r="AY28" s="333">
        <f t="shared" si="1"/>
        <v>-11.995310296443151</v>
      </c>
      <c r="AZ28" s="333">
        <f t="shared" si="1"/>
        <v>-12.235216502372012</v>
      </c>
      <c r="BA28" s="333">
        <f t="shared" si="1"/>
        <v>-12.479920832419456</v>
      </c>
      <c r="BB28" s="333">
        <f t="shared" si="1"/>
        <v>-12.729519249067843</v>
      </c>
    </row>
    <row r="29" spans="1:54">
      <c r="A29" s="493"/>
      <c r="B29" t="s">
        <v>517</v>
      </c>
      <c r="D29" s="333"/>
      <c r="E29" s="333">
        <f>1183854*-0.000001</f>
        <v>-1.183854</v>
      </c>
      <c r="F29" s="333">
        <f>1933790*-0.000001</f>
        <v>-1.9337899999999999</v>
      </c>
      <c r="G29" s="333">
        <f>1137625*-0.000001</f>
        <v>-1.1376249999999999</v>
      </c>
      <c r="H29" s="333">
        <f>1007053*-0.000001</f>
        <v>-1.007053</v>
      </c>
      <c r="I29" s="333">
        <f>2053902*-0.000001</f>
        <v>-2.0539019999999999</v>
      </c>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row>
    <row r="30" spans="1:54">
      <c r="A30" s="493"/>
      <c r="B30" s="320" t="s">
        <v>576</v>
      </c>
      <c r="C30" s="336"/>
      <c r="D30" s="336"/>
      <c r="E30" s="333">
        <f>(2.19/5)*-1</f>
        <v>-0.438</v>
      </c>
      <c r="F30" s="333">
        <f>(2.19/5)*-1</f>
        <v>-0.438</v>
      </c>
      <c r="G30" s="333">
        <f>(2.19/5)*-1</f>
        <v>-0.438</v>
      </c>
      <c r="H30" s="333">
        <f>(2.19/5)*-1</f>
        <v>-0.438</v>
      </c>
      <c r="I30" s="333">
        <f>(2.19/5)*-1</f>
        <v>-0.438</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c r="A31" s="493"/>
      <c r="B31" s="320"/>
      <c r="C31" s="320"/>
      <c r="D31" s="320"/>
      <c r="E31" s="334"/>
      <c r="F31" s="334"/>
      <c r="G31" s="334"/>
      <c r="H31" s="33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row>
    <row r="32" spans="1:54">
      <c r="A32" s="493"/>
      <c r="B32" s="320"/>
      <c r="C32" s="320"/>
      <c r="D32" s="320"/>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row>
    <row r="33" spans="1:55">
      <c r="A33" s="493"/>
      <c r="B33" s="320"/>
      <c r="C33" s="319"/>
      <c r="D33" s="319"/>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9"/>
      <c r="AJ33" s="328"/>
      <c r="AK33" s="328"/>
      <c r="AL33" s="328"/>
      <c r="AM33" s="328"/>
      <c r="AN33" s="328"/>
      <c r="AO33" s="328"/>
      <c r="AP33" s="328"/>
      <c r="AQ33" s="328"/>
      <c r="AR33" s="328"/>
      <c r="AS33" s="328"/>
      <c r="AT33" s="328"/>
      <c r="AU33" s="328"/>
      <c r="AV33" s="328"/>
      <c r="AW33" s="328"/>
      <c r="AX33" s="328"/>
      <c r="AY33" s="328"/>
      <c r="AZ33" s="328"/>
      <c r="BA33" s="328"/>
      <c r="BB33" s="328"/>
    </row>
    <row r="34" spans="1:55">
      <c r="A34" s="493"/>
      <c r="B34" s="320"/>
      <c r="C34" s="330"/>
      <c r="D34" s="330"/>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row>
    <row r="35" spans="1:55" ht="14.5">
      <c r="A35" s="493" t="s">
        <v>577</v>
      </c>
      <c r="B35" s="332"/>
      <c r="D35" s="333"/>
      <c r="E35" s="333"/>
      <c r="F35" s="333"/>
      <c r="G35" s="333"/>
      <c r="H35" s="333"/>
      <c r="I35" s="333"/>
      <c r="J35" s="333"/>
      <c r="K35" s="333"/>
      <c r="L35" s="333"/>
      <c r="M35" s="333"/>
      <c r="N35" s="333"/>
      <c r="O35" s="333"/>
      <c r="P35" s="333"/>
      <c r="Q35" s="333"/>
      <c r="R35" s="333"/>
      <c r="S35" s="333"/>
      <c r="T35" s="333"/>
      <c r="U35" s="333"/>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3"/>
    </row>
    <row r="36" spans="1:55">
      <c r="A36" s="493"/>
      <c r="D36" s="333"/>
      <c r="E36" s="333"/>
      <c r="F36" s="333"/>
      <c r="G36" s="333"/>
      <c r="H36" s="337">
        <f>0.00550866101487534-(0.00550866101487534*0.05)</f>
        <v>5.2332279641315732E-3</v>
      </c>
      <c r="I36" s="333"/>
      <c r="J36" s="333"/>
      <c r="K36" s="333"/>
      <c r="L36" s="333"/>
      <c r="M36" s="333"/>
      <c r="N36" s="333"/>
      <c r="O36" s="333"/>
      <c r="P36" s="333"/>
      <c r="Q36" s="333"/>
      <c r="R36" s="333"/>
      <c r="S36" s="333"/>
      <c r="T36" s="333"/>
      <c r="U36" s="333"/>
      <c r="V36" s="333"/>
      <c r="W36" s="333"/>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row>
    <row r="37" spans="1:55">
      <c r="A37" s="493"/>
      <c r="B37" s="320"/>
      <c r="C37" s="336"/>
      <c r="D37" s="336"/>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5">
      <c r="A38" s="493"/>
      <c r="B38" s="320"/>
      <c r="C38" s="502"/>
      <c r="D38" s="502"/>
      <c r="E38" s="338"/>
      <c r="F38" s="1"/>
      <c r="G38" s="338"/>
      <c r="H38" s="338"/>
      <c r="I38" s="338"/>
      <c r="J38" s="338"/>
      <c r="K38" s="1"/>
      <c r="L38" s="338"/>
      <c r="M38" s="338"/>
      <c r="N38" s="338"/>
      <c r="O38" s="338"/>
      <c r="P38" s="1"/>
      <c r="Q38" s="338"/>
      <c r="R38" s="338"/>
      <c r="S38" s="338"/>
      <c r="T38" s="338"/>
      <c r="U38" s="1"/>
      <c r="V38" s="338"/>
      <c r="W38" s="338"/>
      <c r="X38" s="338"/>
      <c r="Y38" s="338"/>
      <c r="Z38" s="1"/>
      <c r="AA38" s="338"/>
      <c r="AB38" s="338"/>
      <c r="AC38" s="338"/>
      <c r="AD38" s="338"/>
      <c r="AE38" s="1"/>
      <c r="AF38" s="338"/>
      <c r="AG38" s="338"/>
      <c r="AH38" s="338"/>
      <c r="AI38" s="338"/>
      <c r="AJ38" s="1"/>
      <c r="AK38" s="338"/>
      <c r="AL38" s="338"/>
      <c r="AM38" s="338"/>
      <c r="AN38" s="338"/>
      <c r="AO38" s="1"/>
      <c r="AP38" s="338"/>
      <c r="AQ38" s="338"/>
      <c r="AR38" s="338"/>
      <c r="AS38" s="338"/>
      <c r="AT38" s="1"/>
      <c r="AU38" s="338"/>
      <c r="AV38" s="338"/>
      <c r="AW38" s="338"/>
      <c r="AX38" s="338"/>
      <c r="AY38" s="1"/>
      <c r="AZ38" s="338"/>
      <c r="BA38" s="338"/>
      <c r="BB38" s="338"/>
    </row>
    <row r="39" spans="1:55">
      <c r="A39" s="493"/>
      <c r="B39" s="320"/>
      <c r="C39" s="336"/>
      <c r="D39" s="336"/>
      <c r="E39" s="338"/>
      <c r="F39" s="1"/>
      <c r="G39" s="338"/>
      <c r="H39" s="338"/>
      <c r="I39" s="338"/>
      <c r="J39" s="338"/>
      <c r="K39" s="1"/>
      <c r="L39" s="338"/>
      <c r="M39" s="338"/>
      <c r="N39" s="338"/>
      <c r="O39" s="338"/>
      <c r="P39" s="1"/>
      <c r="Q39" s="338"/>
      <c r="R39" s="338"/>
      <c r="S39" s="338"/>
      <c r="T39" s="338"/>
      <c r="U39" s="1"/>
      <c r="V39" s="338"/>
      <c r="W39" s="338"/>
      <c r="X39" s="338"/>
      <c r="Y39" s="338"/>
      <c r="Z39" s="1"/>
      <c r="AA39" s="338"/>
      <c r="AB39" s="338"/>
      <c r="AC39" s="338"/>
      <c r="AD39" s="338"/>
      <c r="AE39" s="1"/>
      <c r="AF39" s="338"/>
      <c r="AG39" s="338"/>
      <c r="AH39" s="338"/>
      <c r="AI39" s="338"/>
      <c r="AJ39" s="1"/>
      <c r="AK39" s="338"/>
      <c r="AL39" s="338"/>
      <c r="AM39" s="338"/>
      <c r="AN39" s="338"/>
      <c r="AO39" s="1"/>
      <c r="AP39" s="338"/>
      <c r="AQ39" s="338"/>
      <c r="AR39" s="338"/>
      <c r="AS39" s="338"/>
      <c r="AT39" s="1"/>
      <c r="AU39" s="338"/>
      <c r="AV39" s="338"/>
      <c r="AW39" s="338"/>
      <c r="AX39" s="338"/>
      <c r="AY39" s="1"/>
      <c r="AZ39" s="338"/>
      <c r="BA39" s="338"/>
      <c r="BB39" s="338"/>
    </row>
    <row r="40" spans="1:55">
      <c r="A40" s="493"/>
      <c r="B40" s="320"/>
      <c r="C40" s="336"/>
      <c r="D40" s="336"/>
      <c r="E40" s="338"/>
      <c r="F40" s="1"/>
      <c r="G40" s="338"/>
      <c r="H40" s="338"/>
      <c r="I40" s="338"/>
      <c r="J40" s="338"/>
      <c r="K40" s="1"/>
      <c r="L40" s="338"/>
      <c r="M40" s="338"/>
      <c r="N40" s="338"/>
      <c r="O40" s="338"/>
      <c r="P40" s="1"/>
      <c r="Q40" s="338"/>
      <c r="R40" s="338"/>
      <c r="S40" s="338"/>
      <c r="T40" s="338"/>
      <c r="U40" s="1"/>
      <c r="V40" s="338"/>
      <c r="W40" s="338"/>
      <c r="X40" s="338"/>
      <c r="Y40" s="338"/>
      <c r="Z40" s="1"/>
      <c r="AA40" s="338"/>
      <c r="AB40" s="338"/>
      <c r="AC40" s="338"/>
      <c r="AD40" s="338"/>
      <c r="AE40" s="1"/>
      <c r="AF40" s="338"/>
      <c r="AG40" s="338"/>
      <c r="AH40" s="338"/>
      <c r="AI40" s="338"/>
      <c r="AJ40" s="1"/>
      <c r="AK40" s="338"/>
      <c r="AL40" s="338"/>
      <c r="AM40" s="338"/>
      <c r="AN40" s="338"/>
      <c r="AO40" s="1"/>
      <c r="AP40" s="338"/>
      <c r="AQ40" s="338"/>
      <c r="AR40" s="338"/>
      <c r="AS40" s="338"/>
      <c r="AT40" s="1"/>
      <c r="AU40" s="338"/>
      <c r="AV40" s="338"/>
      <c r="AW40" s="338"/>
      <c r="AX40" s="338"/>
      <c r="AY40" s="1"/>
      <c r="AZ40" s="338"/>
      <c r="BA40" s="338"/>
      <c r="BB40" s="338"/>
    </row>
    <row r="41" spans="1:55">
      <c r="A41" s="493"/>
      <c r="B41" s="320"/>
      <c r="C41" s="336"/>
      <c r="D41" s="336"/>
      <c r="E41" s="338"/>
      <c r="F41" s="1"/>
      <c r="G41" s="338"/>
      <c r="H41" s="338"/>
      <c r="I41" s="338"/>
      <c r="J41" s="338"/>
      <c r="K41" s="1"/>
      <c r="L41" s="338"/>
      <c r="M41" s="338"/>
      <c r="N41" s="338"/>
      <c r="O41" s="338"/>
      <c r="P41" s="1"/>
      <c r="Q41" s="338"/>
      <c r="R41" s="338"/>
      <c r="S41" s="338"/>
      <c r="T41" s="338"/>
      <c r="U41" s="1"/>
      <c r="V41" s="338"/>
      <c r="W41" s="338"/>
      <c r="X41" s="338"/>
      <c r="Y41" s="338"/>
      <c r="Z41" s="1"/>
      <c r="AA41" s="338"/>
      <c r="AB41" s="338"/>
      <c r="AC41" s="338"/>
      <c r="AD41" s="338"/>
      <c r="AE41" s="1"/>
      <c r="AF41" s="338"/>
      <c r="AG41" s="338"/>
      <c r="AH41" s="338"/>
      <c r="AI41" s="338"/>
      <c r="AJ41" s="1"/>
      <c r="AK41" s="338"/>
      <c r="AL41" s="338"/>
      <c r="AM41" s="338"/>
      <c r="AN41" s="338"/>
      <c r="AO41" s="1"/>
      <c r="AP41" s="338"/>
      <c r="AQ41" s="338"/>
      <c r="AR41" s="338"/>
      <c r="AS41" s="338"/>
      <c r="AT41" s="1"/>
      <c r="AU41" s="338"/>
      <c r="AV41" s="338"/>
      <c r="AW41" s="338"/>
      <c r="AX41" s="338"/>
      <c r="AY41" s="1"/>
      <c r="AZ41" s="338"/>
      <c r="BA41" s="338"/>
      <c r="BB41" s="338"/>
    </row>
    <row r="42" spans="1:55">
      <c r="A42" s="493"/>
      <c r="B42" s="320"/>
      <c r="C42" s="336"/>
      <c r="D42" s="336"/>
      <c r="E42" s="338"/>
      <c r="F42" s="1"/>
      <c r="G42" s="338"/>
      <c r="H42" s="338"/>
      <c r="I42" s="338"/>
      <c r="J42" s="338"/>
      <c r="K42" s="1"/>
      <c r="L42" s="338"/>
      <c r="M42" s="338"/>
      <c r="N42" s="338"/>
      <c r="O42" s="338"/>
      <c r="P42" s="1"/>
      <c r="Q42" s="338"/>
      <c r="R42" s="338"/>
      <c r="S42" s="338"/>
      <c r="T42" s="338"/>
      <c r="U42" s="1"/>
      <c r="V42" s="338"/>
      <c r="W42" s="338"/>
      <c r="X42" s="338"/>
      <c r="Y42" s="338"/>
      <c r="Z42" s="1"/>
      <c r="AA42" s="338"/>
      <c r="AB42" s="338"/>
      <c r="AC42" s="338"/>
      <c r="AD42" s="338"/>
      <c r="AE42" s="1"/>
      <c r="AF42" s="338"/>
      <c r="AG42" s="338"/>
      <c r="AH42" s="338"/>
      <c r="AI42" s="338"/>
      <c r="AJ42" s="1"/>
      <c r="AK42" s="338"/>
      <c r="AL42" s="338"/>
      <c r="AM42" s="338"/>
      <c r="AN42" s="338"/>
      <c r="AO42" s="1"/>
      <c r="AP42" s="338"/>
      <c r="AQ42" s="338"/>
      <c r="AR42" s="338"/>
      <c r="AS42" s="338"/>
      <c r="AT42" s="1"/>
      <c r="AU42" s="338"/>
      <c r="AV42" s="338"/>
      <c r="AW42" s="338"/>
      <c r="AX42" s="338"/>
      <c r="AY42" s="1"/>
      <c r="AZ42" s="338"/>
      <c r="BA42" s="338"/>
      <c r="BB42" s="338"/>
    </row>
    <row r="43" spans="1:55">
      <c r="A43" s="493"/>
      <c r="B43" s="320"/>
      <c r="C43" s="336"/>
      <c r="D43" s="336"/>
      <c r="E43" s="338"/>
      <c r="F43" s="1"/>
      <c r="G43" s="338"/>
      <c r="H43" s="338"/>
      <c r="I43" s="338"/>
      <c r="J43" s="338"/>
      <c r="K43" s="1"/>
      <c r="L43" s="338"/>
      <c r="M43" s="338"/>
      <c r="N43" s="338"/>
      <c r="O43" s="338"/>
      <c r="P43" s="1"/>
      <c r="Q43" s="338"/>
      <c r="R43" s="338"/>
      <c r="S43" s="338"/>
      <c r="T43" s="338"/>
      <c r="U43" s="1"/>
      <c r="V43" s="338"/>
      <c r="W43" s="338"/>
      <c r="X43" s="338"/>
      <c r="Y43" s="338"/>
      <c r="Z43" s="1"/>
      <c r="AA43" s="338"/>
      <c r="AB43" s="338"/>
      <c r="AC43" s="338"/>
      <c r="AD43" s="338"/>
      <c r="AE43" s="1"/>
      <c r="AF43" s="338"/>
      <c r="AG43" s="338"/>
      <c r="AH43" s="338"/>
      <c r="AI43" s="338"/>
      <c r="AJ43" s="1"/>
      <c r="AK43" s="338"/>
      <c r="AL43" s="338"/>
      <c r="AM43" s="338"/>
      <c r="AN43" s="338"/>
      <c r="AO43" s="1"/>
      <c r="AP43" s="338"/>
      <c r="AQ43" s="338"/>
      <c r="AR43" s="338"/>
      <c r="AS43" s="338"/>
      <c r="AT43" s="1"/>
      <c r="AU43" s="338"/>
      <c r="AV43" s="338"/>
      <c r="AW43" s="338"/>
      <c r="AX43" s="338"/>
      <c r="AY43" s="1"/>
      <c r="AZ43" s="338"/>
      <c r="BA43" s="338"/>
      <c r="BB43" s="338"/>
    </row>
    <row r="44" spans="1:55">
      <c r="A44" s="493"/>
      <c r="B44" s="320"/>
      <c r="C44" s="336"/>
      <c r="D44" s="336"/>
      <c r="E44" s="338"/>
      <c r="F44" s="1"/>
      <c r="G44" s="338"/>
      <c r="H44" s="338"/>
      <c r="I44" s="338"/>
      <c r="J44" s="338"/>
      <c r="K44" s="1"/>
      <c r="L44" s="338"/>
      <c r="M44" s="338"/>
      <c r="N44" s="338"/>
      <c r="O44" s="338"/>
      <c r="P44" s="1"/>
      <c r="Q44" s="338"/>
      <c r="R44" s="338"/>
      <c r="S44" s="338"/>
      <c r="T44" s="338"/>
      <c r="U44" s="1"/>
      <c r="V44" s="338"/>
      <c r="W44" s="338"/>
      <c r="X44" s="338"/>
      <c r="Y44" s="338"/>
      <c r="Z44" s="1"/>
      <c r="AA44" s="338"/>
      <c r="AB44" s="338"/>
      <c r="AC44" s="338"/>
      <c r="AD44" s="338"/>
      <c r="AE44" s="1"/>
      <c r="AF44" s="338"/>
      <c r="AG44" s="338"/>
      <c r="AH44" s="338"/>
      <c r="AI44" s="338"/>
      <c r="AJ44" s="1"/>
      <c r="AK44" s="338"/>
      <c r="AL44" s="338"/>
      <c r="AM44" s="338"/>
      <c r="AN44" s="338"/>
      <c r="AO44" s="1"/>
      <c r="AP44" s="338"/>
      <c r="AQ44" s="338"/>
      <c r="AR44" s="338"/>
      <c r="AS44" s="338"/>
      <c r="AT44" s="1"/>
      <c r="AU44" s="338"/>
      <c r="AV44" s="338"/>
      <c r="AW44" s="338"/>
      <c r="AX44" s="338"/>
      <c r="AY44" s="1"/>
      <c r="AZ44" s="338"/>
      <c r="BA44" s="338"/>
      <c r="BB44" s="338"/>
    </row>
    <row r="45" spans="1:55">
      <c r="A45" s="493"/>
      <c r="B45" s="320"/>
      <c r="C45" s="336"/>
      <c r="D45" s="336"/>
      <c r="E45" s="338"/>
      <c r="F45" s="1"/>
      <c r="G45" s="338"/>
      <c r="H45" s="338"/>
      <c r="I45" s="338"/>
      <c r="J45" s="338"/>
      <c r="K45" s="1"/>
      <c r="L45" s="338"/>
      <c r="M45" s="338"/>
      <c r="N45" s="338"/>
      <c r="O45" s="338"/>
      <c r="P45" s="1"/>
      <c r="Q45" s="338"/>
      <c r="R45" s="338"/>
      <c r="S45" s="338"/>
      <c r="T45" s="338"/>
      <c r="U45" s="1"/>
      <c r="V45" s="338"/>
      <c r="W45" s="338"/>
      <c r="X45" s="338"/>
      <c r="Y45" s="338"/>
      <c r="Z45" s="1"/>
      <c r="AA45" s="338"/>
      <c r="AB45" s="338"/>
      <c r="AC45" s="338"/>
      <c r="AD45" s="338"/>
      <c r="AE45" s="1"/>
      <c r="AF45" s="338"/>
      <c r="AG45" s="338"/>
      <c r="AH45" s="338"/>
      <c r="AI45" s="338"/>
      <c r="AJ45" s="1"/>
      <c r="AK45" s="338"/>
      <c r="AL45" s="338"/>
      <c r="AM45" s="338"/>
      <c r="AN45" s="338"/>
      <c r="AO45" s="1"/>
      <c r="AP45" s="338"/>
      <c r="AQ45" s="338"/>
      <c r="AR45" s="338"/>
      <c r="AS45" s="338"/>
      <c r="AT45" s="1"/>
      <c r="AU45" s="338"/>
      <c r="AV45" s="338"/>
      <c r="AW45" s="338"/>
      <c r="AX45" s="338"/>
      <c r="AY45" s="1"/>
      <c r="AZ45" s="338"/>
      <c r="BA45" s="338"/>
      <c r="BB45" s="338"/>
    </row>
    <row r="46" spans="1:55">
      <c r="A46" s="493"/>
      <c r="B46" s="320"/>
      <c r="C46" s="336"/>
      <c r="D46" s="336"/>
      <c r="E46" s="338"/>
      <c r="F46" s="1"/>
      <c r="G46" s="338"/>
      <c r="H46" s="338"/>
      <c r="I46" s="338"/>
      <c r="J46" s="338"/>
      <c r="K46" s="1"/>
      <c r="L46" s="338"/>
      <c r="M46" s="338"/>
      <c r="N46" s="338"/>
      <c r="O46" s="338"/>
      <c r="P46" s="1"/>
      <c r="Q46" s="338"/>
      <c r="R46" s="338"/>
      <c r="S46" s="338"/>
      <c r="T46" s="338"/>
      <c r="U46" s="1"/>
      <c r="V46" s="338"/>
      <c r="W46" s="338"/>
      <c r="X46" s="338"/>
      <c r="Y46" s="338"/>
      <c r="Z46" s="1"/>
      <c r="AA46" s="338"/>
      <c r="AB46" s="338"/>
      <c r="AC46" s="338"/>
      <c r="AD46" s="338"/>
      <c r="AE46" s="1"/>
      <c r="AF46" s="338"/>
      <c r="AG46" s="338"/>
      <c r="AH46" s="338"/>
      <c r="AI46" s="338"/>
      <c r="AJ46" s="1"/>
      <c r="AK46" s="338"/>
      <c r="AL46" s="338"/>
      <c r="AM46" s="338"/>
      <c r="AN46" s="338"/>
      <c r="AO46" s="1"/>
      <c r="AP46" s="338"/>
      <c r="AQ46" s="338"/>
      <c r="AR46" s="338"/>
      <c r="AS46" s="338"/>
      <c r="AT46" s="1"/>
      <c r="AU46" s="338"/>
      <c r="AV46" s="338"/>
      <c r="AW46" s="338"/>
      <c r="AX46" s="338"/>
      <c r="AY46" s="1"/>
      <c r="AZ46" s="338"/>
      <c r="BA46" s="338"/>
      <c r="BB46" s="338"/>
    </row>
    <row r="47" spans="1:55">
      <c r="A47" s="493"/>
      <c r="B47" s="320"/>
      <c r="C47" s="336"/>
      <c r="D47" s="336"/>
      <c r="E47" s="338"/>
      <c r="F47" s="1"/>
      <c r="G47" s="338"/>
      <c r="H47" s="338"/>
      <c r="I47" s="338"/>
      <c r="J47" s="338"/>
      <c r="K47" s="1"/>
      <c r="L47" s="338"/>
      <c r="M47" s="338"/>
      <c r="N47" s="338"/>
      <c r="O47" s="338"/>
      <c r="P47" s="1"/>
      <c r="Q47" s="338"/>
      <c r="R47" s="338"/>
      <c r="S47" s="338"/>
      <c r="T47" s="338"/>
      <c r="U47" s="1"/>
      <c r="V47" s="338"/>
      <c r="W47" s="338"/>
      <c r="X47" s="338"/>
      <c r="Y47" s="338"/>
      <c r="Z47" s="1"/>
      <c r="AA47" s="338"/>
      <c r="AB47" s="338"/>
      <c r="AC47" s="338"/>
      <c r="AD47" s="338"/>
      <c r="AE47" s="1"/>
      <c r="AF47" s="338"/>
      <c r="AG47" s="338"/>
      <c r="AH47" s="338"/>
      <c r="AI47" s="338"/>
      <c r="AJ47" s="1"/>
      <c r="AK47" s="338"/>
      <c r="AL47" s="338"/>
      <c r="AM47" s="338"/>
      <c r="AN47" s="338"/>
      <c r="AO47" s="1"/>
      <c r="AP47" s="338"/>
      <c r="AQ47" s="338"/>
      <c r="AR47" s="338"/>
      <c r="AS47" s="338"/>
      <c r="AT47" s="1"/>
      <c r="AU47" s="338"/>
      <c r="AV47" s="338"/>
      <c r="AW47" s="338"/>
      <c r="AX47" s="338"/>
      <c r="AY47" s="1"/>
      <c r="AZ47" s="338"/>
      <c r="BA47" s="338"/>
      <c r="BB47" s="338"/>
    </row>
    <row r="48" spans="1:55">
      <c r="A48" s="493"/>
      <c r="B48" s="320"/>
      <c r="C48" s="336"/>
      <c r="D48" s="336"/>
      <c r="E48" s="338"/>
      <c r="F48" s="1"/>
      <c r="G48" s="338"/>
      <c r="H48" s="338"/>
      <c r="I48" s="338"/>
      <c r="J48" s="338"/>
      <c r="K48" s="1"/>
      <c r="L48" s="338"/>
      <c r="M48" s="338"/>
      <c r="N48" s="338"/>
      <c r="O48" s="338"/>
      <c r="P48" s="1"/>
      <c r="Q48" s="338"/>
      <c r="R48" s="338"/>
      <c r="S48" s="338"/>
      <c r="T48" s="338"/>
      <c r="U48" s="1"/>
      <c r="V48" s="338"/>
      <c r="W48" s="338"/>
      <c r="X48" s="338"/>
      <c r="Y48" s="338"/>
      <c r="Z48" s="1"/>
      <c r="AA48" s="338"/>
      <c r="AB48" s="338"/>
      <c r="AC48" s="338"/>
      <c r="AD48" s="338"/>
      <c r="AE48" s="1"/>
      <c r="AF48" s="338"/>
      <c r="AG48" s="338"/>
      <c r="AH48" s="338"/>
      <c r="AI48" s="338"/>
      <c r="AJ48" s="1"/>
      <c r="AK48" s="338"/>
      <c r="AL48" s="338"/>
      <c r="AM48" s="338"/>
      <c r="AN48" s="338"/>
      <c r="AO48" s="1"/>
      <c r="AP48" s="338"/>
      <c r="AQ48" s="338"/>
      <c r="AR48" s="338"/>
      <c r="AS48" s="338"/>
      <c r="AT48" s="1"/>
      <c r="AU48" s="338"/>
      <c r="AV48" s="338"/>
      <c r="AW48" s="338"/>
      <c r="AX48" s="338"/>
      <c r="AY48" s="1"/>
      <c r="AZ48" s="338"/>
      <c r="BA48" s="338"/>
      <c r="BB48" s="338"/>
    </row>
    <row r="49" spans="1:54">
      <c r="A49" s="493"/>
      <c r="B49" s="320"/>
      <c r="C49" s="336"/>
      <c r="D49" s="336"/>
      <c r="E49" s="338"/>
      <c r="F49" s="1"/>
      <c r="G49" s="338"/>
      <c r="H49" s="338"/>
      <c r="I49" s="338"/>
      <c r="J49" s="338"/>
      <c r="K49" s="1"/>
      <c r="L49" s="338"/>
      <c r="M49" s="338"/>
      <c r="N49" s="338"/>
      <c r="O49" s="338"/>
      <c r="P49" s="1"/>
      <c r="Q49" s="338"/>
      <c r="R49" s="338"/>
      <c r="S49" s="338"/>
      <c r="T49" s="338"/>
      <c r="U49" s="1"/>
      <c r="V49" s="338"/>
      <c r="W49" s="338"/>
      <c r="X49" s="338"/>
      <c r="Y49" s="338"/>
      <c r="Z49" s="1"/>
      <c r="AA49" s="338"/>
      <c r="AB49" s="338"/>
      <c r="AC49" s="338"/>
      <c r="AD49" s="338"/>
      <c r="AE49" s="1"/>
      <c r="AF49" s="338"/>
      <c r="AG49" s="338"/>
      <c r="AH49" s="338"/>
      <c r="AI49" s="338"/>
      <c r="AJ49" s="1"/>
      <c r="AK49" s="338"/>
      <c r="AL49" s="338"/>
      <c r="AM49" s="338"/>
      <c r="AN49" s="338"/>
      <c r="AO49" s="1"/>
      <c r="AP49" s="338"/>
      <c r="AQ49" s="338"/>
      <c r="AR49" s="338"/>
      <c r="AS49" s="338"/>
      <c r="AT49" s="1"/>
      <c r="AU49" s="338"/>
      <c r="AV49" s="338"/>
      <c r="AW49" s="338"/>
      <c r="AX49" s="338"/>
      <c r="AY49" s="1"/>
      <c r="AZ49" s="338"/>
      <c r="BA49" s="338"/>
      <c r="BB49" s="338"/>
    </row>
    <row r="50" spans="1:54">
      <c r="A50" s="493"/>
      <c r="B50" s="320"/>
      <c r="C50" s="336"/>
      <c r="D50" s="336"/>
      <c r="E50" s="338"/>
      <c r="F50" s="1"/>
      <c r="G50" s="338"/>
      <c r="H50" s="338"/>
      <c r="I50" s="338"/>
      <c r="J50" s="338"/>
      <c r="K50" s="1"/>
      <c r="L50" s="338"/>
      <c r="M50" s="338"/>
      <c r="N50" s="338"/>
      <c r="O50" s="338"/>
      <c r="P50" s="1"/>
      <c r="Q50" s="338"/>
      <c r="R50" s="338"/>
      <c r="S50" s="338"/>
      <c r="T50" s="338"/>
      <c r="U50" s="1"/>
      <c r="V50" s="338"/>
      <c r="W50" s="338"/>
      <c r="X50" s="338"/>
      <c r="Y50" s="338"/>
      <c r="Z50" s="1"/>
      <c r="AA50" s="338"/>
      <c r="AB50" s="338"/>
      <c r="AC50" s="338"/>
      <c r="AD50" s="338"/>
      <c r="AE50" s="1"/>
      <c r="AF50" s="338"/>
      <c r="AG50" s="338"/>
      <c r="AH50" s="338"/>
      <c r="AI50" s="338"/>
      <c r="AJ50" s="1"/>
      <c r="AK50" s="338"/>
      <c r="AL50" s="338"/>
      <c r="AM50" s="338"/>
      <c r="AN50" s="338"/>
      <c r="AO50" s="1"/>
      <c r="AP50" s="338"/>
      <c r="AQ50" s="338"/>
      <c r="AR50" s="338"/>
      <c r="AS50" s="338"/>
      <c r="AT50" s="1"/>
      <c r="AU50" s="338"/>
      <c r="AV50" s="338"/>
      <c r="AW50" s="338"/>
      <c r="AX50" s="338"/>
      <c r="AY50" s="1"/>
      <c r="AZ50" s="338"/>
      <c r="BA50" s="338"/>
      <c r="BB50" s="338"/>
    </row>
    <row r="51" spans="1:54">
      <c r="A51" s="493"/>
      <c r="B51" s="320"/>
      <c r="C51" s="336"/>
      <c r="D51" s="336"/>
      <c r="E51" s="338"/>
      <c r="F51" s="1"/>
      <c r="G51" s="338"/>
      <c r="H51" s="338"/>
      <c r="I51" s="338"/>
      <c r="J51" s="338"/>
      <c r="K51" s="1"/>
      <c r="L51" s="338"/>
      <c r="M51" s="338"/>
      <c r="N51" s="338"/>
      <c r="O51" s="338"/>
      <c r="P51" s="1"/>
      <c r="Q51" s="338"/>
      <c r="R51" s="338"/>
      <c r="S51" s="338"/>
      <c r="T51" s="338"/>
      <c r="U51" s="1"/>
      <c r="V51" s="338"/>
      <c r="W51" s="338"/>
      <c r="X51" s="338"/>
      <c r="Y51" s="338"/>
      <c r="Z51" s="1"/>
      <c r="AA51" s="338"/>
      <c r="AB51" s="338"/>
      <c r="AC51" s="338"/>
      <c r="AD51" s="338"/>
      <c r="AE51" s="1"/>
      <c r="AF51" s="338"/>
      <c r="AG51" s="338"/>
      <c r="AH51" s="338"/>
      <c r="AI51" s="338"/>
      <c r="AJ51" s="1"/>
      <c r="AK51" s="338"/>
      <c r="AL51" s="338"/>
      <c r="AM51" s="338"/>
      <c r="AN51" s="338"/>
      <c r="AO51" s="1"/>
      <c r="AP51" s="338"/>
      <c r="AQ51" s="338"/>
      <c r="AR51" s="338"/>
      <c r="AS51" s="338"/>
      <c r="AT51" s="1"/>
      <c r="AU51" s="338"/>
      <c r="AV51" s="338"/>
      <c r="AW51" s="338"/>
      <c r="AX51" s="338"/>
      <c r="AY51" s="1"/>
      <c r="AZ51" s="338"/>
      <c r="BA51" s="338"/>
      <c r="BB51" s="338"/>
    </row>
    <row r="52" spans="1:54">
      <c r="A52" s="493"/>
      <c r="B52" s="320"/>
      <c r="C52" s="336"/>
      <c r="D52" s="336"/>
      <c r="E52" s="338"/>
      <c r="F52" s="1"/>
      <c r="G52" s="338"/>
      <c r="H52" s="338"/>
      <c r="I52" s="338"/>
      <c r="J52" s="338"/>
      <c r="K52" s="1"/>
      <c r="L52" s="338"/>
      <c r="M52" s="338"/>
      <c r="N52" s="338"/>
      <c r="O52" s="338"/>
      <c r="P52" s="1"/>
      <c r="Q52" s="338"/>
      <c r="R52" s="338"/>
      <c r="S52" s="338"/>
      <c r="T52" s="338"/>
      <c r="U52" s="1"/>
      <c r="V52" s="338"/>
      <c r="W52" s="338"/>
      <c r="X52" s="338"/>
      <c r="Y52" s="338"/>
      <c r="Z52" s="1"/>
      <c r="AA52" s="338"/>
      <c r="AB52" s="338"/>
      <c r="AC52" s="338"/>
      <c r="AD52" s="338"/>
      <c r="AE52" s="1"/>
      <c r="AF52" s="338"/>
      <c r="AG52" s="338"/>
      <c r="AH52" s="338"/>
      <c r="AI52" s="338"/>
      <c r="AJ52" s="1"/>
      <c r="AK52" s="338"/>
      <c r="AL52" s="338"/>
      <c r="AM52" s="338"/>
      <c r="AN52" s="338"/>
      <c r="AO52" s="1"/>
      <c r="AP52" s="338"/>
      <c r="AQ52" s="338"/>
      <c r="AR52" s="338"/>
      <c r="AS52" s="338"/>
      <c r="AT52" s="1"/>
      <c r="AU52" s="338"/>
      <c r="AV52" s="338"/>
      <c r="AW52" s="338"/>
      <c r="AX52" s="338"/>
      <c r="AY52" s="1"/>
      <c r="AZ52" s="338"/>
      <c r="BA52" s="338"/>
      <c r="BB52" s="338"/>
    </row>
    <row r="53" spans="1:54">
      <c r="A53" s="493"/>
      <c r="B53" s="320"/>
      <c r="C53" s="336"/>
      <c r="D53" s="336"/>
      <c r="E53" s="338"/>
      <c r="F53" s="1"/>
      <c r="G53" s="338"/>
      <c r="H53" s="338"/>
      <c r="I53" s="338"/>
      <c r="J53" s="338"/>
      <c r="K53" s="1"/>
      <c r="L53" s="338"/>
      <c r="M53" s="338"/>
      <c r="N53" s="338"/>
      <c r="O53" s="338"/>
      <c r="P53" s="1"/>
      <c r="Q53" s="338"/>
      <c r="R53" s="338"/>
      <c r="S53" s="338"/>
      <c r="T53" s="338"/>
      <c r="U53" s="1"/>
      <c r="V53" s="338"/>
      <c r="W53" s="338"/>
      <c r="X53" s="338"/>
      <c r="Y53" s="338"/>
      <c r="Z53" s="1"/>
      <c r="AA53" s="338"/>
      <c r="AB53" s="338"/>
      <c r="AC53" s="338"/>
      <c r="AD53" s="338"/>
      <c r="AE53" s="1"/>
      <c r="AF53" s="338"/>
      <c r="AG53" s="338"/>
      <c r="AH53" s="338"/>
      <c r="AI53" s="338"/>
      <c r="AJ53" s="1"/>
      <c r="AK53" s="338"/>
      <c r="AL53" s="338"/>
      <c r="AM53" s="338"/>
      <c r="AN53" s="338"/>
      <c r="AO53" s="1"/>
      <c r="AP53" s="338"/>
      <c r="AQ53" s="338"/>
      <c r="AR53" s="338"/>
      <c r="AS53" s="338"/>
      <c r="AT53" s="1"/>
      <c r="AU53" s="338"/>
      <c r="AV53" s="338"/>
      <c r="AW53" s="338"/>
      <c r="AX53" s="338"/>
      <c r="AY53" s="1"/>
      <c r="AZ53" s="338"/>
      <c r="BA53" s="338"/>
      <c r="BB53" s="338"/>
    </row>
    <row r="54" spans="1:54">
      <c r="A54" s="493"/>
      <c r="B54" s="320"/>
      <c r="C54" s="336"/>
      <c r="D54" s="336"/>
      <c r="E54" s="338"/>
      <c r="F54" s="1"/>
      <c r="G54" s="338"/>
      <c r="H54" s="338"/>
      <c r="I54" s="338"/>
      <c r="J54" s="338"/>
      <c r="K54" s="1"/>
      <c r="L54" s="338"/>
      <c r="M54" s="338"/>
      <c r="N54" s="338"/>
      <c r="O54" s="338"/>
      <c r="P54" s="1"/>
      <c r="Q54" s="338"/>
      <c r="R54" s="338"/>
      <c r="S54" s="338"/>
      <c r="T54" s="338"/>
      <c r="U54" s="1"/>
      <c r="V54" s="338"/>
      <c r="W54" s="338"/>
      <c r="X54" s="338"/>
      <c r="Y54" s="338"/>
      <c r="Z54" s="1"/>
      <c r="AA54" s="338"/>
      <c r="AB54" s="338"/>
      <c r="AC54" s="338"/>
      <c r="AD54" s="338"/>
      <c r="AE54" s="1"/>
      <c r="AF54" s="338"/>
      <c r="AG54" s="338"/>
      <c r="AH54" s="338"/>
      <c r="AI54" s="338"/>
      <c r="AJ54" s="1"/>
      <c r="AK54" s="338"/>
      <c r="AL54" s="338"/>
      <c r="AM54" s="338"/>
      <c r="AN54" s="338"/>
      <c r="AO54" s="1"/>
      <c r="AP54" s="338"/>
      <c r="AQ54" s="338"/>
      <c r="AR54" s="338"/>
      <c r="AS54" s="338"/>
      <c r="AT54" s="1"/>
      <c r="AU54" s="338"/>
      <c r="AV54" s="338"/>
      <c r="AW54" s="338"/>
      <c r="AX54" s="338"/>
      <c r="AY54" s="1"/>
      <c r="AZ54" s="338"/>
      <c r="BA54" s="338"/>
      <c r="BB54" s="338"/>
    </row>
    <row r="55" spans="1:54">
      <c r="A55" s="493"/>
      <c r="B55" s="320"/>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39"/>
      <c r="AK55" s="339"/>
      <c r="AL55" s="339"/>
      <c r="AM55" s="339"/>
      <c r="AN55" s="339"/>
      <c r="AO55" s="339"/>
      <c r="AP55" s="339"/>
      <c r="AQ55" s="339"/>
      <c r="AR55" s="339"/>
      <c r="AS55" s="339"/>
      <c r="AT55" s="339"/>
      <c r="AU55" s="339"/>
      <c r="AV55" s="339"/>
      <c r="AW55" s="339"/>
      <c r="AX55" s="339"/>
      <c r="AY55" s="339"/>
      <c r="AZ55" s="339"/>
      <c r="BA55" s="339"/>
      <c r="BB55" s="339"/>
    </row>
    <row r="56" spans="1:54">
      <c r="A56" s="493"/>
    </row>
    <row r="57" spans="1:54">
      <c r="A57" s="493"/>
      <c r="C57" s="502"/>
      <c r="D57" s="502"/>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row>
    <row r="58" spans="1:54">
      <c r="A58" s="493"/>
    </row>
    <row r="62" spans="1:54">
      <c r="A62" s="4" t="s">
        <v>519</v>
      </c>
    </row>
    <row r="63" spans="1:54">
      <c r="A63" s="492" t="s">
        <v>520</v>
      </c>
      <c r="B63" s="492"/>
      <c r="C63" s="492"/>
      <c r="D63" s="492"/>
      <c r="E63" s="492"/>
      <c r="F63" s="492"/>
      <c r="G63" s="492"/>
      <c r="H63" s="492"/>
      <c r="I63" s="492"/>
      <c r="J63" s="492"/>
      <c r="K63" s="492"/>
      <c r="L63" s="492"/>
      <c r="M63" s="492"/>
      <c r="N63" s="492"/>
      <c r="O63" s="492"/>
      <c r="P63" s="492"/>
      <c r="Q63" s="492"/>
      <c r="R63" s="492"/>
      <c r="S63" s="492"/>
    </row>
    <row r="64" spans="1:54" ht="25.5" customHeight="1">
      <c r="A64" s="492"/>
      <c r="B64" s="492"/>
      <c r="C64" s="492"/>
      <c r="D64" s="492"/>
      <c r="E64" s="492"/>
      <c r="F64" s="492"/>
      <c r="G64" s="492"/>
      <c r="H64" s="492"/>
      <c r="I64" s="492"/>
      <c r="J64" s="492"/>
      <c r="K64" s="492"/>
      <c r="L64" s="492"/>
      <c r="M64" s="492"/>
      <c r="N64" s="492"/>
      <c r="O64" s="492"/>
      <c r="P64" s="492"/>
      <c r="Q64" s="492"/>
      <c r="R64" s="492"/>
      <c r="S64" s="492"/>
    </row>
    <row r="66" spans="1:19">
      <c r="A66" s="158" t="s">
        <v>339</v>
      </c>
      <c r="B66" s="491" t="s">
        <v>521</v>
      </c>
      <c r="C66" s="491"/>
      <c r="D66" s="491"/>
      <c r="E66" s="491"/>
      <c r="F66" s="491"/>
      <c r="G66" s="491"/>
      <c r="H66" s="491"/>
      <c r="I66" s="491"/>
      <c r="J66" s="491"/>
      <c r="K66" s="491"/>
      <c r="L66" s="491"/>
      <c r="M66" s="491"/>
      <c r="N66" s="491"/>
      <c r="O66" s="491"/>
      <c r="P66" s="491"/>
      <c r="Q66" s="491"/>
      <c r="R66" s="491"/>
      <c r="S66" s="491"/>
    </row>
    <row r="67" spans="1:19">
      <c r="A67" s="158" t="s">
        <v>485</v>
      </c>
      <c r="B67" s="491" t="s">
        <v>522</v>
      </c>
      <c r="C67" s="491"/>
      <c r="D67" s="491"/>
      <c r="E67" s="491"/>
      <c r="F67" s="491"/>
      <c r="G67" s="491"/>
      <c r="H67" s="491"/>
      <c r="I67" s="491"/>
      <c r="J67" s="491"/>
      <c r="K67" s="491"/>
      <c r="L67" s="491"/>
      <c r="M67" s="491"/>
      <c r="N67" s="491"/>
      <c r="O67" s="491"/>
      <c r="P67" s="491"/>
      <c r="Q67" s="491"/>
      <c r="R67" s="491"/>
      <c r="S67" s="491"/>
    </row>
    <row r="68" spans="1:19">
      <c r="A68" s="159" t="s">
        <v>388</v>
      </c>
      <c r="B68" s="491" t="s">
        <v>173</v>
      </c>
      <c r="C68" s="491"/>
      <c r="D68" s="491"/>
      <c r="E68" s="491"/>
      <c r="F68" s="491"/>
      <c r="G68" s="491"/>
      <c r="H68" s="491"/>
      <c r="I68" s="491"/>
      <c r="J68" s="491"/>
      <c r="K68" s="491"/>
      <c r="L68" s="491"/>
      <c r="M68" s="491"/>
      <c r="N68" s="491"/>
      <c r="O68" s="491"/>
      <c r="P68" s="491"/>
      <c r="Q68" s="491"/>
      <c r="R68" s="491"/>
      <c r="S68" s="491"/>
    </row>
    <row r="69" spans="1:19">
      <c r="A69" s="159" t="s">
        <v>464</v>
      </c>
      <c r="B69" s="491" t="s">
        <v>173</v>
      </c>
      <c r="C69" s="491"/>
      <c r="D69" s="491"/>
      <c r="E69" s="491"/>
      <c r="F69" s="491"/>
      <c r="G69" s="491"/>
      <c r="H69" s="491"/>
      <c r="I69" s="491"/>
      <c r="J69" s="491"/>
      <c r="K69" s="491"/>
      <c r="L69" s="491"/>
      <c r="M69" s="491"/>
      <c r="N69" s="491"/>
      <c r="O69" s="491"/>
      <c r="P69" s="491"/>
      <c r="Q69" s="491"/>
      <c r="R69" s="491"/>
      <c r="S69" s="491"/>
    </row>
    <row r="70" spans="1:19">
      <c r="A70" s="159" t="s">
        <v>465</v>
      </c>
      <c r="B70" s="491" t="s">
        <v>173</v>
      </c>
      <c r="C70" s="491"/>
      <c r="D70" s="491"/>
      <c r="E70" s="491"/>
      <c r="F70" s="491"/>
      <c r="G70" s="491"/>
      <c r="H70" s="491"/>
      <c r="I70" s="491"/>
      <c r="J70" s="491"/>
      <c r="K70" s="491"/>
      <c r="L70" s="491"/>
      <c r="M70" s="491"/>
      <c r="N70" s="491"/>
      <c r="O70" s="491"/>
      <c r="P70" s="491"/>
      <c r="Q70" s="491"/>
      <c r="R70" s="491"/>
      <c r="S70" s="491"/>
    </row>
    <row r="74" spans="1:19">
      <c r="A74" s="4" t="s">
        <v>523</v>
      </c>
    </row>
    <row r="75" spans="1:19">
      <c r="A75" t="s">
        <v>524</v>
      </c>
    </row>
    <row r="77" spans="1:19">
      <c r="A77" s="4" t="s">
        <v>525</v>
      </c>
    </row>
  </sheetData>
  <mergeCells count="11">
    <mergeCell ref="B70:S70"/>
    <mergeCell ref="A63:S64"/>
    <mergeCell ref="B66:S66"/>
    <mergeCell ref="B67:S67"/>
    <mergeCell ref="B68:S68"/>
    <mergeCell ref="B69:S69"/>
    <mergeCell ref="A2:T4"/>
    <mergeCell ref="A11:A34"/>
    <mergeCell ref="A35:A58"/>
    <mergeCell ref="C38:D38"/>
    <mergeCell ref="C57:D5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70" zoomScaleNormal="70" workbookViewId="0">
      <selection activeCell="B8" sqref="B8"/>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t="s">
        <v>166</v>
      </c>
      <c r="E4" s="53" t="s">
        <v>334</v>
      </c>
      <c r="F4" s="91">
        <v>45632</v>
      </c>
      <c r="G4" s="28"/>
      <c r="H4" s="10"/>
      <c r="I4" s="430"/>
      <c r="J4" s="431"/>
      <c r="K4" s="431"/>
      <c r="L4" s="431"/>
      <c r="M4" s="431"/>
      <c r="N4" s="432"/>
      <c r="P4" s="436"/>
      <c r="Q4" s="437"/>
      <c r="R4" s="437"/>
      <c r="S4" s="437"/>
      <c r="T4" s="437"/>
      <c r="U4" s="438"/>
    </row>
    <row r="5" spans="1:21" outlineLevel="1">
      <c r="A5" s="13" t="s">
        <v>335</v>
      </c>
      <c r="B5" s="88" t="s">
        <v>336</v>
      </c>
      <c r="E5" s="14"/>
      <c r="H5" s="10"/>
      <c r="I5" s="439" t="s">
        <v>167</v>
      </c>
      <c r="J5" s="451"/>
      <c r="K5" s="451"/>
      <c r="L5" s="451"/>
      <c r="M5" s="451"/>
      <c r="N5" s="452"/>
      <c r="P5" s="439" t="s">
        <v>578</v>
      </c>
      <c r="Q5" s="451"/>
      <c r="R5" s="451"/>
      <c r="S5" s="451"/>
      <c r="T5" s="451"/>
      <c r="U5" s="452"/>
    </row>
    <row r="6" spans="1:21" outlineLevel="1">
      <c r="A6" s="13" t="s">
        <v>338</v>
      </c>
      <c r="B6" s="88" t="s">
        <v>339</v>
      </c>
      <c r="E6" s="53" t="s">
        <v>340</v>
      </c>
      <c r="F6" s="90" t="s">
        <v>341</v>
      </c>
      <c r="H6" s="10"/>
      <c r="I6" s="453"/>
      <c r="J6" s="454"/>
      <c r="K6" s="454"/>
      <c r="L6" s="454"/>
      <c r="M6" s="454"/>
      <c r="N6" s="455"/>
      <c r="P6" s="453"/>
      <c r="Q6" s="454"/>
      <c r="R6" s="454"/>
      <c r="S6" s="454"/>
      <c r="T6" s="454"/>
      <c r="U6" s="455"/>
    </row>
    <row r="7" spans="1:21" outlineLevel="1">
      <c r="A7" s="13" t="s">
        <v>342</v>
      </c>
      <c r="B7" s="88" t="s">
        <v>172</v>
      </c>
      <c r="E7" s="14"/>
      <c r="H7" s="10"/>
      <c r="I7" s="453"/>
      <c r="J7" s="454"/>
      <c r="K7" s="454"/>
      <c r="L7" s="454"/>
      <c r="M7" s="454"/>
      <c r="N7" s="455"/>
      <c r="P7" s="453"/>
      <c r="Q7" s="454"/>
      <c r="R7" s="454"/>
      <c r="S7" s="454"/>
      <c r="T7" s="454"/>
      <c r="U7" s="455"/>
    </row>
    <row r="8" spans="1:21" ht="41" outlineLevel="1" thickBot="1">
      <c r="A8" s="34" t="s">
        <v>343</v>
      </c>
      <c r="B8" s="89" t="s">
        <v>344</v>
      </c>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f>Baseline!B10</f>
        <v>2027</v>
      </c>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-60.512271178315345</v>
      </c>
      <c r="C13" s="21">
        <f>B13-Baseline!B13</f>
        <v>-9.6980757108267284</v>
      </c>
      <c r="D13" s="21">
        <f t="shared" ref="D13:D18" si="1">INDEX($E$205:$AW$205,1,MATCH($A13,$E$53:$BB$53,0))</f>
        <v>-60.512271178315345</v>
      </c>
      <c r="E13" s="21">
        <f>D13-Baseline!D13</f>
        <v>-9.6980757108267284</v>
      </c>
      <c r="F13" s="21">
        <f t="shared" ref="F13:F18" si="2">INDEX($E$206:$AW$206,1,MATCH($A13,$E$53:$BB$53,0))</f>
        <v>-60.512271178315345</v>
      </c>
      <c r="G13" s="21">
        <f>F13-Baseline!F13</f>
        <v>-9.6980757108267284</v>
      </c>
      <c r="I13" s="453"/>
      <c r="J13" s="454"/>
      <c r="K13" s="454"/>
      <c r="L13" s="454"/>
      <c r="M13" s="454"/>
      <c r="N13" s="455"/>
      <c r="P13" s="453"/>
      <c r="Q13" s="454"/>
      <c r="R13" s="454"/>
      <c r="S13" s="454"/>
      <c r="T13" s="454"/>
      <c r="U13" s="455"/>
    </row>
    <row r="14" spans="1:21" outlineLevel="1">
      <c r="A14" s="58">
        <v>2040</v>
      </c>
      <c r="B14" s="21">
        <f t="shared" si="0"/>
        <v>-77.901423782572138</v>
      </c>
      <c r="C14" s="21">
        <f>B14-Baseline!B14</f>
        <v>-5.0274698506406565</v>
      </c>
      <c r="D14" s="21">
        <f t="shared" si="1"/>
        <v>-77.901423782572138</v>
      </c>
      <c r="E14" s="21">
        <f>D14-Baseline!D14</f>
        <v>-5.0274698506406565</v>
      </c>
      <c r="F14" s="21">
        <f t="shared" si="2"/>
        <v>-77.901423782572138</v>
      </c>
      <c r="G14" s="21">
        <f>F14-Baseline!F14</f>
        <v>-5.0274698506406565</v>
      </c>
      <c r="I14" s="453"/>
      <c r="J14" s="454"/>
      <c r="K14" s="454"/>
      <c r="L14" s="454"/>
      <c r="M14" s="454"/>
      <c r="N14" s="455"/>
      <c r="P14" s="453"/>
      <c r="Q14" s="454"/>
      <c r="R14" s="454"/>
      <c r="S14" s="454"/>
      <c r="T14" s="454"/>
      <c r="U14" s="455"/>
    </row>
    <row r="15" spans="1:21" outlineLevel="1">
      <c r="A15" s="58">
        <v>2045</v>
      </c>
      <c r="B15" s="21">
        <f t="shared" si="0"/>
        <v>-93.056532729313346</v>
      </c>
      <c r="C15" s="21">
        <f>B15-Baseline!B15</f>
        <v>0.3243140816723411</v>
      </c>
      <c r="D15" s="21">
        <f t="shared" si="1"/>
        <v>-93.056532729313346</v>
      </c>
      <c r="E15" s="21">
        <f>D15-Baseline!D15</f>
        <v>0.3243140816723411</v>
      </c>
      <c r="F15" s="21">
        <f t="shared" si="2"/>
        <v>-93.056532729313346</v>
      </c>
      <c r="G15" s="21">
        <f>F15-Baseline!F15</f>
        <v>0.3243140816723411</v>
      </c>
      <c r="I15" s="453"/>
      <c r="J15" s="454"/>
      <c r="K15" s="454"/>
      <c r="L15" s="454"/>
      <c r="M15" s="454"/>
      <c r="N15" s="455"/>
      <c r="P15" s="453"/>
      <c r="Q15" s="454"/>
      <c r="R15" s="454"/>
      <c r="S15" s="454"/>
      <c r="T15" s="454"/>
      <c r="U15" s="455"/>
    </row>
    <row r="16" spans="1:21" outlineLevel="1">
      <c r="A16" s="58">
        <v>2050</v>
      </c>
      <c r="B16" s="21">
        <f t="shared" si="0"/>
        <v>-106.45922916319557</v>
      </c>
      <c r="C16" s="21">
        <f>B16-Baseline!B16</f>
        <v>5.9849567242737294</v>
      </c>
      <c r="D16" s="21">
        <f t="shared" si="1"/>
        <v>-106.45922916319557</v>
      </c>
      <c r="E16" s="21">
        <f>D16-Baseline!D16</f>
        <v>5.9849567242737294</v>
      </c>
      <c r="F16" s="21">
        <f t="shared" si="2"/>
        <v>-106.45922916319557</v>
      </c>
      <c r="G16" s="21">
        <f>F16-Baseline!F16</f>
        <v>5.9849567242737294</v>
      </c>
      <c r="I16" s="453"/>
      <c r="J16" s="454"/>
      <c r="K16" s="454"/>
      <c r="L16" s="454"/>
      <c r="M16" s="454"/>
      <c r="N16" s="455"/>
      <c r="P16" s="453"/>
      <c r="Q16" s="454"/>
      <c r="R16" s="454"/>
      <c r="S16" s="454"/>
      <c r="T16" s="454"/>
      <c r="U16" s="455"/>
    </row>
    <row r="17" spans="1:21" outlineLevel="1">
      <c r="A17" s="58">
        <v>2060</v>
      </c>
      <c r="B17" s="21">
        <f t="shared" si="0"/>
        <v>-129.99139997247411</v>
      </c>
      <c r="C17" s="21">
        <f>B17-Baseline!B17</f>
        <v>16.742520522801044</v>
      </c>
      <c r="D17" s="21">
        <f t="shared" si="1"/>
        <v>-129.99139997247411</v>
      </c>
      <c r="E17" s="21">
        <f>D17-Baseline!D17</f>
        <v>16.742520522801044</v>
      </c>
      <c r="F17" s="21">
        <f t="shared" si="2"/>
        <v>-129.99139997247411</v>
      </c>
      <c r="G17" s="21">
        <f>F17-Baseline!F17</f>
        <v>16.742520522801044</v>
      </c>
      <c r="I17" s="453"/>
      <c r="J17" s="454"/>
      <c r="K17" s="454"/>
      <c r="L17" s="454"/>
      <c r="M17" s="454"/>
      <c r="N17" s="455"/>
      <c r="P17" s="453"/>
      <c r="Q17" s="454"/>
      <c r="R17" s="454"/>
      <c r="S17" s="454"/>
      <c r="T17" s="454"/>
      <c r="U17" s="455"/>
    </row>
    <row r="18" spans="1:21" outlineLevel="1">
      <c r="A18" s="58">
        <v>2070</v>
      </c>
      <c r="B18" s="21">
        <f t="shared" si="0"/>
        <v>-151.11306898939952</v>
      </c>
      <c r="C18" s="21">
        <f>B18-Baseline!B18</f>
        <v>26.398140644824139</v>
      </c>
      <c r="D18" s="21">
        <f t="shared" si="1"/>
        <v>-151.11306898939952</v>
      </c>
      <c r="E18" s="21">
        <f>D18-Baseline!D18</f>
        <v>26.398140644824139</v>
      </c>
      <c r="F18" s="21">
        <f t="shared" si="2"/>
        <v>-151.11306898939952</v>
      </c>
      <c r="G18" s="21">
        <f>F18-Baseline!F18</f>
        <v>26.398140644824139</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439" t="s">
        <v>356</v>
      </c>
      <c r="J21" s="451"/>
      <c r="K21" s="451"/>
      <c r="L21" s="451"/>
      <c r="M21" s="451"/>
      <c r="N21" s="452"/>
      <c r="P21" s="439" t="s">
        <v>579</v>
      </c>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79" t="s">
        <v>357</v>
      </c>
      <c r="C23" s="480"/>
      <c r="D23" s="480"/>
      <c r="E23" s="480"/>
      <c r="F23" s="480"/>
      <c r="G23" s="481"/>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358</v>
      </c>
      <c r="I24" s="453"/>
      <c r="J24" s="454"/>
      <c r="K24" s="454"/>
      <c r="L24" s="454"/>
      <c r="M24" s="454"/>
      <c r="N24" s="455"/>
      <c r="P24" s="453"/>
      <c r="Q24" s="454"/>
      <c r="R24" s="454"/>
      <c r="S24" s="454"/>
      <c r="T24" s="454"/>
      <c r="U24" s="455"/>
    </row>
    <row r="25" spans="1:21" ht="14" outlineLevel="1" thickBot="1">
      <c r="B25" s="30" t="s">
        <v>359</v>
      </c>
      <c r="C25" s="30" t="s">
        <v>359</v>
      </c>
      <c r="D25" s="30" t="s">
        <v>359</v>
      </c>
      <c r="E25" s="30" t="s">
        <v>359</v>
      </c>
      <c r="F25" s="30" t="s">
        <v>359</v>
      </c>
      <c r="G25" s="30" t="s">
        <v>359</v>
      </c>
      <c r="I25" s="453"/>
      <c r="J25" s="454"/>
      <c r="K25" s="454"/>
      <c r="L25" s="454"/>
      <c r="M25" s="454"/>
      <c r="N25" s="455"/>
      <c r="P25" s="453"/>
      <c r="Q25" s="454"/>
      <c r="R25" s="454"/>
      <c r="S25" s="454"/>
      <c r="T25" s="454"/>
      <c r="U25" s="455"/>
    </row>
    <row r="26" spans="1:21" outlineLevel="1">
      <c r="A26" s="54" t="s">
        <v>360</v>
      </c>
      <c r="B26" s="21">
        <f>E64</f>
        <v>-5.4156273759999998</v>
      </c>
      <c r="C26" s="21">
        <f>F64</f>
        <v>-5.4156273759999998</v>
      </c>
      <c r="D26" s="21">
        <f>G64</f>
        <v>-5.4156273759999998</v>
      </c>
      <c r="E26" s="21">
        <f>H64</f>
        <v>-5.4156273759999998</v>
      </c>
      <c r="F26" s="21">
        <f>I64</f>
        <v>-5.4156273759999998</v>
      </c>
      <c r="G26" s="21">
        <f>SUM(J64:BB64)</f>
        <v>0</v>
      </c>
      <c r="I26" s="453"/>
      <c r="J26" s="454"/>
      <c r="K26" s="454"/>
      <c r="L26" s="454"/>
      <c r="M26" s="454"/>
      <c r="N26" s="455"/>
      <c r="P26" s="453"/>
      <c r="Q26" s="454"/>
      <c r="R26" s="454"/>
      <c r="S26" s="454"/>
      <c r="T26" s="454"/>
      <c r="U26" s="455"/>
    </row>
    <row r="27" spans="1:21" outlineLevel="1">
      <c r="A27" s="54" t="s">
        <v>361</v>
      </c>
      <c r="B27" s="21">
        <f>E71+E77</f>
        <v>-1.183854</v>
      </c>
      <c r="C27" s="21">
        <f>F71+F77</f>
        <v>-1.9337899999999999</v>
      </c>
      <c r="D27" s="21">
        <f>G71+G77</f>
        <v>-1.1376249999999999</v>
      </c>
      <c r="E27" s="21">
        <f>H71+H77</f>
        <v>-1.007053</v>
      </c>
      <c r="F27" s="21">
        <f>I71+I77</f>
        <v>-2.0539019999999999</v>
      </c>
      <c r="G27" s="21">
        <f>SUM(J71:BB71)+SUM(J77:BB77)</f>
        <v>0</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362</v>
      </c>
      <c r="C30" s="310" t="s">
        <v>363</v>
      </c>
      <c r="D30" s="483" t="s">
        <v>322</v>
      </c>
      <c r="E30" s="484"/>
      <c r="F30" s="484"/>
      <c r="G30" s="485"/>
      <c r="I30" s="453"/>
      <c r="J30" s="454"/>
      <c r="K30" s="454"/>
      <c r="L30" s="454"/>
      <c r="M30" s="454"/>
      <c r="N30" s="455"/>
      <c r="P30" s="453"/>
      <c r="Q30" s="454"/>
      <c r="R30" s="454"/>
      <c r="S30" s="454"/>
      <c r="T30" s="454"/>
      <c r="U30" s="455"/>
    </row>
    <row r="31" spans="1:21" ht="13.5" customHeight="1" outlineLevel="1">
      <c r="A31" s="465" t="s">
        <v>364</v>
      </c>
      <c r="B31" s="342" t="s">
        <v>365</v>
      </c>
      <c r="C31" s="307">
        <v>77</v>
      </c>
      <c r="D31" s="494" t="s">
        <v>526</v>
      </c>
      <c r="E31" s="495"/>
      <c r="F31" s="495"/>
      <c r="G31" s="496"/>
      <c r="I31" s="453"/>
      <c r="J31" s="454"/>
      <c r="K31" s="454"/>
      <c r="L31" s="454"/>
      <c r="M31" s="454"/>
      <c r="N31" s="455"/>
      <c r="P31" s="453"/>
      <c r="Q31" s="454"/>
      <c r="R31" s="454"/>
      <c r="S31" s="454"/>
      <c r="T31" s="454"/>
      <c r="U31" s="455"/>
    </row>
    <row r="32" spans="1:21" outlineLevel="1">
      <c r="A32" s="465"/>
      <c r="B32" s="342" t="s">
        <v>367</v>
      </c>
      <c r="C32" s="252">
        <v>56</v>
      </c>
      <c r="D32" s="442"/>
      <c r="E32" s="443"/>
      <c r="F32" s="443"/>
      <c r="G32" s="497"/>
      <c r="I32" s="453"/>
      <c r="J32" s="454"/>
      <c r="K32" s="454"/>
      <c r="L32" s="454"/>
      <c r="M32" s="454"/>
      <c r="N32" s="455"/>
      <c r="P32" s="453"/>
      <c r="Q32" s="454"/>
      <c r="R32" s="454"/>
      <c r="S32" s="454"/>
      <c r="T32" s="454"/>
      <c r="U32" s="455"/>
    </row>
    <row r="33" spans="1:21" outlineLevel="1">
      <c r="A33" s="465"/>
      <c r="B33" s="342" t="s">
        <v>368</v>
      </c>
      <c r="C33" s="252">
        <v>5</v>
      </c>
      <c r="D33" s="442"/>
      <c r="E33" s="443"/>
      <c r="F33" s="443"/>
      <c r="G33" s="497"/>
      <c r="I33" s="453"/>
      <c r="J33" s="454"/>
      <c r="K33" s="454"/>
      <c r="L33" s="454"/>
      <c r="M33" s="454"/>
      <c r="N33" s="455"/>
      <c r="P33" s="453"/>
      <c r="Q33" s="454"/>
      <c r="R33" s="454"/>
      <c r="S33" s="454"/>
      <c r="T33" s="454"/>
      <c r="U33" s="455"/>
    </row>
    <row r="34" spans="1:21" outlineLevel="1">
      <c r="A34" s="465"/>
      <c r="B34" s="342" t="s">
        <v>369</v>
      </c>
      <c r="C34" s="252">
        <v>0</v>
      </c>
      <c r="D34" s="442"/>
      <c r="E34" s="443"/>
      <c r="F34" s="443"/>
      <c r="G34" s="497"/>
      <c r="I34" s="453"/>
      <c r="J34" s="454"/>
      <c r="K34" s="454"/>
      <c r="L34" s="454"/>
      <c r="M34" s="454"/>
      <c r="N34" s="455"/>
      <c r="P34" s="453"/>
      <c r="Q34" s="454"/>
      <c r="R34" s="454"/>
      <c r="S34" s="454"/>
      <c r="T34" s="454"/>
      <c r="U34" s="455"/>
    </row>
    <row r="35" spans="1:21" outlineLevel="1">
      <c r="A35" s="465"/>
      <c r="B35" s="342" t="s">
        <v>370</v>
      </c>
      <c r="C35" s="252">
        <v>5</v>
      </c>
      <c r="D35" s="442"/>
      <c r="E35" s="443"/>
      <c r="F35" s="443"/>
      <c r="G35" s="497"/>
      <c r="I35" s="453"/>
      <c r="J35" s="454"/>
      <c r="K35" s="454"/>
      <c r="L35" s="454"/>
      <c r="M35" s="454"/>
      <c r="N35" s="455"/>
      <c r="P35" s="453"/>
      <c r="Q35" s="454"/>
      <c r="R35" s="454"/>
      <c r="S35" s="454"/>
      <c r="T35" s="454"/>
      <c r="U35" s="455"/>
    </row>
    <row r="36" spans="1:21" outlineLevel="1">
      <c r="A36" s="465"/>
      <c r="B36" s="342" t="s">
        <v>371</v>
      </c>
      <c r="C36" s="252">
        <v>0</v>
      </c>
      <c r="D36" s="445"/>
      <c r="E36" s="446"/>
      <c r="F36" s="446"/>
      <c r="G36" s="498"/>
      <c r="I36" s="453"/>
      <c r="J36" s="454"/>
      <c r="K36" s="454"/>
      <c r="L36" s="454"/>
      <c r="M36" s="454"/>
      <c r="N36" s="455"/>
      <c r="P36" s="453"/>
      <c r="Q36" s="454"/>
      <c r="R36" s="454"/>
      <c r="S36" s="454"/>
      <c r="T36" s="454"/>
      <c r="U36" s="455"/>
    </row>
    <row r="37" spans="1:21" outlineLevel="1">
      <c r="A37" s="465"/>
      <c r="B37" s="312"/>
      <c r="C37" s="252"/>
      <c r="D37" s="488"/>
      <c r="E37" s="488"/>
      <c r="F37" s="488"/>
      <c r="G37" s="489"/>
      <c r="I37" s="453"/>
      <c r="J37" s="454"/>
      <c r="K37" s="454"/>
      <c r="L37" s="454"/>
      <c r="M37" s="454"/>
      <c r="N37" s="455"/>
      <c r="P37" s="453"/>
      <c r="Q37" s="454"/>
      <c r="R37" s="454"/>
      <c r="S37" s="454"/>
      <c r="T37" s="454"/>
      <c r="U37" s="455"/>
    </row>
    <row r="38" spans="1:21" outlineLevel="1">
      <c r="A38" s="465"/>
      <c r="B38" s="312"/>
      <c r="C38" s="252"/>
      <c r="D38" s="488"/>
      <c r="E38" s="488"/>
      <c r="F38" s="488"/>
      <c r="G38" s="489"/>
      <c r="I38" s="453"/>
      <c r="J38" s="454"/>
      <c r="K38" s="454"/>
      <c r="L38" s="454"/>
      <c r="M38" s="454"/>
      <c r="N38" s="455"/>
      <c r="P38" s="453"/>
      <c r="Q38" s="454"/>
      <c r="R38" s="454"/>
      <c r="S38" s="454"/>
      <c r="T38" s="454"/>
      <c r="U38" s="455"/>
    </row>
    <row r="39" spans="1:21" outlineLevel="1">
      <c r="A39" s="465"/>
      <c r="B39" s="312"/>
      <c r="C39" s="252"/>
      <c r="D39" s="488"/>
      <c r="E39" s="488"/>
      <c r="F39" s="488"/>
      <c r="G39" s="489"/>
      <c r="I39" s="453"/>
      <c r="J39" s="454"/>
      <c r="K39" s="454"/>
      <c r="L39" s="454"/>
      <c r="M39" s="454"/>
      <c r="N39" s="455"/>
      <c r="P39" s="453"/>
      <c r="Q39" s="454"/>
      <c r="R39" s="454"/>
      <c r="S39" s="454"/>
      <c r="T39" s="454"/>
      <c r="U39" s="455"/>
    </row>
    <row r="40" spans="1:21" ht="14" outlineLevel="1" thickBot="1">
      <c r="A40" s="466"/>
      <c r="B40" s="313"/>
      <c r="C40" s="314"/>
      <c r="D40" s="486"/>
      <c r="E40" s="486"/>
      <c r="F40" s="486"/>
      <c r="G40" s="487"/>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t="s">
        <v>304</v>
      </c>
      <c r="C54" s="340" t="s">
        <v>289</v>
      </c>
      <c r="D54" s="124" t="s">
        <v>382</v>
      </c>
      <c r="E54" s="242">
        <f>'Option_2 Workings'!E30*0.55</f>
        <v>-2.9785950568000001</v>
      </c>
      <c r="F54" s="242">
        <f>'Option_2 Workings'!F30*0.55</f>
        <v>-2.9785950568000001</v>
      </c>
      <c r="G54" s="242">
        <f>'Option_2 Workings'!G30*0.55</f>
        <v>-2.9785950568000001</v>
      </c>
      <c r="H54" s="242">
        <f>'Option_2 Workings'!H30*0.55</f>
        <v>-2.9785950568000001</v>
      </c>
      <c r="I54" s="242">
        <f>'Option_2 Workings'!I30*0.55</f>
        <v>-2.9785950568000001</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4"/>
      <c r="B55" s="36" t="s">
        <v>305</v>
      </c>
      <c r="C55" s="121" t="s">
        <v>289</v>
      </c>
      <c r="D55" s="2" t="s">
        <v>382</v>
      </c>
      <c r="E55" s="241">
        <f>'Option_2 Workings'!E30*0.45</f>
        <v>-2.4370323192000001</v>
      </c>
      <c r="F55" s="241">
        <f>'Option_2 Workings'!F30*0.45</f>
        <v>-2.4370323192000001</v>
      </c>
      <c r="G55" s="241">
        <f>'Option_2 Workings'!G30*0.45</f>
        <v>-2.4370323192000001</v>
      </c>
      <c r="H55" s="241">
        <f>'Option_2 Workings'!H30*0.45</f>
        <v>-2.4370323192000001</v>
      </c>
      <c r="I55" s="241">
        <f>'Option_2 Workings'!I30*0.45</f>
        <v>-2.4370323192000001</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-5.4156273759999998</v>
      </c>
      <c r="F64" s="23">
        <f t="shared" ref="F64:BB64" si="3">SUM(F54:F63)</f>
        <v>-5.4156273759999998</v>
      </c>
      <c r="G64" s="23">
        <f t="shared" si="3"/>
        <v>-5.4156273759999998</v>
      </c>
      <c r="H64" s="23">
        <f t="shared" si="3"/>
        <v>-5.4156273759999998</v>
      </c>
      <c r="I64" s="23">
        <f t="shared" si="3"/>
        <v>-5.4156273759999998</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t="s">
        <v>301</v>
      </c>
      <c r="C66" s="267" t="s">
        <v>527</v>
      </c>
      <c r="D66" s="268" t="s">
        <v>382</v>
      </c>
      <c r="E66" s="242">
        <f>'Option_2 Workings'!E29</f>
        <v>-1.183854</v>
      </c>
      <c r="F66" s="242">
        <f>'Option_2 Workings'!F29</f>
        <v>-1.9337899999999999</v>
      </c>
      <c r="G66" s="242">
        <f>'Option_2 Workings'!G29</f>
        <v>-1.1376249999999999</v>
      </c>
      <c r="H66" s="242">
        <f>'Option_2 Workings'!H29</f>
        <v>-1.007053</v>
      </c>
      <c r="I66" s="242">
        <f>'Option_2 Workings'!I29</f>
        <v>-2.0539019999999999</v>
      </c>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-1.183854</v>
      </c>
      <c r="F71" s="21">
        <f t="shared" ref="F71:BB71" si="4">SUM(F66:F70)</f>
        <v>-1.9337899999999999</v>
      </c>
      <c r="G71" s="21">
        <f t="shared" si="4"/>
        <v>-1.1376249999999999</v>
      </c>
      <c r="H71" s="21">
        <f t="shared" si="4"/>
        <v>-1.007053</v>
      </c>
      <c r="I71" s="21">
        <f t="shared" si="4"/>
        <v>-2.0539019999999999</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-1.825066425712</v>
      </c>
      <c r="F82" s="21">
        <f t="shared" si="8"/>
        <v>-1.825066425712</v>
      </c>
      <c r="G82" s="21">
        <f t="shared" si="8"/>
        <v>-1.825066425712</v>
      </c>
      <c r="H82" s="21">
        <f t="shared" si="8"/>
        <v>-1.825066425712</v>
      </c>
      <c r="I82" s="21">
        <f t="shared" si="8"/>
        <v>-1.825066425712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-3.5905609502879998</v>
      </c>
      <c r="F83" s="21">
        <f t="shared" si="9"/>
        <v>-3.5905609502879998</v>
      </c>
      <c r="G83" s="21">
        <f t="shared" si="9"/>
        <v>-3.5905609502879998</v>
      </c>
      <c r="H83" s="21">
        <f t="shared" si="9"/>
        <v>-3.5905609502879998</v>
      </c>
      <c r="I83" s="21">
        <f t="shared" si="9"/>
        <v>-3.5905609502879998</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-0.15208886880933331</v>
      </c>
      <c r="G84" s="21">
        <f>IF($E$82&lt;0,(IF(2050-F$80&lt;=0,0,(2/(2050-F$80+1))*(1-(SUM($E84:F84)/$E$82))*$E$82*'Fixed Data'!D$52)),0)</f>
        <v>-0.14547630929588404</v>
      </c>
      <c r="H84" s="21">
        <f>IF($E$82&lt;0,(IF(2050-G$80&lt;=0,0,(2/(2050-G$80+1))*(1-(SUM($E84:G84)/$E$82))*$E$82*'Fixed Data'!E$52)),0)</f>
        <v>-0.13886374978243479</v>
      </c>
      <c r="I84" s="21">
        <f>IF($E$82&lt;0,(IF(2050-H$80&lt;=0,0,(2/(2050-H$80+1))*(1-(SUM($E84:H84)/$E$82))*$E$82*'Fixed Data'!F$52)),0)</f>
        <v>-0.13225119026898552</v>
      </c>
      <c r="J84" s="21">
        <f>IF($E$82&lt;0,(IF(2050-I$80&lt;=0,0,(2/(2050-I$80+1))*(1-(SUM($E84:I84)/$E$82))*$E$82*'Fixed Data'!G$52)),0)</f>
        <v>-0.12563863075553622</v>
      </c>
      <c r="K84" s="21">
        <f>IF($E$82&lt;0,(IF(2050-J$80&lt;=0,0,(2/(2050-J$80+1))*(1-(SUM($E84:J84)/$E$82))*$E$82*'Fixed Data'!H$52)),0)</f>
        <v>-0.11902607124208697</v>
      </c>
      <c r="L84" s="21">
        <f>IF($E$82&lt;0,(IF(2050-K$80&lt;=0,0,(2/(2050-K$80+1))*(1-(SUM($E84:K84)/$E$82))*$E$82*'Fixed Data'!I$52)),0)</f>
        <v>-0.11241351172863767</v>
      </c>
      <c r="M84" s="21">
        <f>IF($E$82&lt;0,(IF(2050-L$80&lt;=0,0,(2/(2050-L$80+1))*(1-(SUM($E84:L84)/$E$82))*$E$82*'Fixed Data'!J$52)),0)</f>
        <v>-0.10580095221518841</v>
      </c>
      <c r="N84" s="21">
        <f>IF($E$82&lt;0,(IF(2050-M$80&lt;=0,0,(2/(2050-M$80+1))*(1-(SUM($E84:M84)/$E$82))*$E$82*'Fixed Data'!K$52)),0)</f>
        <v>-9.9188392701739139E-2</v>
      </c>
      <c r="O84" s="21">
        <f>IF($E$82&lt;0,(IF(2050-N$80&lt;=0,0,(2/(2050-N$80+1))*(1-(SUM($E84:N84)/$E$82))*$E$82*'Fixed Data'!L$52)),0)</f>
        <v>-9.2575833188289838E-2</v>
      </c>
      <c r="P84" s="21">
        <f>IF($E$82&lt;0,(IF(2050-O$80&lt;=0,0,(2/(2050-O$80+1))*(1-(SUM($E84:O84)/$E$82))*$E$82*'Fixed Data'!M$52)),0)</f>
        <v>-8.5963273674840579E-2</v>
      </c>
      <c r="Q84" s="21">
        <f>IF($E$82&lt;0,(IF(2050-P$80&lt;=0,0,(2/(2050-P$80+1))*(1-(SUM($E84:P84)/$E$82))*$E$82*'Fixed Data'!N$52)),0)</f>
        <v>-7.9350714161391306E-2</v>
      </c>
      <c r="R84" s="21">
        <f>IF($E$82&lt;0,(IF(2050-Q$80&lt;=0,0,(2/(2050-Q$80+1))*(1-(SUM($E84:Q84)/$E$82))*$E$82*'Fixed Data'!O$52)),0)</f>
        <v>-7.2738154647942005E-2</v>
      </c>
      <c r="S84" s="21">
        <f>IF($E$82&lt;0,(IF(2050-R$80&lt;=0,0,(2/(2050-R$80+1))*(1-(SUM($E84:R84)/$E$82))*$E$82*'Fixed Data'!P$52)),0)</f>
        <v>-6.6125595134492759E-2</v>
      </c>
      <c r="T84" s="21">
        <f>IF($E$82&lt;0,(IF(2050-S$80&lt;=0,0,(2/(2050-S$80+1))*(1-(SUM($E84:S84)/$E$82))*$E$82*'Fixed Data'!Q$52)),0)</f>
        <v>-5.9513035621043466E-2</v>
      </c>
      <c r="U84" s="21">
        <f>IF($E$82&lt;0,(IF(2050-T$80&lt;=0,0,(2/(2050-T$80+1))*(1-(SUM($E84:T84)/$E$82))*$E$82*'Fixed Data'!R$52)),0)</f>
        <v>-5.2900476107594206E-2</v>
      </c>
      <c r="V84" s="21">
        <f>IF($E$82&lt;0,(IF(2050-U$80&lt;=0,0,(2/(2050-U$80+1))*(1-(SUM($E84:U84)/$E$82))*$E$82*'Fixed Data'!S$52)),0)</f>
        <v>-4.6287916594144926E-2</v>
      </c>
      <c r="W84" s="21">
        <f>IF($E$82&lt;0,(IF(2050-V$80&lt;=0,0,(2/(2050-V$80+1))*(1-(SUM($E84:V84)/$E$82))*$E$82*'Fixed Data'!T$52)),0)</f>
        <v>-3.9675357080695653E-2</v>
      </c>
      <c r="X84" s="21">
        <f>IF($E$82&lt;0,(IF(2050-W$80&lt;=0,0,(2/(2050-W$80+1))*(1-(SUM($E84:W84)/$E$82))*$E$82*'Fixed Data'!U$52)),0)</f>
        <v>-3.3062797567246387E-2</v>
      </c>
      <c r="Y84" s="21">
        <f>IF($E$82&lt;0,(IF(2050-X$80&lt;=0,0,(2/(2050-X$80+1))*(1-(SUM($E84:X84)/$E$82))*$E$82*'Fixed Data'!V$52)),0)</f>
        <v>-2.6450238053797138E-2</v>
      </c>
      <c r="Z84" s="21">
        <f>IF($E$82&lt;0,(IF(2050-Y$80&lt;=0,0,(2/(2050-Y$80+1))*(1-(SUM($E84:Y84)/$E$82))*$E$82*'Fixed Data'!W$52)),0)</f>
        <v>-1.9837678540347813E-2</v>
      </c>
      <c r="AA84" s="21">
        <f>IF($E$82&lt;0,(IF(2050-Z$80&lt;=0,0,(2/(2050-Z$80+1))*(1-(SUM($E84:Z84)/$E$82))*$E$82*'Fixed Data'!X$52)),0)</f>
        <v>-1.3225119026898473E-2</v>
      </c>
      <c r="AB84" s="21">
        <f>IF($E$82&lt;0,(IF(2050-AA$80&lt;=0,0,(2/(2050-AA$80+1))*(1-(SUM($E84:AA84)/$E$82))*$E$82*'Fixed Data'!Y$52)),0)</f>
        <v>-6.6125595134495074E-3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-0.15870142832278261</v>
      </c>
      <c r="H85" s="21">
        <f>IF($F$82&lt;0,(IF(2050-G$80&lt;=0,0,(2/(2050-G$80+1))*(1-(SUM($E85:G85)/$F$82))*$F$82*'Fixed Data'!E$52)),0)</f>
        <v>-0.15148772703538341</v>
      </c>
      <c r="I85" s="21">
        <f>IF($F$82&lt;0,(IF(2050-H$80&lt;=0,0,(2/(2050-H$80+1))*(1-(SUM($E85:H85)/$F$82))*$F$82*'Fixed Data'!F$52)),0)</f>
        <v>-0.14427402574798417</v>
      </c>
      <c r="J85" s="21">
        <f>IF($F$82&lt;0,(IF(2050-I$80&lt;=0,0,(2/(2050-I$80+1))*(1-(SUM($E85:I85)/$F$82))*$F$82*'Fixed Data'!G$52)),0)</f>
        <v>-0.137060324460585</v>
      </c>
      <c r="K85" s="21">
        <f>IF($F$82&lt;0,(IF(2050-J$80&lt;=0,0,(2/(2050-J$80+1))*(1-(SUM($E85:J85)/$F$82))*$F$82*'Fixed Data'!H$52)),0)</f>
        <v>-0.12984662317318574</v>
      </c>
      <c r="L85" s="21">
        <f>IF($F$82&lt;0,(IF(2050-K$80&lt;=0,0,(2/(2050-K$80+1))*(1-(SUM($E85:K85)/$F$82))*$F$82*'Fixed Data'!I$52)),0)</f>
        <v>-0.12263292188578653</v>
      </c>
      <c r="M85" s="21">
        <f>IF($F$82&lt;0,(IF(2050-L$80&lt;=0,0,(2/(2050-L$80+1))*(1-(SUM($E85:L85)/$F$82))*$F$82*'Fixed Data'!J$52)),0)</f>
        <v>-0.11541922059838734</v>
      </c>
      <c r="N85" s="21">
        <f>IF($F$82&lt;0,(IF(2050-M$80&lt;=0,0,(2/(2050-M$80+1))*(1-(SUM($E85:M85)/$F$82))*$F$82*'Fixed Data'!K$52)),0)</f>
        <v>-0.10820551931098812</v>
      </c>
      <c r="O85" s="21">
        <f>IF($F$82&lt;0,(IF(2050-N$80&lt;=0,0,(2/(2050-N$80+1))*(1-(SUM($E85:N85)/$F$82))*$F$82*'Fixed Data'!L$52)),0)</f>
        <v>-0.10099181802358892</v>
      </c>
      <c r="P85" s="21">
        <f>IF($F$82&lt;0,(IF(2050-O$80&lt;=0,0,(2/(2050-O$80+1))*(1-(SUM($E85:O85)/$F$82))*$F$82*'Fixed Data'!M$52)),0)</f>
        <v>-9.3778116736189701E-2</v>
      </c>
      <c r="Q85" s="21">
        <f>IF($F$82&lt;0,(IF(2050-P$80&lt;=0,0,(2/(2050-P$80+1))*(1-(SUM($E85:P85)/$F$82))*$F$82*'Fixed Data'!N$52)),0)</f>
        <v>-8.6564415448790524E-2</v>
      </c>
      <c r="R85" s="21">
        <f>IF($F$82&lt;0,(IF(2050-Q$80&lt;=0,0,(2/(2050-Q$80+1))*(1-(SUM($E85:Q85)/$F$82))*$F$82*'Fixed Data'!O$52)),0)</f>
        <v>-7.9350714161391278E-2</v>
      </c>
      <c r="S85" s="21">
        <f>IF($F$82&lt;0,(IF(2050-R$80&lt;=0,0,(2/(2050-R$80+1))*(1-(SUM($E85:R85)/$F$82))*$F$82*'Fixed Data'!P$52)),0)</f>
        <v>-7.2137012873992046E-2</v>
      </c>
      <c r="T85" s="21">
        <f>IF($F$82&lt;0,(IF(2050-S$80&lt;=0,0,(2/(2050-S$80+1))*(1-(SUM($E85:S85)/$F$82))*$F$82*'Fixed Data'!Q$52)),0)</f>
        <v>-6.4923311586592883E-2</v>
      </c>
      <c r="U85" s="21">
        <f>IF($F$82&lt;0,(IF(2050-T$80&lt;=0,0,(2/(2050-T$80+1))*(1-(SUM($E85:T85)/$F$82))*$F$82*'Fixed Data'!R$52)),0)</f>
        <v>-5.7709610299193657E-2</v>
      </c>
      <c r="V85" s="21">
        <f>IF($F$82&lt;0,(IF(2050-U$80&lt;=0,0,(2/(2050-U$80+1))*(1-(SUM($E85:U85)/$F$82))*$F$82*'Fixed Data'!S$52)),0)</f>
        <v>-5.0495909011794481E-2</v>
      </c>
      <c r="W85" s="21">
        <f>IF($F$82&lt;0,(IF(2050-V$80&lt;=0,0,(2/(2050-V$80+1))*(1-(SUM($E85:V85)/$F$82))*$F$82*'Fixed Data'!T$52)),0)</f>
        <v>-4.3282207724395234E-2</v>
      </c>
      <c r="X85" s="21">
        <f>IF($F$82&lt;0,(IF(2050-W$80&lt;=0,0,(2/(2050-W$80+1))*(1-(SUM($E85:W85)/$F$82))*$F$82*'Fixed Data'!U$52)),0)</f>
        <v>-3.6068506436996044E-2</v>
      </c>
      <c r="Y85" s="21">
        <f>IF($F$82&lt;0,(IF(2050-X$80&lt;=0,0,(2/(2050-X$80+1))*(1-(SUM($E85:X85)/$F$82))*$F$82*'Fixed Data'!V$52)),0)</f>
        <v>-2.8854805149596836E-2</v>
      </c>
      <c r="Z85" s="21">
        <f>IF($F$82&lt;0,(IF(2050-Y$80&lt;=0,0,(2/(2050-Y$80+1))*(1-(SUM($E85:Y85)/$F$82))*$F$82*'Fixed Data'!W$52)),0)</f>
        <v>-2.1641103862197503E-2</v>
      </c>
      <c r="AA85" s="21">
        <f>IF($F$82&lt;0,(IF(2050-Z$80&lt;=0,0,(2/(2050-Z$80+1))*(1-(SUM($E85:Z85)/$F$82))*$F$82*'Fixed Data'!X$52)),0)</f>
        <v>-1.4427402574798335E-2</v>
      </c>
      <c r="AB85" s="21">
        <f>IF($F$82&lt;0,(IF(2050-AA$80&lt;=0,0,(2/(2050-AA$80+1))*(1-(SUM($E85:AA85)/$F$82))*$F$82*'Fixed Data'!Y$52)),0)</f>
        <v>-7.2137012873991673E-3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-0.16591512961018182</v>
      </c>
      <c r="I86" s="21">
        <f>IF($G$82&lt;0,(IF(2050-H$80&lt;=0,0,(2/(2050-H$80+1))*(1-(SUM($E86:H86)/$G$82))*$G$82*'Fixed Data'!F$52)),0)</f>
        <v>-0.1580144091525541</v>
      </c>
      <c r="J86" s="21">
        <f>IF($G$82&lt;0,(IF(2050-I$80&lt;=0,0,(2/(2050-I$80+1))*(1-(SUM($E86:I86)/$G$82))*$G$82*'Fixed Data'!G$52)),0)</f>
        <v>-0.15011368869492642</v>
      </c>
      <c r="K86" s="21">
        <f>IF($G$82&lt;0,(IF(2050-J$80&lt;=0,0,(2/(2050-J$80+1))*(1-(SUM($E86:J86)/$G$82))*$G$82*'Fixed Data'!H$52)),0)</f>
        <v>-0.1422129682372987</v>
      </c>
      <c r="L86" s="21">
        <f>IF($G$82&lt;0,(IF(2050-K$80&lt;=0,0,(2/(2050-K$80+1))*(1-(SUM($E86:K86)/$G$82))*$G$82*'Fixed Data'!I$52)),0)</f>
        <v>-0.13431224777967099</v>
      </c>
      <c r="M86" s="21">
        <f>IF($G$82&lt;0,(IF(2050-L$80&lt;=0,0,(2/(2050-L$80+1))*(1-(SUM($E86:L86)/$G$82))*$G$82*'Fixed Data'!J$52)),0)</f>
        <v>-0.12641152732204328</v>
      </c>
      <c r="N86" s="21">
        <f>IF($G$82&lt;0,(IF(2050-M$80&lt;=0,0,(2/(2050-M$80+1))*(1-(SUM($E86:M86)/$G$82))*$G$82*'Fixed Data'!K$52)),0)</f>
        <v>-0.11851080686441556</v>
      </c>
      <c r="O86" s="21">
        <f>IF($G$82&lt;0,(IF(2050-N$80&lt;=0,0,(2/(2050-N$80+1))*(1-(SUM($E86:N86)/$G$82))*$G$82*'Fixed Data'!L$52)),0)</f>
        <v>-0.11061008640678788</v>
      </c>
      <c r="P86" s="21">
        <f>IF($G$82&lt;0,(IF(2050-O$80&lt;=0,0,(2/(2050-O$80+1))*(1-(SUM($E86:O86)/$G$82))*$G$82*'Fixed Data'!M$52)),0)</f>
        <v>-0.10270936594916019</v>
      </c>
      <c r="Q86" s="21">
        <f>IF($G$82&lt;0,(IF(2050-P$80&lt;=0,0,(2/(2050-P$80+1))*(1-(SUM($E86:P86)/$G$82))*$G$82*'Fixed Data'!N$52)),0)</f>
        <v>-9.4808645491532464E-2</v>
      </c>
      <c r="R86" s="21">
        <f>IF($G$82&lt;0,(IF(2050-Q$80&lt;=0,0,(2/(2050-Q$80+1))*(1-(SUM($E86:Q86)/$G$82))*$G$82*'Fixed Data'!O$52)),0)</f>
        <v>-8.6907925033904751E-2</v>
      </c>
      <c r="S86" s="21">
        <f>IF($G$82&lt;0,(IF(2050-R$80&lt;=0,0,(2/(2050-R$80+1))*(1-(SUM($E86:R86)/$G$82))*$G$82*'Fixed Data'!P$52)),0)</f>
        <v>-7.9007204576277079E-2</v>
      </c>
      <c r="T86" s="21">
        <f>IF($G$82&lt;0,(IF(2050-S$80&lt;=0,0,(2/(2050-S$80+1))*(1-(SUM($E86:S86)/$G$82))*$G$82*'Fixed Data'!Q$52)),0)</f>
        <v>-7.1106484118649366E-2</v>
      </c>
      <c r="U86" s="21">
        <f>IF($G$82&lt;0,(IF(2050-T$80&lt;=0,0,(2/(2050-T$80+1))*(1-(SUM($E86:T86)/$G$82))*$G$82*'Fixed Data'!R$52)),0)</f>
        <v>-6.3205763661021652E-2</v>
      </c>
      <c r="V86" s="21">
        <f>IF($G$82&lt;0,(IF(2050-U$80&lt;=0,0,(2/(2050-U$80+1))*(1-(SUM($E86:U86)/$G$82))*$G$82*'Fixed Data'!S$52)),0)</f>
        <v>-5.5305043203393987E-2</v>
      </c>
      <c r="W86" s="21">
        <f>IF($G$82&lt;0,(IF(2050-V$80&lt;=0,0,(2/(2050-V$80+1))*(1-(SUM($E86:V86)/$G$82))*$G$82*'Fixed Data'!T$52)),0)</f>
        <v>-4.7404322745766246E-2</v>
      </c>
      <c r="X86" s="21">
        <f>IF($G$82&lt;0,(IF(2050-W$80&lt;=0,0,(2/(2050-W$80+1))*(1-(SUM($E86:W86)/$G$82))*$G$82*'Fixed Data'!U$52)),0)</f>
        <v>-3.950360228813854E-2</v>
      </c>
      <c r="Y86" s="21">
        <f>IF($G$82&lt;0,(IF(2050-X$80&lt;=0,0,(2/(2050-X$80+1))*(1-(SUM($E86:X86)/$G$82))*$G$82*'Fixed Data'!V$52)),0)</f>
        <v>-3.1602881830510812E-2</v>
      </c>
      <c r="Z86" s="21">
        <f>IF($G$82&lt;0,(IF(2050-Y$80&lt;=0,0,(2/(2050-Y$80+1))*(1-(SUM($E86:Y86)/$G$82))*$G$82*'Fixed Data'!W$52)),0)</f>
        <v>-2.3702161372883123E-2</v>
      </c>
      <c r="AA86" s="21">
        <f>IF($G$82&lt;0,(IF(2050-Z$80&lt;=0,0,(2/(2050-Z$80+1))*(1-(SUM($E86:Z86)/$G$82))*$G$82*'Fixed Data'!X$52)),0)</f>
        <v>-1.5801440915255413E-2</v>
      </c>
      <c r="AB86" s="21">
        <f>IF($G$82&lt;0,(IF(2050-AA$80&lt;=0,0,(2/(2050-AA$80+1))*(1-(SUM($E86:AA86)/$G$82))*$G$82*'Fixed Data'!Y$52)),0)</f>
        <v>-7.9007204576278436E-3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-0.1738158500678095</v>
      </c>
      <c r="J87" s="21">
        <f>IF($H$82&lt;0,(IF(2050-I$80&lt;=0,0,(2/(2050-I$80+1))*(1-(SUM($E87:I87)/$H$82))*$H$82*'Fixed Data'!G$52)),0)</f>
        <v>-0.16512505756441906</v>
      </c>
      <c r="K87" s="21">
        <f>IF($H$82&lt;0,(IF(2050-J$80&lt;=0,0,(2/(2050-J$80+1))*(1-(SUM($E87:J87)/$H$82))*$H$82*'Fixed Data'!H$52)),0)</f>
        <v>-0.15643426506102856</v>
      </c>
      <c r="L87" s="21">
        <f>IF($H$82&lt;0,(IF(2050-K$80&lt;=0,0,(2/(2050-K$80+1))*(1-(SUM($E87:K87)/$H$82))*$H$82*'Fixed Data'!I$52)),0)</f>
        <v>-0.14774347255763806</v>
      </c>
      <c r="M87" s="21">
        <f>IF($H$82&lt;0,(IF(2050-L$80&lt;=0,0,(2/(2050-L$80+1))*(1-(SUM($E87:L87)/$H$82))*$H$82*'Fixed Data'!J$52)),0)</f>
        <v>-0.13905268005424759</v>
      </c>
      <c r="N87" s="21">
        <f>IF($H$82&lt;0,(IF(2050-M$80&lt;=0,0,(2/(2050-M$80+1))*(1-(SUM($E87:M87)/$H$82))*$H$82*'Fixed Data'!K$52)),0)</f>
        <v>-0.13036188755085712</v>
      </c>
      <c r="O87" s="21">
        <f>IF($H$82&lt;0,(IF(2050-N$80&lt;=0,0,(2/(2050-N$80+1))*(1-(SUM($E87:N87)/$H$82))*$H$82*'Fixed Data'!L$52)),0)</f>
        <v>-0.12167109504746666</v>
      </c>
      <c r="P87" s="21">
        <f>IF($H$82&lt;0,(IF(2050-O$80&lt;=0,0,(2/(2050-O$80+1))*(1-(SUM($E87:O87)/$H$82))*$H$82*'Fixed Data'!M$52)),0)</f>
        <v>-0.11298030254407619</v>
      </c>
      <c r="Q87" s="21">
        <f>IF($H$82&lt;0,(IF(2050-P$80&lt;=0,0,(2/(2050-P$80+1))*(1-(SUM($E87:P87)/$H$82))*$H$82*'Fixed Data'!N$52)),0)</f>
        <v>-0.10428951004068572</v>
      </c>
      <c r="R87" s="21">
        <f>IF($H$82&lt;0,(IF(2050-Q$80&lt;=0,0,(2/(2050-Q$80+1))*(1-(SUM($E87:Q87)/$H$82))*$H$82*'Fixed Data'!O$52)),0)</f>
        <v>-9.5598717537295222E-2</v>
      </c>
      <c r="S87" s="21">
        <f>IF($H$82&lt;0,(IF(2050-R$80&lt;=0,0,(2/(2050-R$80+1))*(1-(SUM($E87:R87)/$H$82))*$H$82*'Fixed Data'!P$52)),0)</f>
        <v>-8.6907925033904779E-2</v>
      </c>
      <c r="T87" s="21">
        <f>IF($H$82&lt;0,(IF(2050-S$80&lt;=0,0,(2/(2050-S$80+1))*(1-(SUM($E87:S87)/$H$82))*$H$82*'Fixed Data'!Q$52)),0)</f>
        <v>-7.8217132530514294E-2</v>
      </c>
      <c r="U87" s="21">
        <f>IF($H$82&lt;0,(IF(2050-T$80&lt;=0,0,(2/(2050-T$80+1))*(1-(SUM($E87:T87)/$H$82))*$H$82*'Fixed Data'!R$52)),0)</f>
        <v>-6.9526340027123781E-2</v>
      </c>
      <c r="V87" s="21">
        <f>IF($H$82&lt;0,(IF(2050-U$80&lt;=0,0,(2/(2050-U$80+1))*(1-(SUM($E87:U87)/$H$82))*$H$82*'Fixed Data'!S$52)),0)</f>
        <v>-6.0835547523733317E-2</v>
      </c>
      <c r="W87" s="21">
        <f>IF($H$82&lt;0,(IF(2050-V$80&lt;=0,0,(2/(2050-V$80+1))*(1-(SUM($E87:V87)/$H$82))*$H$82*'Fixed Data'!T$52)),0)</f>
        <v>-5.2144755020342895E-2</v>
      </c>
      <c r="X87" s="21">
        <f>IF($H$82&lt;0,(IF(2050-W$80&lt;=0,0,(2/(2050-W$80+1))*(1-(SUM($E87:W87)/$H$82))*$H$82*'Fixed Data'!U$52)),0)</f>
        <v>-4.3453962516952431E-2</v>
      </c>
      <c r="Y87" s="21">
        <f>IF($H$82&lt;0,(IF(2050-X$80&lt;=0,0,(2/(2050-X$80+1))*(1-(SUM($E87:X87)/$H$82))*$H$82*'Fixed Data'!V$52)),0)</f>
        <v>-3.4763170013561946E-2</v>
      </c>
      <c r="Z87" s="21">
        <f>IF($H$82&lt;0,(IF(2050-Y$80&lt;=0,0,(2/(2050-Y$80+1))*(1-(SUM($E87:Y87)/$H$82))*$H$82*'Fixed Data'!W$52)),0)</f>
        <v>-2.6072377510171437E-2</v>
      </c>
      <c r="AA87" s="21">
        <f>IF($H$82&lt;0,(IF(2050-Z$80&lt;=0,0,(2/(2050-Z$80+1))*(1-(SUM($E87:Z87)/$H$82))*$H$82*'Fixed Data'!X$52)),0)</f>
        <v>-1.7381585006781022E-2</v>
      </c>
      <c r="AB87" s="21">
        <f>IF($H$82&lt;0,(IF(2050-AA$80&lt;=0,0,(2/(2050-AA$80+1))*(1-(SUM($E87:AA87)/$H$82))*$H$82*'Fixed Data'!Y$52)),0)</f>
        <v>-8.690792503390242E-3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-0.1825066425712</v>
      </c>
      <c r="K88" s="21">
        <f>IF($I$82&lt;0,(IF(2050-J$80&lt;=0,0,(2/(2050-J$80+1))*(1-(SUM($E88:J88)/$I$82))*$I$82*'Fixed Data'!H$52)),0)</f>
        <v>-0.17290102980429473</v>
      </c>
      <c r="L88" s="21">
        <f>IF($I$82&lt;0,(IF(2050-K$80&lt;=0,0,(2/(2050-K$80+1))*(1-(SUM($E88:K88)/$I$82))*$I$82*'Fixed Data'!I$52)),0)</f>
        <v>-0.16329541703738945</v>
      </c>
      <c r="M88" s="21">
        <f>IF($I$82&lt;0,(IF(2050-L$80&lt;=0,0,(2/(2050-L$80+1))*(1-(SUM($E88:L88)/$I$82))*$I$82*'Fixed Data'!J$52)),0)</f>
        <v>-0.1536898042704842</v>
      </c>
      <c r="N88" s="21">
        <f>IF($I$82&lt;0,(IF(2050-M$80&lt;=0,0,(2/(2050-M$80+1))*(1-(SUM($E88:M88)/$I$82))*$I$82*'Fixed Data'!K$52)),0)</f>
        <v>-0.14408419150357893</v>
      </c>
      <c r="O88" s="21">
        <f>IF($I$82&lt;0,(IF(2050-N$80&lt;=0,0,(2/(2050-N$80+1))*(1-(SUM($E88:N88)/$I$82))*$I$82*'Fixed Data'!L$52)),0)</f>
        <v>-0.13447857873667368</v>
      </c>
      <c r="P88" s="21">
        <f>IF($I$82&lt;0,(IF(2050-O$80&lt;=0,0,(2/(2050-O$80+1))*(1-(SUM($E88:O88)/$I$82))*$I$82*'Fixed Data'!M$52)),0)</f>
        <v>-0.12487296596976841</v>
      </c>
      <c r="Q88" s="21">
        <f>IF($I$82&lt;0,(IF(2050-P$80&lt;=0,0,(2/(2050-P$80+1))*(1-(SUM($E88:P88)/$I$82))*$I$82*'Fixed Data'!N$52)),0)</f>
        <v>-0.11526735320286313</v>
      </c>
      <c r="R88" s="21">
        <f>IF($I$82&lt;0,(IF(2050-Q$80&lt;=0,0,(2/(2050-Q$80+1))*(1-(SUM($E88:Q88)/$I$82))*$I$82*'Fixed Data'!O$52)),0)</f>
        <v>-0.10566174043595788</v>
      </c>
      <c r="S88" s="21">
        <f>IF($I$82&lt;0,(IF(2050-R$80&lt;=0,0,(2/(2050-R$80+1))*(1-(SUM($E88:R88)/$I$82))*$I$82*'Fixed Data'!P$52)),0)</f>
        <v>-9.6056127669052638E-2</v>
      </c>
      <c r="T88" s="21">
        <f>IF($I$82&lt;0,(IF(2050-S$80&lt;=0,0,(2/(2050-S$80+1))*(1-(SUM($E88:S88)/$I$82))*$I$82*'Fixed Data'!Q$52)),0)</f>
        <v>-8.6450514902147363E-2</v>
      </c>
      <c r="U88" s="21">
        <f>IF($I$82&lt;0,(IF(2050-T$80&lt;=0,0,(2/(2050-T$80+1))*(1-(SUM($E88:T88)/$I$82))*$I$82*'Fixed Data'!R$52)),0)</f>
        <v>-7.6844902135242116E-2</v>
      </c>
      <c r="V88" s="21">
        <f>IF($I$82&lt;0,(IF(2050-U$80&lt;=0,0,(2/(2050-U$80+1))*(1-(SUM($E88:U88)/$I$82))*$I$82*'Fixed Data'!S$52)),0)</f>
        <v>-6.7239289368336841E-2</v>
      </c>
      <c r="W88" s="21">
        <f>IF($I$82&lt;0,(IF(2050-V$80&lt;=0,0,(2/(2050-V$80+1))*(1-(SUM($E88:V88)/$I$82))*$I$82*'Fixed Data'!T$52)),0)</f>
        <v>-5.763367660143158E-2</v>
      </c>
      <c r="X88" s="21">
        <f>IF($I$82&lt;0,(IF(2050-W$80&lt;=0,0,(2/(2050-W$80+1))*(1-(SUM($E88:W88)/$I$82))*$I$82*'Fixed Data'!U$52)),0)</f>
        <v>-4.8028063834526263E-2</v>
      </c>
      <c r="Y88" s="21">
        <f>IF($I$82&lt;0,(IF(2050-X$80&lt;=0,0,(2/(2050-X$80+1))*(1-(SUM($E88:X88)/$I$82))*$I$82*'Fixed Data'!V$52)),0)</f>
        <v>-3.8422451067621009E-2</v>
      </c>
      <c r="Z88" s="21">
        <f>IF($I$82&lt;0,(IF(2050-Y$80&lt;=0,0,(2/(2050-Y$80+1))*(1-(SUM($E88:Y88)/$I$82))*$I$82*'Fixed Data'!W$52)),0)</f>
        <v>-2.8816838300715776E-2</v>
      </c>
      <c r="AA88" s="21">
        <f>IF($I$82&lt;0,(IF(2050-Z$80&lt;=0,0,(2/(2050-Z$80+1))*(1-(SUM($E88:Z88)/$I$82))*$I$82*'Fixed Data'!X$52)),0)</f>
        <v>-1.9211225533810584E-2</v>
      </c>
      <c r="AB88" s="21">
        <f>IF($I$82&lt;0,(IF(2050-AA$80&lt;=0,0,(2/(2050-AA$80+1))*(1-(SUM($E88:AA88)/$I$82))*$I$82*'Fixed Data'!Y$52)),0)</f>
        <v>-9.6056127669052922E-3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-0.15208886880933331</v>
      </c>
      <c r="G128" s="21">
        <f t="shared" si="10"/>
        <v>-0.30417773761866662</v>
      </c>
      <c r="H128" s="21">
        <f t="shared" si="10"/>
        <v>-0.45626660642799999</v>
      </c>
      <c r="I128" s="21">
        <f t="shared" si="10"/>
        <v>-0.60835547523733324</v>
      </c>
      <c r="J128" s="21">
        <f t="shared" si="10"/>
        <v>-0.76044434404666661</v>
      </c>
      <c r="K128" s="21">
        <f t="shared" si="10"/>
        <v>-0.72042095751789459</v>
      </c>
      <c r="L128" s="21">
        <f t="shared" si="10"/>
        <v>-0.68039757098912279</v>
      </c>
      <c r="M128" s="21">
        <f t="shared" si="10"/>
        <v>-0.64037418446035088</v>
      </c>
      <c r="N128" s="21">
        <f t="shared" si="10"/>
        <v>-0.60035079793157897</v>
      </c>
      <c r="O128" s="21">
        <f t="shared" si="10"/>
        <v>-0.56032741140280695</v>
      </c>
      <c r="P128" s="21">
        <f t="shared" si="10"/>
        <v>-0.52030402487403504</v>
      </c>
      <c r="Q128" s="21">
        <f t="shared" si="10"/>
        <v>-0.48028063834526313</v>
      </c>
      <c r="R128" s="21">
        <f t="shared" si="10"/>
        <v>-0.44025725181649111</v>
      </c>
      <c r="S128" s="21">
        <f t="shared" si="10"/>
        <v>-0.40023386528771931</v>
      </c>
      <c r="T128" s="21">
        <f t="shared" si="10"/>
        <v>-0.36021047875894741</v>
      </c>
      <c r="U128" s="21">
        <f t="shared" si="10"/>
        <v>-0.32018709223017539</v>
      </c>
      <c r="V128" s="21">
        <f t="shared" si="10"/>
        <v>-0.28016370570140359</v>
      </c>
      <c r="W128" s="21">
        <f t="shared" si="10"/>
        <v>-0.24014031917263162</v>
      </c>
      <c r="X128" s="21">
        <f t="shared" si="10"/>
        <v>-0.20011693264385966</v>
      </c>
      <c r="Y128" s="21">
        <f t="shared" si="10"/>
        <v>-0.16009354611508775</v>
      </c>
      <c r="Z128" s="21">
        <f t="shared" si="10"/>
        <v>-0.12007015958631564</v>
      </c>
      <c r="AA128" s="21">
        <f t="shared" si="10"/>
        <v>-8.0046773057543819E-2</v>
      </c>
      <c r="AB128" s="21">
        <f t="shared" si="10"/>
        <v>-4.0023386528772048E-2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-1.825066425712</v>
      </c>
      <c r="G129" s="21">
        <f t="shared" ref="G129:AW129" si="11">F131</f>
        <v>-3.4980439826146665</v>
      </c>
      <c r="H129" s="21">
        <f t="shared" si="11"/>
        <v>-5.0189326707079998</v>
      </c>
      <c r="I129" s="21">
        <f t="shared" si="11"/>
        <v>-6.3877324899919996</v>
      </c>
      <c r="J129" s="21">
        <f t="shared" si="11"/>
        <v>-7.6044434404666665</v>
      </c>
      <c r="K129" s="21">
        <f t="shared" si="11"/>
        <v>-6.8439990964200001</v>
      </c>
      <c r="L129" s="21">
        <f t="shared" si="11"/>
        <v>-6.123578138902106</v>
      </c>
      <c r="M129" s="21">
        <f t="shared" si="11"/>
        <v>-5.4431805679129832</v>
      </c>
      <c r="N129" s="21">
        <f t="shared" si="11"/>
        <v>-4.8028063834526327</v>
      </c>
      <c r="O129" s="21">
        <f t="shared" si="11"/>
        <v>-4.2024555855210535</v>
      </c>
      <c r="P129" s="21">
        <f t="shared" si="11"/>
        <v>-3.6421281741182465</v>
      </c>
      <c r="Q129" s="21">
        <f t="shared" si="11"/>
        <v>-3.1218241492442114</v>
      </c>
      <c r="R129" s="21">
        <f t="shared" si="11"/>
        <v>-2.6415435108989485</v>
      </c>
      <c r="S129" s="21">
        <f t="shared" si="11"/>
        <v>-2.2012862590824573</v>
      </c>
      <c r="T129" s="21">
        <f t="shared" si="11"/>
        <v>-1.801052393794738</v>
      </c>
      <c r="U129" s="21">
        <f t="shared" si="11"/>
        <v>-1.4408419150357905</v>
      </c>
      <c r="V129" s="21">
        <f t="shared" si="11"/>
        <v>-1.1206548228056152</v>
      </c>
      <c r="W129" s="21">
        <f t="shared" si="11"/>
        <v>-0.84049111710421165</v>
      </c>
      <c r="X129" s="21">
        <f t="shared" si="11"/>
        <v>-0.60035079793158008</v>
      </c>
      <c r="Y129" s="21">
        <f t="shared" si="11"/>
        <v>-0.40023386528772043</v>
      </c>
      <c r="Z129" s="21">
        <f t="shared" si="11"/>
        <v>-0.24014031917263268</v>
      </c>
      <c r="AA129" s="21">
        <f t="shared" si="11"/>
        <v>-0.12007015958631703</v>
      </c>
      <c r="AB129" s="21">
        <f t="shared" si="11"/>
        <v>-4.0023386528773214E-2</v>
      </c>
      <c r="AC129" s="21">
        <f t="shared" si="11"/>
        <v>-1.1657341758564144E-15</v>
      </c>
      <c r="AD129" s="21">
        <f t="shared" si="11"/>
        <v>-1.1657341758564144E-15</v>
      </c>
      <c r="AE129" s="21">
        <f t="shared" si="11"/>
        <v>-1.1657341758564144E-15</v>
      </c>
      <c r="AF129" s="21">
        <f t="shared" si="11"/>
        <v>-1.1657341758564144E-15</v>
      </c>
      <c r="AG129" s="21">
        <f t="shared" si="11"/>
        <v>-1.1657341758564144E-15</v>
      </c>
      <c r="AH129" s="21">
        <f t="shared" si="11"/>
        <v>-1.1657341758564144E-15</v>
      </c>
      <c r="AI129" s="21">
        <f t="shared" si="11"/>
        <v>-1.1657341758564144E-15</v>
      </c>
      <c r="AJ129" s="21">
        <f t="shared" si="11"/>
        <v>-1.1657341758564144E-15</v>
      </c>
      <c r="AK129" s="21">
        <f t="shared" si="11"/>
        <v>-1.1657341758564144E-15</v>
      </c>
      <c r="AL129" s="21">
        <f t="shared" si="11"/>
        <v>-1.1657341758564144E-15</v>
      </c>
      <c r="AM129" s="21">
        <f t="shared" si="11"/>
        <v>-1.1657341758564144E-15</v>
      </c>
      <c r="AN129" s="21">
        <f t="shared" si="11"/>
        <v>-1.1657341758564144E-15</v>
      </c>
      <c r="AO129" s="21">
        <f t="shared" si="11"/>
        <v>-1.1657341758564144E-15</v>
      </c>
      <c r="AP129" s="21">
        <f t="shared" si="11"/>
        <v>-1.1657341758564144E-15</v>
      </c>
      <c r="AQ129" s="21">
        <f t="shared" si="11"/>
        <v>-1.1657341758564144E-15</v>
      </c>
      <c r="AR129" s="21">
        <f t="shared" si="11"/>
        <v>-1.1657341758564144E-15</v>
      </c>
      <c r="AS129" s="21">
        <f t="shared" si="11"/>
        <v>-1.1657341758564144E-15</v>
      </c>
      <c r="AT129" s="21">
        <f t="shared" si="11"/>
        <v>-1.1657341758564144E-15</v>
      </c>
      <c r="AU129" s="21">
        <f t="shared" si="11"/>
        <v>-1.1657341758564144E-15</v>
      </c>
      <c r="AV129" s="21">
        <f t="shared" si="11"/>
        <v>-1.1657341758564144E-15</v>
      </c>
      <c r="AW129" s="21">
        <f t="shared" si="11"/>
        <v>-1.1657341758564144E-15</v>
      </c>
      <c r="AX129" s="21">
        <f>AW131</f>
        <v>-1.1657341758564144E-15</v>
      </c>
      <c r="AY129" s="21">
        <f>AX131</f>
        <v>-1.1657341758564144E-15</v>
      </c>
      <c r="AZ129" s="21">
        <f>AY131</f>
        <v>-1.1657341758564144E-15</v>
      </c>
      <c r="BA129" s="21">
        <f>AZ131</f>
        <v>-1.1657341758564144E-15</v>
      </c>
      <c r="BB129" s="21">
        <f>BA131</f>
        <v>-1.1657341758564144E-15</v>
      </c>
    </row>
    <row r="130" spans="1:54" ht="15" customHeight="1" outlineLevel="2">
      <c r="A130" s="8"/>
      <c r="B130" t="s">
        <v>450</v>
      </c>
      <c r="C130" t="s">
        <v>451</v>
      </c>
      <c r="D130" t="s">
        <v>382</v>
      </c>
      <c r="E130" s="21">
        <f>E131*(1/(1+'Fixed Data'!$B$10))</f>
        <v>-1.7562225035719787</v>
      </c>
      <c r="F130" s="21">
        <f>F131*(1/(1+'Fixed Data'!$B$10))</f>
        <v>-3.3660931318462923</v>
      </c>
      <c r="G130" s="21">
        <f>G131*(1/(1+'Fixed Data'!$B$10))</f>
        <v>-4.829611884822941</v>
      </c>
      <c r="H130" s="21">
        <f>H131*(1/(1+'Fixed Data'!$B$10))</f>
        <v>-6.146778762501925</v>
      </c>
      <c r="I130" s="21">
        <f>I131*(1/(1+'Fixed Data'!$B$10))</f>
        <v>-7.3175937648832443</v>
      </c>
      <c r="J130" s="21">
        <f>J131*(1/(1+'Fixed Data'!$B$10))</f>
        <v>-6.58583438839492</v>
      </c>
      <c r="K130" s="21">
        <f>K131*(1/(1+'Fixed Data'!$B$10))</f>
        <v>-5.8925886633007183</v>
      </c>
      <c r="L130" s="21">
        <f>L131*(1/(1+'Fixed Data'!$B$10))</f>
        <v>-5.2378565896006393</v>
      </c>
      <c r="M130" s="21">
        <f>M131*(1/(1+'Fixed Data'!$B$10))</f>
        <v>-4.621638167294682</v>
      </c>
      <c r="N130" s="21">
        <f>N131*(1/(1+'Fixed Data'!$B$10))</f>
        <v>-4.0439333963828465</v>
      </c>
      <c r="O130" s="21">
        <f>O131*(1/(1+'Fixed Data'!$B$10))</f>
        <v>-3.5047422768651337</v>
      </c>
      <c r="P130" s="21">
        <f>P131*(1/(1+'Fixed Data'!$B$10))</f>
        <v>-3.0040648087415431</v>
      </c>
      <c r="Q130" s="21">
        <f>Q131*(1/(1+'Fixed Data'!$B$10))</f>
        <v>-2.5419009920120756</v>
      </c>
      <c r="R130" s="21">
        <f>R131*(1/(1+'Fixed Data'!$B$10))</f>
        <v>-2.1182508266767299</v>
      </c>
      <c r="S130" s="21">
        <f>S131*(1/(1+'Fixed Data'!$B$10))</f>
        <v>-1.7331143127355064</v>
      </c>
      <c r="T130" s="21">
        <f>T131*(1/(1+'Fixed Data'!$B$10))</f>
        <v>-1.3864914501884051</v>
      </c>
      <c r="U130" s="21">
        <f>U131*(1/(1+'Fixed Data'!$B$10))</f>
        <v>-1.0783822390354267</v>
      </c>
      <c r="V130" s="21">
        <f>V131*(1/(1+'Fixed Data'!$B$10))</f>
        <v>-0.80878667927657022</v>
      </c>
      <c r="W130" s="21">
        <f>W131*(1/(1+'Fixed Data'!$B$10))</f>
        <v>-0.57770477091183614</v>
      </c>
      <c r="X130" s="21">
        <f>X131*(1/(1+'Fixed Data'!$B$10))</f>
        <v>-0.3851365139412245</v>
      </c>
      <c r="Y130" s="21">
        <f>Y131*(1/(1+'Fixed Data'!$B$10))</f>
        <v>-0.23108190836473511</v>
      </c>
      <c r="Z130" s="21">
        <f>Z131*(1/(1+'Fixed Data'!$B$10))</f>
        <v>-0.11554095418236822</v>
      </c>
      <c r="AA130" s="21">
        <f>AA131*(1/(1+'Fixed Data'!$B$10))</f>
        <v>-3.8513651394123577E-2</v>
      </c>
      <c r="AB130" s="21">
        <f>AB131*(1/(1+'Fixed Data'!$B$10))</f>
        <v>-1.121761139199783E-15</v>
      </c>
      <c r="AC130" s="21">
        <f>AC131*(1/(1+'Fixed Data'!$B$10))</f>
        <v>-1.121761139199783E-15</v>
      </c>
      <c r="AD130" s="21">
        <f>AD131*(1/(1+'Fixed Data'!$B$10))</f>
        <v>-1.121761139199783E-15</v>
      </c>
      <c r="AE130" s="21">
        <f>AE131*(1/(1+'Fixed Data'!$B$10))</f>
        <v>-1.121761139199783E-15</v>
      </c>
      <c r="AF130" s="21">
        <f>AF131*(1/(1+'Fixed Data'!$B$10))</f>
        <v>-1.121761139199783E-15</v>
      </c>
      <c r="AG130" s="21">
        <f>AG131*(1/(1+'Fixed Data'!$B$10))</f>
        <v>-1.121761139199783E-15</v>
      </c>
      <c r="AH130" s="21">
        <f>AH131*(1/(1+'Fixed Data'!$B$10))</f>
        <v>-1.121761139199783E-15</v>
      </c>
      <c r="AI130" s="21">
        <f>AI131*(1/(1+'Fixed Data'!$B$10))</f>
        <v>-1.121761139199783E-15</v>
      </c>
      <c r="AJ130" s="21">
        <f>AJ131*(1/(1+'Fixed Data'!$B$10))</f>
        <v>-1.121761139199783E-15</v>
      </c>
      <c r="AK130" s="21">
        <f>AK131*(1/(1+'Fixed Data'!$B$10))</f>
        <v>-1.121761139199783E-15</v>
      </c>
      <c r="AL130" s="21">
        <f>AL131*(1/(1+'Fixed Data'!$B$10))</f>
        <v>-1.121761139199783E-15</v>
      </c>
      <c r="AM130" s="21">
        <f>AM131*(1/(1+'Fixed Data'!$B$10))</f>
        <v>-1.121761139199783E-15</v>
      </c>
      <c r="AN130" s="21">
        <f>AN131*(1/(1+'Fixed Data'!$B$10))</f>
        <v>-1.121761139199783E-15</v>
      </c>
      <c r="AO130" s="21">
        <f>AO131*(1/(1+'Fixed Data'!$B$10))</f>
        <v>-1.121761139199783E-15</v>
      </c>
      <c r="AP130" s="21">
        <f>AP131*(1/(1+'Fixed Data'!$B$10))</f>
        <v>-1.121761139199783E-15</v>
      </c>
      <c r="AQ130" s="21">
        <f>AQ131*(1/(1+'Fixed Data'!$B$10))</f>
        <v>-1.121761139199783E-15</v>
      </c>
      <c r="AR130" s="21">
        <f>AR131*(1/(1+'Fixed Data'!$B$10))</f>
        <v>-1.121761139199783E-15</v>
      </c>
      <c r="AS130" s="21">
        <f>AS131*(1/(1+'Fixed Data'!$B$10))</f>
        <v>-1.121761139199783E-15</v>
      </c>
      <c r="AT130" s="21">
        <f>AT131*(1/(1+'Fixed Data'!$B$10))</f>
        <v>-1.121761139199783E-15</v>
      </c>
      <c r="AU130" s="21">
        <f>AU131*(1/(1+'Fixed Data'!$B$10))</f>
        <v>-1.121761139199783E-15</v>
      </c>
      <c r="AV130" s="21">
        <f>AV131*(1/(1+'Fixed Data'!$B$10))</f>
        <v>-1.121761139199783E-15</v>
      </c>
      <c r="AW130" s="21">
        <f>AW131*(1/(1+'Fixed Data'!$B$10))</f>
        <v>-1.121761139199783E-15</v>
      </c>
      <c r="AX130" s="21">
        <f>AX131*(1/(1+'Fixed Data'!$B$10))</f>
        <v>-1.121761139199783E-15</v>
      </c>
      <c r="AY130" s="21">
        <f>AY131*(1/(1+'Fixed Data'!$B$10))</f>
        <v>-1.121761139199783E-15</v>
      </c>
      <c r="AZ130" s="21">
        <f>AZ131*(1/(1+'Fixed Data'!$B$10))</f>
        <v>-1.121761139199783E-15</v>
      </c>
      <c r="BA130" s="21">
        <f>BA131*(1/(1+'Fixed Data'!$B$10))</f>
        <v>-1.121761139199783E-15</v>
      </c>
      <c r="BB130" s="21">
        <f>BB131*(1/(1+'Fixed Data'!$B$10))</f>
        <v>-1.121761139199783E-15</v>
      </c>
    </row>
    <row r="131" spans="1:54" ht="13.9" customHeight="1" outlineLevel="2">
      <c r="A131" s="8"/>
      <c r="B131" t="s">
        <v>452</v>
      </c>
      <c r="C131" t="s">
        <v>453</v>
      </c>
      <c r="D131" t="s">
        <v>382</v>
      </c>
      <c r="E131" s="21">
        <f t="shared" ref="E131:BB131" si="12">E82-E128+E129</f>
        <v>-1.825066425712</v>
      </c>
      <c r="F131" s="21">
        <f t="shared" si="12"/>
        <v>-3.4980439826146665</v>
      </c>
      <c r="G131" s="21">
        <f t="shared" si="12"/>
        <v>-5.0189326707079998</v>
      </c>
      <c r="H131" s="21">
        <f t="shared" si="12"/>
        <v>-6.3877324899919996</v>
      </c>
      <c r="I131" s="21">
        <f t="shared" si="12"/>
        <v>-7.6044434404666665</v>
      </c>
      <c r="J131" s="21">
        <f t="shared" si="12"/>
        <v>-6.8439990964200001</v>
      </c>
      <c r="K131" s="21">
        <f t="shared" si="12"/>
        <v>-6.123578138902106</v>
      </c>
      <c r="L131" s="21">
        <f t="shared" si="12"/>
        <v>-5.4431805679129832</v>
      </c>
      <c r="M131" s="21">
        <f t="shared" si="12"/>
        <v>-4.8028063834526327</v>
      </c>
      <c r="N131" s="21">
        <f t="shared" si="12"/>
        <v>-4.2024555855210535</v>
      </c>
      <c r="O131" s="21">
        <f t="shared" si="12"/>
        <v>-3.6421281741182465</v>
      </c>
      <c r="P131" s="21">
        <f t="shared" si="12"/>
        <v>-3.1218241492442114</v>
      </c>
      <c r="Q131" s="21">
        <f t="shared" si="12"/>
        <v>-2.6415435108989485</v>
      </c>
      <c r="R131" s="21">
        <f t="shared" si="12"/>
        <v>-2.2012862590824573</v>
      </c>
      <c r="S131" s="21">
        <f t="shared" si="12"/>
        <v>-1.801052393794738</v>
      </c>
      <c r="T131" s="21">
        <f t="shared" si="12"/>
        <v>-1.4408419150357905</v>
      </c>
      <c r="U131" s="21">
        <f t="shared" si="12"/>
        <v>-1.1206548228056152</v>
      </c>
      <c r="V131" s="21">
        <f t="shared" si="12"/>
        <v>-0.84049111710421165</v>
      </c>
      <c r="W131" s="21">
        <f t="shared" si="12"/>
        <v>-0.60035079793158008</v>
      </c>
      <c r="X131" s="21">
        <f t="shared" si="12"/>
        <v>-0.40023386528772043</v>
      </c>
      <c r="Y131" s="21">
        <f t="shared" si="12"/>
        <v>-0.24014031917263268</v>
      </c>
      <c r="Z131" s="21">
        <f t="shared" si="12"/>
        <v>-0.12007015958631703</v>
      </c>
      <c r="AA131" s="21">
        <f t="shared" si="12"/>
        <v>-4.0023386528773214E-2</v>
      </c>
      <c r="AB131" s="21">
        <f t="shared" si="12"/>
        <v>-1.1657341758564144E-15</v>
      </c>
      <c r="AC131" s="21">
        <f t="shared" si="12"/>
        <v>-1.1657341758564144E-15</v>
      </c>
      <c r="AD131" s="21">
        <f t="shared" si="12"/>
        <v>-1.1657341758564144E-15</v>
      </c>
      <c r="AE131" s="21">
        <f t="shared" si="12"/>
        <v>-1.1657341758564144E-15</v>
      </c>
      <c r="AF131" s="21">
        <f t="shared" si="12"/>
        <v>-1.1657341758564144E-15</v>
      </c>
      <c r="AG131" s="21">
        <f t="shared" si="12"/>
        <v>-1.1657341758564144E-15</v>
      </c>
      <c r="AH131" s="21">
        <f t="shared" si="12"/>
        <v>-1.1657341758564144E-15</v>
      </c>
      <c r="AI131" s="21">
        <f t="shared" si="12"/>
        <v>-1.1657341758564144E-15</v>
      </c>
      <c r="AJ131" s="21">
        <f t="shared" si="12"/>
        <v>-1.1657341758564144E-15</v>
      </c>
      <c r="AK131" s="21">
        <f t="shared" si="12"/>
        <v>-1.1657341758564144E-15</v>
      </c>
      <c r="AL131" s="21">
        <f t="shared" si="12"/>
        <v>-1.1657341758564144E-15</v>
      </c>
      <c r="AM131" s="21">
        <f t="shared" si="12"/>
        <v>-1.1657341758564144E-15</v>
      </c>
      <c r="AN131" s="21">
        <f t="shared" si="12"/>
        <v>-1.1657341758564144E-15</v>
      </c>
      <c r="AO131" s="21">
        <f t="shared" si="12"/>
        <v>-1.1657341758564144E-15</v>
      </c>
      <c r="AP131" s="21">
        <f t="shared" si="12"/>
        <v>-1.1657341758564144E-15</v>
      </c>
      <c r="AQ131" s="21">
        <f t="shared" si="12"/>
        <v>-1.1657341758564144E-15</v>
      </c>
      <c r="AR131" s="21">
        <f t="shared" si="12"/>
        <v>-1.1657341758564144E-15</v>
      </c>
      <c r="AS131" s="21">
        <f t="shared" si="12"/>
        <v>-1.1657341758564144E-15</v>
      </c>
      <c r="AT131" s="21">
        <f t="shared" si="12"/>
        <v>-1.1657341758564144E-15</v>
      </c>
      <c r="AU131" s="21">
        <f t="shared" si="12"/>
        <v>-1.1657341758564144E-15</v>
      </c>
      <c r="AV131" s="21">
        <f t="shared" si="12"/>
        <v>-1.1657341758564144E-15</v>
      </c>
      <c r="AW131" s="21">
        <f t="shared" si="12"/>
        <v>-1.1657341758564144E-15</v>
      </c>
      <c r="AX131" s="21">
        <f t="shared" si="12"/>
        <v>-1.1657341758564144E-15</v>
      </c>
      <c r="AY131" s="21">
        <f t="shared" si="12"/>
        <v>-1.1657341758564144E-15</v>
      </c>
      <c r="AZ131" s="21">
        <f t="shared" si="12"/>
        <v>-1.1657341758564144E-15</v>
      </c>
      <c r="BA131" s="21">
        <f t="shared" si="12"/>
        <v>-1.1657341758564144E-15</v>
      </c>
      <c r="BB131" s="21">
        <f t="shared" si="12"/>
        <v>-1.1657341758564144E-15</v>
      </c>
    </row>
    <row r="132" spans="1:54" ht="14.5" outlineLevel="2">
      <c r="A132" s="8"/>
      <c r="B132" t="s">
        <v>454</v>
      </c>
      <c r="C132" t="s">
        <v>455</v>
      </c>
      <c r="D132" t="s">
        <v>382</v>
      </c>
      <c r="E132" s="21">
        <f>AVERAGE(E129:E130)*'Fixed Data'!$B$10</f>
        <v>-3.4421961070010783E-2</v>
      </c>
      <c r="F132" s="21">
        <f>AVERAGE(F129:F130)*'Fixed Data'!$B$10</f>
        <v>-0.10174672732814252</v>
      </c>
      <c r="G132" s="21">
        <f>AVERAGE(G129:G130)*'Fixed Data'!$B$10</f>
        <v>-0.16322205500177711</v>
      </c>
      <c r="H132" s="21">
        <f>AVERAGE(H129:H130)*'Fixed Data'!$B$10</f>
        <v>-0.21884794409091451</v>
      </c>
      <c r="I132" s="21">
        <f>AVERAGE(I129:I130)*'Fixed Data'!$B$10</f>
        <v>-0.26862439459555476</v>
      </c>
      <c r="J132" s="21">
        <f>AVERAGE(J129:J130)*'Fixed Data'!$B$10</f>
        <v>-0.27812944544568707</v>
      </c>
      <c r="K132" s="21">
        <f>AVERAGE(K129:K130)*'Fixed Data'!$B$10</f>
        <v>-0.24963712009052608</v>
      </c>
      <c r="L132" s="21">
        <f>AVERAGE(L129:L130)*'Fixed Data'!$B$10</f>
        <v>-0.22268412067865381</v>
      </c>
      <c r="M132" s="21">
        <f>AVERAGE(M129:M130)*'Fixed Data'!$B$10</f>
        <v>-0.19727044721007025</v>
      </c>
      <c r="N132" s="21">
        <f>AVERAGE(N129:N130)*'Fixed Data'!$B$10</f>
        <v>-0.17339609968477537</v>
      </c>
      <c r="O132" s="21">
        <f>AVERAGE(O129:O130)*'Fixed Data'!$B$10</f>
        <v>-0.15106107810276925</v>
      </c>
      <c r="P132" s="21">
        <f>AVERAGE(P129:P130)*'Fixed Data'!$B$10</f>
        <v>-0.13026538246405187</v>
      </c>
      <c r="Q132" s="21">
        <f>AVERAGE(Q129:Q130)*'Fixed Data'!$B$10</f>
        <v>-0.11100901276862322</v>
      </c>
      <c r="R132" s="21">
        <f>AVERAGE(R129:R130)*'Fixed Data'!$B$10</f>
        <v>-9.3291969016483303E-2</v>
      </c>
      <c r="S132" s="21">
        <f>AVERAGE(S129:S130)*'Fixed Data'!$B$10</f>
        <v>-7.7114251207632087E-2</v>
      </c>
      <c r="T132" s="21">
        <f>AVERAGE(T129:T130)*'Fixed Data'!$B$10</f>
        <v>-6.2475859342069603E-2</v>
      </c>
      <c r="U132" s="21">
        <f>AVERAGE(U129:U130)*'Fixed Data'!$B$10</f>
        <v>-4.937679341979586E-2</v>
      </c>
      <c r="V132" s="21">
        <f>AVERAGE(V129:V130)*'Fixed Data'!$B$10</f>
        <v>-3.7817053440810829E-2</v>
      </c>
      <c r="W132" s="21">
        <f>AVERAGE(W129:W130)*'Fixed Data'!$B$10</f>
        <v>-2.7796639405114534E-2</v>
      </c>
      <c r="X132" s="21">
        <f>AVERAGE(X129:X130)*'Fixed Data'!$B$10</f>
        <v>-1.9315551312706968E-2</v>
      </c>
      <c r="Y132" s="21">
        <f>AVERAGE(Y129:Y130)*'Fixed Data'!$B$10</f>
        <v>-1.2373789163588127E-2</v>
      </c>
      <c r="Z132" s="21">
        <f>AVERAGE(Z129:Z130)*'Fixed Data'!$B$10</f>
        <v>-6.9713529577580171E-3</v>
      </c>
      <c r="AA132" s="21">
        <f>AVERAGE(AA129:AA130)*'Fixed Data'!$B$10</f>
        <v>-3.1082426952166358E-3</v>
      </c>
      <c r="AB132" s="21">
        <f>AVERAGE(AB129:AB130)*'Fixed Data'!$B$10</f>
        <v>-7.8445837596397699E-4</v>
      </c>
      <c r="AC132" s="21">
        <f>AVERAGE(AC129:AC130)*'Fixed Data'!$B$10</f>
        <v>-4.4834908175101459E-17</v>
      </c>
      <c r="AD132" s="21">
        <f>AVERAGE(AD129:AD130)*'Fixed Data'!$B$10</f>
        <v>-4.4834908175101459E-17</v>
      </c>
      <c r="AE132" s="21">
        <f>AVERAGE(AE129:AE130)*'Fixed Data'!$B$10</f>
        <v>-4.4834908175101459E-17</v>
      </c>
      <c r="AF132" s="21">
        <f>AVERAGE(AF129:AF130)*'Fixed Data'!$B$10</f>
        <v>-4.4834908175101459E-17</v>
      </c>
      <c r="AG132" s="21">
        <f>AVERAGE(AG129:AG130)*'Fixed Data'!$B$10</f>
        <v>-4.4834908175101459E-17</v>
      </c>
      <c r="AH132" s="21">
        <f>AVERAGE(AH129:AH130)*'Fixed Data'!$B$10</f>
        <v>-4.4834908175101459E-17</v>
      </c>
      <c r="AI132" s="21">
        <f>AVERAGE(AI129:AI130)*'Fixed Data'!$B$10</f>
        <v>-4.4834908175101459E-17</v>
      </c>
      <c r="AJ132" s="21">
        <f>AVERAGE(AJ129:AJ130)*'Fixed Data'!$B$10</f>
        <v>-4.4834908175101459E-17</v>
      </c>
      <c r="AK132" s="21">
        <f>AVERAGE(AK129:AK130)*'Fixed Data'!$B$10</f>
        <v>-4.4834908175101459E-17</v>
      </c>
      <c r="AL132" s="21">
        <f>AVERAGE(AL129:AL130)*'Fixed Data'!$B$10</f>
        <v>-4.4834908175101459E-17</v>
      </c>
      <c r="AM132" s="21">
        <f>AVERAGE(AM129:AM130)*'Fixed Data'!$B$10</f>
        <v>-4.4834908175101459E-17</v>
      </c>
      <c r="AN132" s="21">
        <f>AVERAGE(AN129:AN130)*'Fixed Data'!$B$10</f>
        <v>-4.4834908175101459E-17</v>
      </c>
      <c r="AO132" s="21">
        <f>AVERAGE(AO129:AO130)*'Fixed Data'!$B$10</f>
        <v>-4.4834908175101459E-17</v>
      </c>
      <c r="AP132" s="21">
        <f>AVERAGE(AP129:AP130)*'Fixed Data'!$B$10</f>
        <v>-4.4834908175101459E-17</v>
      </c>
      <c r="AQ132" s="21">
        <f>AVERAGE(AQ129:AQ130)*'Fixed Data'!$B$10</f>
        <v>-4.4834908175101459E-17</v>
      </c>
      <c r="AR132" s="21">
        <f>AVERAGE(AR129:AR130)*'Fixed Data'!$B$10</f>
        <v>-4.4834908175101459E-17</v>
      </c>
      <c r="AS132" s="21">
        <f>AVERAGE(AS129:AS130)*'Fixed Data'!$B$10</f>
        <v>-4.4834908175101459E-17</v>
      </c>
      <c r="AT132" s="21">
        <f>AVERAGE(AT129:AT130)*'Fixed Data'!$B$10</f>
        <v>-4.4834908175101459E-17</v>
      </c>
      <c r="AU132" s="21">
        <f>AVERAGE(AU129:AU130)*'Fixed Data'!$B$10</f>
        <v>-4.4834908175101459E-17</v>
      </c>
      <c r="AV132" s="21">
        <f>AVERAGE(AV129:AV130)*'Fixed Data'!$B$10</f>
        <v>-4.4834908175101459E-17</v>
      </c>
      <c r="AW132" s="21">
        <f>AVERAGE(AW129:AW130)*'Fixed Data'!$B$10</f>
        <v>-4.4834908175101459E-17</v>
      </c>
      <c r="AX132" s="21">
        <f>AVERAGE(AX129:AX130)*'Fixed Data'!$B$10</f>
        <v>-4.4834908175101459E-17</v>
      </c>
      <c r="AY132" s="21">
        <f>AVERAGE(AY129:AY130)*'Fixed Data'!$B$10</f>
        <v>-4.4834908175101459E-17</v>
      </c>
      <c r="AZ132" s="21">
        <f>AVERAGE(AZ129:AZ130)*'Fixed Data'!$B$10</f>
        <v>-4.4834908175101459E-17</v>
      </c>
      <c r="BA132" s="21">
        <f>AVERAGE(BA129:BA130)*'Fixed Data'!$B$10</f>
        <v>-4.4834908175101459E-17</v>
      </c>
      <c r="BB132" s="21">
        <f>AVERAGE(BB129:BB130)*'Fixed Data'!$B$10</f>
        <v>-4.4834908175101459E-17</v>
      </c>
    </row>
    <row r="133" spans="1:54" ht="14" outlineLevel="2" thickBot="1">
      <c r="A133" s="9"/>
      <c r="B133" s="3" t="s">
        <v>456</v>
      </c>
      <c r="C133" s="7" t="s">
        <v>457</v>
      </c>
      <c r="D133" s="7" t="s">
        <v>382</v>
      </c>
      <c r="E133" s="21">
        <f>E128+E132</f>
        <v>-3.4421961070010783E-2</v>
      </c>
      <c r="F133" s="21">
        <f t="shared" ref="F133:BB133" si="13">F128+F132</f>
        <v>-0.25383559613747586</v>
      </c>
      <c r="G133" s="21">
        <f t="shared" si="13"/>
        <v>-0.46739979262044373</v>
      </c>
      <c r="H133" s="21">
        <f t="shared" si="13"/>
        <v>-0.67511455051891445</v>
      </c>
      <c r="I133" s="21">
        <f t="shared" si="13"/>
        <v>-0.876979869832888</v>
      </c>
      <c r="J133" s="21">
        <f t="shared" si="13"/>
        <v>-1.0385737894923537</v>
      </c>
      <c r="K133" s="21">
        <f t="shared" si="13"/>
        <v>-0.97005807760842067</v>
      </c>
      <c r="L133" s="21">
        <f t="shared" si="13"/>
        <v>-0.90308169166777663</v>
      </c>
      <c r="M133" s="21">
        <f t="shared" si="13"/>
        <v>-0.83764463167042114</v>
      </c>
      <c r="N133" s="21">
        <f t="shared" si="13"/>
        <v>-0.7737468976163544</v>
      </c>
      <c r="O133" s="21">
        <f t="shared" si="13"/>
        <v>-0.7113884895055762</v>
      </c>
      <c r="P133" s="21">
        <f t="shared" si="13"/>
        <v>-0.65056940733808688</v>
      </c>
      <c r="Q133" s="21">
        <f t="shared" si="13"/>
        <v>-0.59128965111388632</v>
      </c>
      <c r="R133" s="21">
        <f t="shared" si="13"/>
        <v>-0.5335492208329744</v>
      </c>
      <c r="S133" s="21">
        <f t="shared" si="13"/>
        <v>-0.47734811649535142</v>
      </c>
      <c r="T133" s="21">
        <f t="shared" si="13"/>
        <v>-0.42268633810101702</v>
      </c>
      <c r="U133" s="21">
        <f t="shared" si="13"/>
        <v>-0.36956388564997122</v>
      </c>
      <c r="V133" s="21">
        <f t="shared" si="13"/>
        <v>-0.31798075914221441</v>
      </c>
      <c r="W133" s="21">
        <f t="shared" si="13"/>
        <v>-0.26793695857774613</v>
      </c>
      <c r="X133" s="21">
        <f t="shared" si="13"/>
        <v>-0.21943248395656662</v>
      </c>
      <c r="Y133" s="21">
        <f t="shared" si="13"/>
        <v>-0.17246733527867589</v>
      </c>
      <c r="Z133" s="21">
        <f t="shared" si="13"/>
        <v>-0.12704151254407367</v>
      </c>
      <c r="AA133" s="21">
        <f t="shared" si="13"/>
        <v>-8.315501575276045E-2</v>
      </c>
      <c r="AB133" s="21">
        <f t="shared" si="13"/>
        <v>-4.0807844904736025E-2</v>
      </c>
      <c r="AC133" s="21">
        <f t="shared" si="13"/>
        <v>-4.4834908175101459E-17</v>
      </c>
      <c r="AD133" s="21">
        <f t="shared" si="13"/>
        <v>-4.4834908175101459E-17</v>
      </c>
      <c r="AE133" s="21">
        <f t="shared" si="13"/>
        <v>-4.4834908175101459E-17</v>
      </c>
      <c r="AF133" s="21">
        <f t="shared" si="13"/>
        <v>-4.4834908175101459E-17</v>
      </c>
      <c r="AG133" s="21">
        <f t="shared" si="13"/>
        <v>-4.4834908175101459E-17</v>
      </c>
      <c r="AH133" s="21">
        <f t="shared" si="13"/>
        <v>-4.4834908175101459E-17</v>
      </c>
      <c r="AI133" s="21">
        <f t="shared" si="13"/>
        <v>-4.4834908175101459E-17</v>
      </c>
      <c r="AJ133" s="21">
        <f t="shared" si="13"/>
        <v>-4.4834908175101459E-17</v>
      </c>
      <c r="AK133" s="21">
        <f t="shared" si="13"/>
        <v>-4.4834908175101459E-17</v>
      </c>
      <c r="AL133" s="21">
        <f t="shared" si="13"/>
        <v>-4.4834908175101459E-17</v>
      </c>
      <c r="AM133" s="21">
        <f t="shared" si="13"/>
        <v>-4.4834908175101459E-17</v>
      </c>
      <c r="AN133" s="21">
        <f t="shared" si="13"/>
        <v>-4.4834908175101459E-17</v>
      </c>
      <c r="AO133" s="21">
        <f t="shared" si="13"/>
        <v>-4.4834908175101459E-17</v>
      </c>
      <c r="AP133" s="21">
        <f t="shared" si="13"/>
        <v>-4.4834908175101459E-17</v>
      </c>
      <c r="AQ133" s="21">
        <f t="shared" si="13"/>
        <v>-4.4834908175101459E-17</v>
      </c>
      <c r="AR133" s="21">
        <f t="shared" si="13"/>
        <v>-4.4834908175101459E-17</v>
      </c>
      <c r="AS133" s="21">
        <f t="shared" si="13"/>
        <v>-4.4834908175101459E-17</v>
      </c>
      <c r="AT133" s="21">
        <f t="shared" si="13"/>
        <v>-4.4834908175101459E-17</v>
      </c>
      <c r="AU133" s="21">
        <f t="shared" si="13"/>
        <v>-4.4834908175101459E-17</v>
      </c>
      <c r="AV133" s="21">
        <f t="shared" si="13"/>
        <v>-4.4834908175101459E-17</v>
      </c>
      <c r="AW133" s="21">
        <f t="shared" si="13"/>
        <v>-4.4834908175101459E-17</v>
      </c>
      <c r="AX133" s="21">
        <f t="shared" si="13"/>
        <v>-4.4834908175101459E-17</v>
      </c>
      <c r="AY133" s="21">
        <f t="shared" si="13"/>
        <v>-4.4834908175101459E-17</v>
      </c>
      <c r="AZ133" s="21">
        <f t="shared" si="13"/>
        <v>-4.4834908175101459E-17</v>
      </c>
      <c r="BA133" s="21">
        <f t="shared" si="13"/>
        <v>-4.4834908175101459E-17</v>
      </c>
      <c r="BB133" s="21">
        <f t="shared" si="13"/>
        <v>-4.4834908175101459E-17</v>
      </c>
    </row>
    <row r="134" spans="1:54" ht="14" outlineLevel="2" thickBot="1">
      <c r="A134" s="139"/>
      <c r="B134" s="142" t="s">
        <v>458</v>
      </c>
      <c r="C134" s="143"/>
      <c r="D134" s="243"/>
      <c r="E134" s="245">
        <f t="shared" ref="E134:AJ134" si="14">E83+E77+E71</f>
        <v>-4.7744149502879996</v>
      </c>
      <c r="F134" s="245">
        <f t="shared" si="14"/>
        <v>-5.5243509502879995</v>
      </c>
      <c r="G134" s="245">
        <f t="shared" si="14"/>
        <v>-4.7281859502879993</v>
      </c>
      <c r="H134" s="245">
        <f t="shared" si="14"/>
        <v>-4.5976139502880002</v>
      </c>
      <c r="I134" s="245">
        <f t="shared" si="14"/>
        <v>-5.6444629502880002</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-4.8088369113580107</v>
      </c>
      <c r="F135" s="245">
        <f t="shared" ref="F135:AW135" si="16">F133+F134</f>
        <v>-5.7781865464254754</v>
      </c>
      <c r="G135" s="245">
        <f t="shared" si="16"/>
        <v>-5.1955857429084427</v>
      </c>
      <c r="H135" s="245">
        <f t="shared" si="16"/>
        <v>-5.2727285008069149</v>
      </c>
      <c r="I135" s="245">
        <f t="shared" si="16"/>
        <v>-6.5214428201208881</v>
      </c>
      <c r="J135" s="245">
        <f t="shared" si="16"/>
        <v>-1.0385737894923537</v>
      </c>
      <c r="K135" s="245">
        <f t="shared" si="16"/>
        <v>-0.97005807760842067</v>
      </c>
      <c r="L135" s="245">
        <f t="shared" si="16"/>
        <v>-0.90308169166777663</v>
      </c>
      <c r="M135" s="245">
        <f t="shared" si="16"/>
        <v>-0.83764463167042114</v>
      </c>
      <c r="N135" s="245">
        <f t="shared" si="16"/>
        <v>-0.7737468976163544</v>
      </c>
      <c r="O135" s="245">
        <f t="shared" si="16"/>
        <v>-0.7113884895055762</v>
      </c>
      <c r="P135" s="245">
        <f t="shared" si="16"/>
        <v>-0.65056940733808688</v>
      </c>
      <c r="Q135" s="245">
        <f t="shared" si="16"/>
        <v>-0.59128965111388632</v>
      </c>
      <c r="R135" s="245">
        <f t="shared" si="16"/>
        <v>-0.5335492208329744</v>
      </c>
      <c r="S135" s="245">
        <f t="shared" si="16"/>
        <v>-0.47734811649535142</v>
      </c>
      <c r="T135" s="245">
        <f t="shared" si="16"/>
        <v>-0.42268633810101702</v>
      </c>
      <c r="U135" s="245">
        <f t="shared" si="16"/>
        <v>-0.36956388564997122</v>
      </c>
      <c r="V135" s="245">
        <f t="shared" si="16"/>
        <v>-0.31798075914221441</v>
      </c>
      <c r="W135" s="245">
        <f t="shared" si="16"/>
        <v>-0.26793695857774613</v>
      </c>
      <c r="X135" s="245">
        <f t="shared" si="16"/>
        <v>-0.21943248395656662</v>
      </c>
      <c r="Y135" s="245">
        <f t="shared" si="16"/>
        <v>-0.17246733527867589</v>
      </c>
      <c r="Z135" s="245">
        <f t="shared" si="16"/>
        <v>-0.12704151254407367</v>
      </c>
      <c r="AA135" s="245">
        <f t="shared" si="16"/>
        <v>-8.315501575276045E-2</v>
      </c>
      <c r="AB135" s="245">
        <f t="shared" si="16"/>
        <v>-4.0807844904736025E-2</v>
      </c>
      <c r="AC135" s="245">
        <f t="shared" si="16"/>
        <v>-4.4834908175101459E-17</v>
      </c>
      <c r="AD135" s="245">
        <f t="shared" si="16"/>
        <v>-4.4834908175101459E-17</v>
      </c>
      <c r="AE135" s="245">
        <f t="shared" si="16"/>
        <v>-4.4834908175101459E-17</v>
      </c>
      <c r="AF135" s="245">
        <f t="shared" si="16"/>
        <v>-4.4834908175101459E-17</v>
      </c>
      <c r="AG135" s="245">
        <f t="shared" si="16"/>
        <v>-4.4834908175101459E-17</v>
      </c>
      <c r="AH135" s="245">
        <f t="shared" si="16"/>
        <v>-4.4834908175101459E-17</v>
      </c>
      <c r="AI135" s="245">
        <f t="shared" si="16"/>
        <v>-4.4834908175101459E-17</v>
      </c>
      <c r="AJ135" s="245">
        <f t="shared" si="16"/>
        <v>-4.4834908175101459E-17</v>
      </c>
      <c r="AK135" s="245">
        <f t="shared" si="16"/>
        <v>-4.4834908175101459E-17</v>
      </c>
      <c r="AL135" s="245">
        <f t="shared" si="16"/>
        <v>-4.4834908175101459E-17</v>
      </c>
      <c r="AM135" s="245">
        <f t="shared" si="16"/>
        <v>-4.4834908175101459E-17</v>
      </c>
      <c r="AN135" s="245">
        <f t="shared" si="16"/>
        <v>-4.4834908175101459E-17</v>
      </c>
      <c r="AO135" s="245">
        <f t="shared" si="16"/>
        <v>-4.4834908175101459E-17</v>
      </c>
      <c r="AP135" s="245">
        <f t="shared" si="16"/>
        <v>-4.4834908175101459E-17</v>
      </c>
      <c r="AQ135" s="245">
        <f t="shared" si="16"/>
        <v>-4.4834908175101459E-17</v>
      </c>
      <c r="AR135" s="245">
        <f t="shared" si="16"/>
        <v>-4.4834908175101459E-17</v>
      </c>
      <c r="AS135" s="245">
        <f t="shared" si="16"/>
        <v>-4.4834908175101459E-17</v>
      </c>
      <c r="AT135" s="245">
        <f t="shared" si="16"/>
        <v>-4.4834908175101459E-17</v>
      </c>
      <c r="AU135" s="245">
        <f t="shared" si="16"/>
        <v>-4.4834908175101459E-17</v>
      </c>
      <c r="AV135" s="245">
        <f t="shared" si="16"/>
        <v>-4.4834908175101459E-17</v>
      </c>
      <c r="AW135" s="245">
        <f t="shared" si="16"/>
        <v>-4.4834908175101459E-17</v>
      </c>
      <c r="AX135" s="245">
        <f>AX133+AX134</f>
        <v>-4.4834908175101459E-17</v>
      </c>
      <c r="AY135" s="245">
        <f>AY133+AY134</f>
        <v>-4.4834908175101459E-17</v>
      </c>
      <c r="AZ135" s="245">
        <f>AZ133+AZ134</f>
        <v>-4.4834908175101459E-17</v>
      </c>
      <c r="BA135" s="245">
        <f>BA133+BA134</f>
        <v>-4.4834908175101459E-17</v>
      </c>
      <c r="BB135" s="245">
        <f>BB133+BB134</f>
        <v>-4.4834908175101459E-17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13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135" t="s">
        <v>467</v>
      </c>
      <c r="D151" s="135" t="s">
        <v>382</v>
      </c>
      <c r="E151" s="279">
        <f>'Option_2 Workings'!E28</f>
        <v>-5.1794083460162401</v>
      </c>
      <c r="F151" s="279">
        <f>'Option_2 Workings'!F28</f>
        <v>-3.6255858422113691</v>
      </c>
      <c r="G151" s="279">
        <f>'Option_2 Workings'!G28</f>
        <v>-3.6980975590555962</v>
      </c>
      <c r="H151" s="279">
        <f>'Option_2 Workings'!H28</f>
        <v>-3.772059510236708</v>
      </c>
      <c r="I151" s="279">
        <f>'Option_2 Workings'!I28</f>
        <v>-3.8475007004414423</v>
      </c>
      <c r="J151" s="279">
        <f>'Option_2 Workings'!J28</f>
        <v>-3.9244507144502712</v>
      </c>
      <c r="K151" s="279">
        <f>'Option_2 Workings'!K28</f>
        <v>-4.0029397287392765</v>
      </c>
      <c r="L151" s="279">
        <f>'Option_2 Workings'!L28</f>
        <v>-4.0829985233140622</v>
      </c>
      <c r="M151" s="279">
        <f>'Option_2 Workings'!M28</f>
        <v>-4.1646584937803439</v>
      </c>
      <c r="N151" s="279">
        <f>'Option_2 Workings'!N28</f>
        <v>-4.247951663655952</v>
      </c>
      <c r="O151" s="279">
        <f>'Option_2 Workings'!O28</f>
        <v>-4.3329106969290692</v>
      </c>
      <c r="P151" s="279">
        <f>'Option_2 Workings'!P28</f>
        <v>-4.4195689108676506</v>
      </c>
      <c r="Q151" s="279">
        <f>'Option_2 Workings'!Q28</f>
        <v>-4.5079602890850046</v>
      </c>
      <c r="R151" s="279">
        <f>'Option_2 Workings'!R28</f>
        <v>-4.5981194948667046</v>
      </c>
      <c r="S151" s="279">
        <f>'Option_2 Workings'!S28</f>
        <v>-4.6900818847640391</v>
      </c>
      <c r="T151" s="279">
        <f>'Option_2 Workings'!T28</f>
        <v>-4.7838835224593188</v>
      </c>
      <c r="U151" s="279">
        <f>'Option_2 Workings'!U28</f>
        <v>-4.879561192908505</v>
      </c>
      <c r="V151" s="279">
        <f>'Option_2 Workings'!V28</f>
        <v>-4.9771524167666765</v>
      </c>
      <c r="W151" s="279">
        <f>'Option_2 Workings'!W28</f>
        <v>-5.0766954651020093</v>
      </c>
      <c r="X151" s="279">
        <f>'Option_2 Workings'!X28</f>
        <v>-5.1782293744040508</v>
      </c>
      <c r="Y151" s="279">
        <f>'Option_2 Workings'!Y28</f>
        <v>-5.2817939618921317</v>
      </c>
      <c r="Z151" s="279">
        <f>'Option_2 Workings'!Z28</f>
        <v>-5.3874298411299737</v>
      </c>
      <c r="AA151" s="279">
        <f>'Option_2 Workings'!AA28</f>
        <v>-5.495178437952573</v>
      </c>
      <c r="AB151" s="279">
        <f>'Option_2 Workings'!AB28</f>
        <v>-5.6050820067116254</v>
      </c>
      <c r="AC151" s="279">
        <f>'Option_2 Workings'!AC28</f>
        <v>-5.7171836468458572</v>
      </c>
      <c r="AD151" s="279">
        <f>'Option_2 Workings'!AD28</f>
        <v>-5.8315273197827748</v>
      </c>
      <c r="AE151" s="279">
        <f>'Option_2 Workings'!AE28</f>
        <v>-5.9481578661784305</v>
      </c>
      <c r="AF151" s="279">
        <f>'Option_2 Workings'!AF28</f>
        <v>-6.0671210235019997</v>
      </c>
      <c r="AG151" s="279">
        <f>'Option_2 Workings'!AG28</f>
        <v>-6.1884634439720392</v>
      </c>
      <c r="AH151" s="279">
        <f>'Option_2 Workings'!AH28</f>
        <v>-6.3122327128514808</v>
      </c>
      <c r="AI151" s="279">
        <f>'Option_2 Workings'!AI28</f>
        <v>-6.4384773671085096</v>
      </c>
      <c r="AJ151" s="279">
        <f>'Option_2 Workings'!AJ28</f>
        <v>-6.5672469144506804</v>
      </c>
      <c r="AK151" s="279">
        <f>'Option_2 Workings'!AK28</f>
        <v>-6.6985918527396944</v>
      </c>
      <c r="AL151" s="279">
        <f>'Option_2 Workings'!AL28</f>
        <v>-6.8325636897944886</v>
      </c>
      <c r="AM151" s="279">
        <f>'Option_2 Workings'!AM28</f>
        <v>-6.9692149635903782</v>
      </c>
      <c r="AN151" s="279">
        <f>'Option_2 Workings'!AN28</f>
        <v>-7.1085992628621852</v>
      </c>
      <c r="AO151" s="279">
        <f>'Option_2 Workings'!AO28</f>
        <v>-7.2507712481194284</v>
      </c>
      <c r="AP151" s="279">
        <f>'Option_2 Workings'!AP28</f>
        <v>-7.3957866730818171</v>
      </c>
      <c r="AQ151" s="279">
        <f>'Option_2 Workings'!AQ28</f>
        <v>-7.5437024065434546</v>
      </c>
      <c r="AR151" s="279">
        <f>'Option_2 Workings'!AR28</f>
        <v>-7.6945764546743218</v>
      </c>
      <c r="AS151" s="279">
        <f>'Option_2 Workings'!AS28</f>
        <v>-7.8484679837678097</v>
      </c>
      <c r="AT151" s="279">
        <f>'Option_2 Workings'!AT28</f>
        <v>-8.005437343443166</v>
      </c>
      <c r="AU151" s="279">
        <f>'Option_2 Workings'!AU28</f>
        <v>-8.1655460903120307</v>
      </c>
      <c r="AV151" s="279">
        <f>'Option_2 Workings'!AV28</f>
        <v>-8.3288570121182701</v>
      </c>
      <c r="AW151" s="279">
        <f>'Option_2 Workings'!AW28</f>
        <v>-8.4954341523606374</v>
      </c>
      <c r="AX151" s="279">
        <f>'Option_2 Workings'!AX28</f>
        <v>-8.6653428354078486</v>
      </c>
      <c r="AY151" s="279">
        <f>'Option_2 Workings'!AY28</f>
        <v>-8.8386496921160074</v>
      </c>
      <c r="AZ151" s="279">
        <f>'Option_2 Workings'!AZ28</f>
        <v>-9.0154226859583257</v>
      </c>
      <c r="BA151" s="279">
        <f>'Option_2 Workings'!BA28</f>
        <v>-9.1957311396774912</v>
      </c>
      <c r="BB151" s="279">
        <f>'Option_2 Workings'!BB28</f>
        <v>-9.3796457624710428</v>
      </c>
    </row>
    <row r="152" spans="1:54" outlineLevel="2">
      <c r="A152" s="471"/>
      <c r="B152" s="135" t="s">
        <v>287</v>
      </c>
      <c r="C152" s="13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13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13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13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-3.6249829113580105</v>
      </c>
      <c r="F190" s="21">
        <f t="shared" ref="F190:BB190" si="17">(F133+F83)*F186</f>
        <v>-3.7143927984787206</v>
      </c>
      <c r="G190" s="21">
        <f t="shared" si="17"/>
        <v>-3.7881497751718305</v>
      </c>
      <c r="H190" s="21">
        <f t="shared" si="17"/>
        <v>-3.8473949026995844</v>
      </c>
      <c r="I190" s="21">
        <f t="shared" si="17"/>
        <v>-3.8932037246204536</v>
      </c>
      <c r="J190" s="21">
        <f t="shared" si="17"/>
        <v>-0.87445126255513528</v>
      </c>
      <c r="K190" s="21">
        <f t="shared" si="17"/>
        <v>-0.78914287115039028</v>
      </c>
      <c r="L190" s="21">
        <f t="shared" si="17"/>
        <v>-0.70981404640992429</v>
      </c>
      <c r="M190" s="21">
        <f t="shared" si="17"/>
        <v>-0.6361170132930225</v>
      </c>
      <c r="N190" s="21">
        <f t="shared" si="17"/>
        <v>-0.56772206341674558</v>
      </c>
      <c r="O190" s="21">
        <f t="shared" si="17"/>
        <v>-0.50431668406707975</v>
      </c>
      <c r="P190" s="21">
        <f t="shared" si="17"/>
        <v>-0.44560472703960013</v>
      </c>
      <c r="Q190" s="21">
        <f t="shared" si="17"/>
        <v>-0.39130561555837601</v>
      </c>
      <c r="R190" s="21">
        <f t="shared" si="17"/>
        <v>-0.34115358759656111</v>
      </c>
      <c r="S190" s="21">
        <f t="shared" si="17"/>
        <v>-0.29489697399369608</v>
      </c>
      <c r="T190" s="21">
        <f t="shared" si="17"/>
        <v>-0.25229750983336952</v>
      </c>
      <c r="U190" s="21">
        <f t="shared" si="17"/>
        <v>-0.21312967761062612</v>
      </c>
      <c r="V190" s="21">
        <f t="shared" si="17"/>
        <v>-0.1771800807815179</v>
      </c>
      <c r="W190" s="21">
        <f t="shared" si="17"/>
        <v>-0.1442468463475613</v>
      </c>
      <c r="X190" s="21">
        <f t="shared" si="17"/>
        <v>-0.11413905518571374</v>
      </c>
      <c r="Y190" s="21">
        <f t="shared" si="17"/>
        <v>-8.6676198889901218E-2</v>
      </c>
      <c r="Z190" s="21">
        <f t="shared" si="17"/>
        <v>-6.1687661943236306E-2</v>
      </c>
      <c r="AA190" s="21">
        <f t="shared" si="17"/>
        <v>-3.9012228090938475E-2</v>
      </c>
      <c r="AB190" s="21">
        <f t="shared" si="17"/>
        <v>-1.8497609832707991E-2</v>
      </c>
      <c r="AC190" s="21">
        <f t="shared" si="17"/>
        <v>-1.963576788278776E-17</v>
      </c>
      <c r="AD190" s="21">
        <f t="shared" si="17"/>
        <v>-1.8971756408490591E-17</v>
      </c>
      <c r="AE190" s="21">
        <f t="shared" si="17"/>
        <v>-1.8330199428493325E-17</v>
      </c>
      <c r="AF190" s="21">
        <f t="shared" si="17"/>
        <v>-1.7710337612070846E-17</v>
      </c>
      <c r="AG190" s="21">
        <f t="shared" si="17"/>
        <v>-1.7111437306348643E-17</v>
      </c>
      <c r="AH190" s="21">
        <f t="shared" si="17"/>
        <v>-1.6532789667969709E-17</v>
      </c>
      <c r="AI190" s="21">
        <f t="shared" si="17"/>
        <v>-1.5973709824125321E-17</v>
      </c>
      <c r="AJ190" s="21">
        <f t="shared" si="17"/>
        <v>-1.5508456139927494E-17</v>
      </c>
      <c r="AK190" s="21">
        <f t="shared" si="17"/>
        <v>-1.5056753533910189E-17</v>
      </c>
      <c r="AL190" s="21">
        <f t="shared" si="17"/>
        <v>-1.4618207314475911E-17</v>
      </c>
      <c r="AM190" s="21">
        <f t="shared" si="17"/>
        <v>-1.4192434285898942E-17</v>
      </c>
      <c r="AN190" s="21">
        <f t="shared" si="17"/>
        <v>-1.377906241349412E-17</v>
      </c>
      <c r="AO190" s="21">
        <f t="shared" si="17"/>
        <v>-1.3377730498537979E-17</v>
      </c>
      <c r="AP190" s="21">
        <f t="shared" si="17"/>
        <v>-1.2988087862658232E-17</v>
      </c>
      <c r="AQ190" s="21">
        <f t="shared" si="17"/>
        <v>-1.260979404141576E-17</v>
      </c>
      <c r="AR190" s="21">
        <f t="shared" si="17"/>
        <v>-1.2242518486811419E-17</v>
      </c>
      <c r="AS190" s="21">
        <f t="shared" si="17"/>
        <v>-1.1885940278457687E-17</v>
      </c>
      <c r="AT190" s="21">
        <f t="shared" si="17"/>
        <v>-1.1539747843162804E-17</v>
      </c>
      <c r="AU190" s="21">
        <f t="shared" si="17"/>
        <v>-1.1203638682682335E-17</v>
      </c>
      <c r="AV190" s="21">
        <f t="shared" si="17"/>
        <v>-1.0877319109400324E-17</v>
      </c>
      <c r="AW190" s="21">
        <f t="shared" si="17"/>
        <v>-1.0560503989709052E-17</v>
      </c>
      <c r="AX190" s="21">
        <f t="shared" si="17"/>
        <v>-1.0252916494863157E-17</v>
      </c>
      <c r="AY190" s="21">
        <f t="shared" si="17"/>
        <v>-9.9542878590904426E-18</v>
      </c>
      <c r="AZ190" s="21">
        <f t="shared" si="17"/>
        <v>-9.6643571447480029E-18</v>
      </c>
      <c r="BA190" s="21">
        <f t="shared" si="17"/>
        <v>-9.3828710143184493E-18</v>
      </c>
      <c r="BB190" s="21">
        <f t="shared" si="17"/>
        <v>-9.1095835090470382E-18</v>
      </c>
    </row>
    <row r="191" spans="1:54" outlineLevel="2">
      <c r="A191" s="471"/>
      <c r="B191" s="150" t="s">
        <v>485</v>
      </c>
      <c r="C191" s="19"/>
      <c r="D191" s="135" t="s">
        <v>382</v>
      </c>
      <c r="E191" s="21">
        <f>E71*E186</f>
        <v>-1.183854</v>
      </c>
      <c r="F191" s="21">
        <f t="shared" ref="F191:BB191" si="18">F71*F186</f>
        <v>-1.8683961352657006</v>
      </c>
      <c r="G191" s="21">
        <f t="shared" si="18"/>
        <v>-1.0619851105043292</v>
      </c>
      <c r="H191" s="21">
        <f t="shared" si="18"/>
        <v>-0.90830410757109892</v>
      </c>
      <c r="I191" s="21">
        <f t="shared" si="18"/>
        <v>-1.7898569343545532</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1"/>
      <c r="B194" s="150" t="s">
        <v>487</v>
      </c>
      <c r="C194" s="19"/>
      <c r="D194" s="135" t="s">
        <v>382</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1"/>
      <c r="B195" s="150" t="s">
        <v>488</v>
      </c>
      <c r="C195" s="19"/>
      <c r="D195" s="135" t="s">
        <v>382</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1"/>
      <c r="B196" s="150" t="s">
        <v>284</v>
      </c>
      <c r="C196" s="19"/>
      <c r="D196" s="135" t="s">
        <v>382</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1"/>
      <c r="B197" s="150" t="s">
        <v>287</v>
      </c>
      <c r="C197" s="19"/>
      <c r="D197" s="135" t="s">
        <v>382</v>
      </c>
      <c r="E197" s="21">
        <f>SUMIF($B$143:$B$154,"Financial",E$143:E$154)*E186</f>
        <v>-5.1794083460162401</v>
      </c>
      <c r="F197" s="21">
        <f t="shared" ref="F197:BB197" si="24">SUMIF($B$143:$B$154,"Financial",F$143:F$154)*F186</f>
        <v>-3.5029814900592942</v>
      </c>
      <c r="G197" s="21">
        <f t="shared" si="24"/>
        <v>-3.4522136423772753</v>
      </c>
      <c r="H197" s="21">
        <f t="shared" si="24"/>
        <v>-3.4021815606036916</v>
      </c>
      <c r="I197" s="21">
        <f t="shared" si="24"/>
        <v>-3.352874581464508</v>
      </c>
      <c r="J197" s="21">
        <f t="shared" si="24"/>
        <v>-3.3042821962258926</v>
      </c>
      <c r="K197" s="21">
        <f t="shared" si="24"/>
        <v>-3.2563940484545029</v>
      </c>
      <c r="L197" s="21">
        <f t="shared" si="24"/>
        <v>-3.2091999318102347</v>
      </c>
      <c r="M197" s="21">
        <f t="shared" si="24"/>
        <v>-3.1626897878709572</v>
      </c>
      <c r="N197" s="21">
        <f t="shared" si="24"/>
        <v>-3.1168537039887703</v>
      </c>
      <c r="O197" s="21">
        <f t="shared" si="24"/>
        <v>-3.0716819111773379</v>
      </c>
      <c r="P197" s="21">
        <f t="shared" si="24"/>
        <v>-3.0271647820298404</v>
      </c>
      <c r="Q197" s="21">
        <f t="shared" si="24"/>
        <v>-2.9832928286670897</v>
      </c>
      <c r="R197" s="21">
        <f t="shared" si="24"/>
        <v>-2.9400567007153935</v>
      </c>
      <c r="S197" s="21">
        <f t="shared" si="24"/>
        <v>-2.8974471833137208</v>
      </c>
      <c r="T197" s="21">
        <f t="shared" si="24"/>
        <v>-2.8554551951497538</v>
      </c>
      <c r="U197" s="21">
        <f t="shared" si="24"/>
        <v>-2.8140717865243952</v>
      </c>
      <c r="V197" s="21">
        <f t="shared" si="24"/>
        <v>-2.7732881374443328</v>
      </c>
      <c r="W197" s="21">
        <f t="shared" si="24"/>
        <v>-2.7330955557422407</v>
      </c>
      <c r="X197" s="21">
        <f t="shared" si="24"/>
        <v>-2.6934854752242385</v>
      </c>
      <c r="Y197" s="21">
        <f t="shared" si="24"/>
        <v>-2.6544494538441765</v>
      </c>
      <c r="Z197" s="21">
        <f t="shared" si="24"/>
        <v>-2.6159791719044065</v>
      </c>
      <c r="AA197" s="21">
        <f t="shared" si="24"/>
        <v>-2.5780664302826031</v>
      </c>
      <c r="AB197" s="21">
        <f t="shared" si="24"/>
        <v>-2.540703148684305</v>
      </c>
      <c r="AC197" s="21">
        <f t="shared" si="24"/>
        <v>-2.5038813639207649</v>
      </c>
      <c r="AD197" s="21">
        <f t="shared" si="24"/>
        <v>-2.4675932282117685</v>
      </c>
      <c r="AE197" s="21">
        <f t="shared" si="24"/>
        <v>-2.4318310075130474</v>
      </c>
      <c r="AF197" s="21">
        <f t="shared" si="24"/>
        <v>-2.3965870798679307</v>
      </c>
      <c r="AG197" s="21">
        <f t="shared" si="24"/>
        <v>-2.3618539337828883</v>
      </c>
      <c r="AH197" s="21">
        <f t="shared" si="24"/>
        <v>-2.3276241666266153</v>
      </c>
      <c r="AI197" s="21">
        <f t="shared" si="24"/>
        <v>-2.2938904830523161</v>
      </c>
      <c r="AJ197" s="21">
        <f t="shared" si="24"/>
        <v>-2.2716197016634587</v>
      </c>
      <c r="AK197" s="21">
        <f t="shared" si="24"/>
        <v>-2.2495651414531341</v>
      </c>
      <c r="AL197" s="21">
        <f t="shared" si="24"/>
        <v>-2.227724703186599</v>
      </c>
      <c r="AM197" s="21">
        <f t="shared" si="24"/>
        <v>-2.20609630801003</v>
      </c>
      <c r="AN197" s="21">
        <f t="shared" si="24"/>
        <v>-2.184677897252651</v>
      </c>
      <c r="AO197" s="21">
        <f t="shared" si="24"/>
        <v>-2.1634674322307803</v>
      </c>
      <c r="AP197" s="21">
        <f t="shared" si="24"/>
        <v>-2.1424628940537822</v>
      </c>
      <c r="AQ197" s="21">
        <f t="shared" si="24"/>
        <v>-2.1216622834319012</v>
      </c>
      <c r="AR197" s="21">
        <f t="shared" si="24"/>
        <v>-2.1010636204859603</v>
      </c>
      <c r="AS197" s="21">
        <f t="shared" si="24"/>
        <v>-2.0806649445589125</v>
      </c>
      <c r="AT197" s="21">
        <f t="shared" si="24"/>
        <v>-2.0604643140292143</v>
      </c>
      <c r="AU197" s="21">
        <f t="shared" si="24"/>
        <v>-2.0404598061260186</v>
      </c>
      <c r="AV197" s="21">
        <f t="shared" si="24"/>
        <v>-2.020649516746154</v>
      </c>
      <c r="AW197" s="21">
        <f t="shared" si="24"/>
        <v>-2.0010315602728905</v>
      </c>
      <c r="AX197" s="21">
        <f t="shared" si="24"/>
        <v>-1.9816040693964543</v>
      </c>
      <c r="AY197" s="21">
        <f t="shared" si="24"/>
        <v>-1.9623651949362948</v>
      </c>
      <c r="AZ197" s="21">
        <f t="shared" si="24"/>
        <v>-1.9433131056650683</v>
      </c>
      <c r="BA197" s="21">
        <f t="shared" si="24"/>
        <v>-1.9244459881343394</v>
      </c>
      <c r="BB197" s="21">
        <f t="shared" si="24"/>
        <v>-1.9057620465019673</v>
      </c>
    </row>
    <row r="198" spans="1:54" outlineLevel="2">
      <c r="A198" s="472"/>
      <c r="B198" s="150" t="s">
        <v>469</v>
      </c>
      <c r="C198" s="19"/>
      <c r="D198" s="135" t="s">
        <v>382</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-9.9882452573742508</v>
      </c>
      <c r="F200" s="21">
        <f t="shared" ref="F200:BB200" si="26">SUM(F190:F193,F196:F198)</f>
        <v>-9.0857704238037158</v>
      </c>
      <c r="G200" s="21">
        <f t="shared" si="26"/>
        <v>-8.3023485280534359</v>
      </c>
      <c r="H200" s="21">
        <f t="shared" si="26"/>
        <v>-8.1578805708743758</v>
      </c>
      <c r="I200" s="21">
        <f t="shared" si="26"/>
        <v>-9.0359352404395157</v>
      </c>
      <c r="J200" s="21">
        <f t="shared" si="26"/>
        <v>-4.1787334587810276</v>
      </c>
      <c r="K200" s="21">
        <f t="shared" si="26"/>
        <v>-4.0455369196048929</v>
      </c>
      <c r="L200" s="21">
        <f t="shared" si="26"/>
        <v>-3.9190139782201587</v>
      </c>
      <c r="M200" s="21">
        <f t="shared" si="26"/>
        <v>-3.7988068011639795</v>
      </c>
      <c r="N200" s="21">
        <f t="shared" si="26"/>
        <v>-3.6845757674055157</v>
      </c>
      <c r="O200" s="21">
        <f t="shared" si="26"/>
        <v>-3.5759985952444175</v>
      </c>
      <c r="P200" s="21">
        <f t="shared" si="26"/>
        <v>-3.4727695090694404</v>
      </c>
      <c r="Q200" s="21">
        <f t="shared" si="26"/>
        <v>-3.3745984442254655</v>
      </c>
      <c r="R200" s="21">
        <f t="shared" si="26"/>
        <v>-3.2812102883119545</v>
      </c>
      <c r="S200" s="21">
        <f t="shared" si="26"/>
        <v>-3.1923441573074167</v>
      </c>
      <c r="T200" s="21">
        <f t="shared" si="26"/>
        <v>-3.1077527049831231</v>
      </c>
      <c r="U200" s="21">
        <f t="shared" si="26"/>
        <v>-3.0272014641350213</v>
      </c>
      <c r="V200" s="21">
        <f t="shared" si="26"/>
        <v>-2.9504682182258506</v>
      </c>
      <c r="W200" s="21">
        <f t="shared" si="26"/>
        <v>-2.877342402089802</v>
      </c>
      <c r="X200" s="21">
        <f t="shared" si="26"/>
        <v>-2.8076245304099521</v>
      </c>
      <c r="Y200" s="21">
        <f t="shared" si="26"/>
        <v>-2.7411256527340777</v>
      </c>
      <c r="Z200" s="21">
        <f t="shared" si="26"/>
        <v>-2.6776668338476428</v>
      </c>
      <c r="AA200" s="21">
        <f t="shared" si="26"/>
        <v>-2.6170786583735417</v>
      </c>
      <c r="AB200" s="21">
        <f t="shared" si="26"/>
        <v>-2.5592007585170129</v>
      </c>
      <c r="AC200" s="21">
        <f t="shared" si="26"/>
        <v>-2.5038813639207649</v>
      </c>
      <c r="AD200" s="21">
        <f t="shared" si="26"/>
        <v>-2.4675932282117685</v>
      </c>
      <c r="AE200" s="21">
        <f t="shared" si="26"/>
        <v>-2.4318310075130474</v>
      </c>
      <c r="AF200" s="21">
        <f t="shared" si="26"/>
        <v>-2.3965870798679307</v>
      </c>
      <c r="AG200" s="21">
        <f t="shared" si="26"/>
        <v>-2.3618539337828883</v>
      </c>
      <c r="AH200" s="21">
        <f t="shared" si="26"/>
        <v>-2.3276241666266153</v>
      </c>
      <c r="AI200" s="21">
        <f t="shared" si="26"/>
        <v>-2.2938904830523161</v>
      </c>
      <c r="AJ200" s="21">
        <f t="shared" si="26"/>
        <v>-2.2716197016634587</v>
      </c>
      <c r="AK200" s="21">
        <f t="shared" si="26"/>
        <v>-2.2495651414531341</v>
      </c>
      <c r="AL200" s="21">
        <f t="shared" si="26"/>
        <v>-2.227724703186599</v>
      </c>
      <c r="AM200" s="21">
        <f t="shared" si="26"/>
        <v>-2.20609630801003</v>
      </c>
      <c r="AN200" s="21">
        <f t="shared" si="26"/>
        <v>-2.184677897252651</v>
      </c>
      <c r="AO200" s="21">
        <f t="shared" si="26"/>
        <v>-2.1634674322307803</v>
      </c>
      <c r="AP200" s="21">
        <f t="shared" si="26"/>
        <v>-2.1424628940537822</v>
      </c>
      <c r="AQ200" s="21">
        <f t="shared" si="26"/>
        <v>-2.1216622834319012</v>
      </c>
      <c r="AR200" s="21">
        <f t="shared" si="26"/>
        <v>-2.1010636204859603</v>
      </c>
      <c r="AS200" s="21">
        <f t="shared" si="26"/>
        <v>-2.0806649445589125</v>
      </c>
      <c r="AT200" s="21">
        <f t="shared" si="26"/>
        <v>-2.0604643140292143</v>
      </c>
      <c r="AU200" s="21">
        <f t="shared" si="26"/>
        <v>-2.0404598061260186</v>
      </c>
      <c r="AV200" s="21">
        <f t="shared" si="26"/>
        <v>-2.020649516746154</v>
      </c>
      <c r="AW200" s="21">
        <f t="shared" si="26"/>
        <v>-2.0010315602728905</v>
      </c>
      <c r="AX200" s="21">
        <f t="shared" si="26"/>
        <v>-1.9816040693964543</v>
      </c>
      <c r="AY200" s="21">
        <f t="shared" si="26"/>
        <v>-1.9623651949362948</v>
      </c>
      <c r="AZ200" s="21">
        <f t="shared" si="26"/>
        <v>-1.9433131056650683</v>
      </c>
      <c r="BA200" s="21">
        <f t="shared" si="26"/>
        <v>-1.9244459881343394</v>
      </c>
      <c r="BB200" s="21">
        <f t="shared" si="26"/>
        <v>-1.9057620465019673</v>
      </c>
    </row>
    <row r="201" spans="1:54" outlineLevel="2">
      <c r="A201" s="471"/>
      <c r="B201" s="150" t="s">
        <v>491</v>
      </c>
      <c r="C201" s="19"/>
      <c r="D201" s="135" t="s">
        <v>382</v>
      </c>
      <c r="E201" s="21">
        <f>SUM(E190:E192,E194,E196:E198)</f>
        <v>-9.9882452573742508</v>
      </c>
      <c r="F201" s="21">
        <f t="shared" ref="F201:BB201" si="27">SUM(F190:F192,F194,F196:F198)</f>
        <v>-9.0857704238037158</v>
      </c>
      <c r="G201" s="21">
        <f t="shared" si="27"/>
        <v>-8.3023485280534359</v>
      </c>
      <c r="H201" s="21">
        <f t="shared" si="27"/>
        <v>-8.1578805708743758</v>
      </c>
      <c r="I201" s="21">
        <f t="shared" si="27"/>
        <v>-9.0359352404395157</v>
      </c>
      <c r="J201" s="21">
        <f t="shared" si="27"/>
        <v>-4.1787334587810276</v>
      </c>
      <c r="K201" s="21">
        <f t="shared" si="27"/>
        <v>-4.0455369196048929</v>
      </c>
      <c r="L201" s="21">
        <f t="shared" si="27"/>
        <v>-3.9190139782201587</v>
      </c>
      <c r="M201" s="21">
        <f t="shared" si="27"/>
        <v>-3.7988068011639795</v>
      </c>
      <c r="N201" s="21">
        <f t="shared" si="27"/>
        <v>-3.6845757674055157</v>
      </c>
      <c r="O201" s="21">
        <f t="shared" si="27"/>
        <v>-3.5759985952444175</v>
      </c>
      <c r="P201" s="21">
        <f t="shared" si="27"/>
        <v>-3.4727695090694404</v>
      </c>
      <c r="Q201" s="21">
        <f t="shared" si="27"/>
        <v>-3.3745984442254655</v>
      </c>
      <c r="R201" s="21">
        <f t="shared" si="27"/>
        <v>-3.2812102883119545</v>
      </c>
      <c r="S201" s="21">
        <f t="shared" si="27"/>
        <v>-3.1923441573074167</v>
      </c>
      <c r="T201" s="21">
        <f t="shared" si="27"/>
        <v>-3.1077527049831231</v>
      </c>
      <c r="U201" s="21">
        <f t="shared" si="27"/>
        <v>-3.0272014641350213</v>
      </c>
      <c r="V201" s="21">
        <f t="shared" si="27"/>
        <v>-2.9504682182258506</v>
      </c>
      <c r="W201" s="21">
        <f t="shared" si="27"/>
        <v>-2.877342402089802</v>
      </c>
      <c r="X201" s="21">
        <f t="shared" si="27"/>
        <v>-2.8076245304099521</v>
      </c>
      <c r="Y201" s="21">
        <f t="shared" si="27"/>
        <v>-2.7411256527340777</v>
      </c>
      <c r="Z201" s="21">
        <f t="shared" si="27"/>
        <v>-2.6776668338476428</v>
      </c>
      <c r="AA201" s="21">
        <f t="shared" si="27"/>
        <v>-2.6170786583735417</v>
      </c>
      <c r="AB201" s="21">
        <f t="shared" si="27"/>
        <v>-2.5592007585170129</v>
      </c>
      <c r="AC201" s="21">
        <f t="shared" si="27"/>
        <v>-2.5038813639207649</v>
      </c>
      <c r="AD201" s="21">
        <f t="shared" si="27"/>
        <v>-2.4675932282117685</v>
      </c>
      <c r="AE201" s="21">
        <f t="shared" si="27"/>
        <v>-2.4318310075130474</v>
      </c>
      <c r="AF201" s="21">
        <f t="shared" si="27"/>
        <v>-2.3965870798679307</v>
      </c>
      <c r="AG201" s="21">
        <f t="shared" si="27"/>
        <v>-2.3618539337828883</v>
      </c>
      <c r="AH201" s="21">
        <f t="shared" si="27"/>
        <v>-2.3276241666266153</v>
      </c>
      <c r="AI201" s="21">
        <f t="shared" si="27"/>
        <v>-2.2938904830523161</v>
      </c>
      <c r="AJ201" s="21">
        <f t="shared" si="27"/>
        <v>-2.2716197016634587</v>
      </c>
      <c r="AK201" s="21">
        <f t="shared" si="27"/>
        <v>-2.2495651414531341</v>
      </c>
      <c r="AL201" s="21">
        <f t="shared" si="27"/>
        <v>-2.227724703186599</v>
      </c>
      <c r="AM201" s="21">
        <f t="shared" si="27"/>
        <v>-2.20609630801003</v>
      </c>
      <c r="AN201" s="21">
        <f t="shared" si="27"/>
        <v>-2.184677897252651</v>
      </c>
      <c r="AO201" s="21">
        <f t="shared" si="27"/>
        <v>-2.1634674322307803</v>
      </c>
      <c r="AP201" s="21">
        <f t="shared" si="27"/>
        <v>-2.1424628940537822</v>
      </c>
      <c r="AQ201" s="21">
        <f t="shared" si="27"/>
        <v>-2.1216622834319012</v>
      </c>
      <c r="AR201" s="21">
        <f t="shared" si="27"/>
        <v>-2.1010636204859603</v>
      </c>
      <c r="AS201" s="21">
        <f t="shared" si="27"/>
        <v>-2.0806649445589125</v>
      </c>
      <c r="AT201" s="21">
        <f t="shared" si="27"/>
        <v>-2.0604643140292143</v>
      </c>
      <c r="AU201" s="21">
        <f t="shared" si="27"/>
        <v>-2.0404598061260186</v>
      </c>
      <c r="AV201" s="21">
        <f t="shared" si="27"/>
        <v>-2.020649516746154</v>
      </c>
      <c r="AW201" s="21">
        <f t="shared" si="27"/>
        <v>-2.0010315602728905</v>
      </c>
      <c r="AX201" s="21">
        <f t="shared" si="27"/>
        <v>-1.9816040693964543</v>
      </c>
      <c r="AY201" s="21">
        <f t="shared" si="27"/>
        <v>-1.9623651949362948</v>
      </c>
      <c r="AZ201" s="21">
        <f t="shared" si="27"/>
        <v>-1.9433131056650683</v>
      </c>
      <c r="BA201" s="21">
        <f t="shared" si="27"/>
        <v>-1.9244459881343394</v>
      </c>
      <c r="BB201" s="21">
        <f t="shared" si="27"/>
        <v>-1.9057620465019673</v>
      </c>
    </row>
    <row r="202" spans="1:54" outlineLevel="2">
      <c r="A202" s="472"/>
      <c r="B202" s="150" t="s">
        <v>492</v>
      </c>
      <c r="C202" s="19"/>
      <c r="D202" s="135" t="s">
        <v>382</v>
      </c>
      <c r="E202" s="21">
        <f>SUM(E190:E192,E195:E198)</f>
        <v>-9.9882452573742508</v>
      </c>
      <c r="F202" s="21">
        <f t="shared" ref="F202:BB202" si="28">SUM(F190:F192,F195:F198)</f>
        <v>-9.0857704238037158</v>
      </c>
      <c r="G202" s="21">
        <f t="shared" si="28"/>
        <v>-8.3023485280534359</v>
      </c>
      <c r="H202" s="21">
        <f t="shared" si="28"/>
        <v>-8.1578805708743758</v>
      </c>
      <c r="I202" s="21">
        <f t="shared" si="28"/>
        <v>-9.0359352404395157</v>
      </c>
      <c r="J202" s="21">
        <f t="shared" si="28"/>
        <v>-4.1787334587810276</v>
      </c>
      <c r="K202" s="21">
        <f t="shared" si="28"/>
        <v>-4.0455369196048929</v>
      </c>
      <c r="L202" s="21">
        <f t="shared" si="28"/>
        <v>-3.9190139782201587</v>
      </c>
      <c r="M202" s="21">
        <f t="shared" si="28"/>
        <v>-3.7988068011639795</v>
      </c>
      <c r="N202" s="21">
        <f t="shared" si="28"/>
        <v>-3.6845757674055157</v>
      </c>
      <c r="O202" s="21">
        <f t="shared" si="28"/>
        <v>-3.5759985952444175</v>
      </c>
      <c r="P202" s="21">
        <f t="shared" si="28"/>
        <v>-3.4727695090694404</v>
      </c>
      <c r="Q202" s="21">
        <f t="shared" si="28"/>
        <v>-3.3745984442254655</v>
      </c>
      <c r="R202" s="21">
        <f t="shared" si="28"/>
        <v>-3.2812102883119545</v>
      </c>
      <c r="S202" s="21">
        <f t="shared" si="28"/>
        <v>-3.1923441573074167</v>
      </c>
      <c r="T202" s="21">
        <f t="shared" si="28"/>
        <v>-3.1077527049831231</v>
      </c>
      <c r="U202" s="21">
        <f t="shared" si="28"/>
        <v>-3.0272014641350213</v>
      </c>
      <c r="V202" s="21">
        <f t="shared" si="28"/>
        <v>-2.9504682182258506</v>
      </c>
      <c r="W202" s="21">
        <f t="shared" si="28"/>
        <v>-2.877342402089802</v>
      </c>
      <c r="X202" s="21">
        <f t="shared" si="28"/>
        <v>-2.8076245304099521</v>
      </c>
      <c r="Y202" s="21">
        <f t="shared" si="28"/>
        <v>-2.7411256527340777</v>
      </c>
      <c r="Z202" s="21">
        <f t="shared" si="28"/>
        <v>-2.6776668338476428</v>
      </c>
      <c r="AA202" s="21">
        <f t="shared" si="28"/>
        <v>-2.6170786583735417</v>
      </c>
      <c r="AB202" s="21">
        <f t="shared" si="28"/>
        <v>-2.5592007585170129</v>
      </c>
      <c r="AC202" s="21">
        <f t="shared" si="28"/>
        <v>-2.5038813639207649</v>
      </c>
      <c r="AD202" s="21">
        <f t="shared" si="28"/>
        <v>-2.4675932282117685</v>
      </c>
      <c r="AE202" s="21">
        <f t="shared" si="28"/>
        <v>-2.4318310075130474</v>
      </c>
      <c r="AF202" s="21">
        <f t="shared" si="28"/>
        <v>-2.3965870798679307</v>
      </c>
      <c r="AG202" s="21">
        <f t="shared" si="28"/>
        <v>-2.3618539337828883</v>
      </c>
      <c r="AH202" s="21">
        <f t="shared" si="28"/>
        <v>-2.3276241666266153</v>
      </c>
      <c r="AI202" s="21">
        <f t="shared" si="28"/>
        <v>-2.2938904830523161</v>
      </c>
      <c r="AJ202" s="21">
        <f t="shared" si="28"/>
        <v>-2.2716197016634587</v>
      </c>
      <c r="AK202" s="21">
        <f t="shared" si="28"/>
        <v>-2.2495651414531341</v>
      </c>
      <c r="AL202" s="21">
        <f t="shared" si="28"/>
        <v>-2.227724703186599</v>
      </c>
      <c r="AM202" s="21">
        <f t="shared" si="28"/>
        <v>-2.20609630801003</v>
      </c>
      <c r="AN202" s="21">
        <f t="shared" si="28"/>
        <v>-2.184677897252651</v>
      </c>
      <c r="AO202" s="21">
        <f t="shared" si="28"/>
        <v>-2.1634674322307803</v>
      </c>
      <c r="AP202" s="21">
        <f t="shared" si="28"/>
        <v>-2.1424628940537822</v>
      </c>
      <c r="AQ202" s="21">
        <f t="shared" si="28"/>
        <v>-2.1216622834319012</v>
      </c>
      <c r="AR202" s="21">
        <f t="shared" si="28"/>
        <v>-2.1010636204859603</v>
      </c>
      <c r="AS202" s="21">
        <f t="shared" si="28"/>
        <v>-2.0806649445589125</v>
      </c>
      <c r="AT202" s="21">
        <f t="shared" si="28"/>
        <v>-2.0604643140292143</v>
      </c>
      <c r="AU202" s="21">
        <f t="shared" si="28"/>
        <v>-2.0404598061260186</v>
      </c>
      <c r="AV202" s="21">
        <f t="shared" si="28"/>
        <v>-2.020649516746154</v>
      </c>
      <c r="AW202" s="21">
        <f t="shared" si="28"/>
        <v>-2.0010315602728905</v>
      </c>
      <c r="AX202" s="21">
        <f t="shared" si="28"/>
        <v>-1.9816040693964543</v>
      </c>
      <c r="AY202" s="21">
        <f t="shared" si="28"/>
        <v>-1.9623651949362948</v>
      </c>
      <c r="AZ202" s="21">
        <f t="shared" si="28"/>
        <v>-1.9433131056650683</v>
      </c>
      <c r="BA202" s="21">
        <f t="shared" si="28"/>
        <v>-1.9244459881343394</v>
      </c>
      <c r="BB202" s="21">
        <f t="shared" si="28"/>
        <v>-1.9057620465019673</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-9.9882452573742508</v>
      </c>
      <c r="F204" s="21">
        <f>F200+E204</f>
        <v>-19.074015681177968</v>
      </c>
      <c r="G204" s="21">
        <f t="shared" ref="G204:BB206" si="29">G200+F204</f>
        <v>-27.376364209231404</v>
      </c>
      <c r="H204" s="21">
        <f t="shared" si="29"/>
        <v>-35.53424478010578</v>
      </c>
      <c r="I204" s="21">
        <f t="shared" si="29"/>
        <v>-44.570180020545294</v>
      </c>
      <c r="J204" s="21">
        <f t="shared" si="29"/>
        <v>-48.748913479326319</v>
      </c>
      <c r="K204" s="21">
        <f t="shared" si="29"/>
        <v>-52.794450398931211</v>
      </c>
      <c r="L204" s="21">
        <f t="shared" si="29"/>
        <v>-56.713464377151368</v>
      </c>
      <c r="M204" s="21">
        <f t="shared" si="29"/>
        <v>-60.512271178315345</v>
      </c>
      <c r="N204" s="21">
        <f t="shared" si="29"/>
        <v>-64.196846945720864</v>
      </c>
      <c r="O204" s="21">
        <f t="shared" si="29"/>
        <v>-67.772845540965278</v>
      </c>
      <c r="P204" s="21">
        <f t="shared" si="29"/>
        <v>-71.245615050034715</v>
      </c>
      <c r="Q204" s="21">
        <f t="shared" si="29"/>
        <v>-74.620213494260184</v>
      </c>
      <c r="R204" s="21">
        <f t="shared" si="29"/>
        <v>-77.901423782572138</v>
      </c>
      <c r="S204" s="21">
        <f t="shared" si="29"/>
        <v>-81.093767939879555</v>
      </c>
      <c r="T204" s="21">
        <f t="shared" si="29"/>
        <v>-84.201520644862683</v>
      </c>
      <c r="U204" s="21">
        <f t="shared" si="29"/>
        <v>-87.228722108997701</v>
      </c>
      <c r="V204" s="21">
        <f t="shared" si="29"/>
        <v>-90.179190327223552</v>
      </c>
      <c r="W204" s="21">
        <f t="shared" si="29"/>
        <v>-93.056532729313346</v>
      </c>
      <c r="X204" s="21">
        <f t="shared" si="29"/>
        <v>-95.864157259723299</v>
      </c>
      <c r="Y204" s="21">
        <f t="shared" si="29"/>
        <v>-98.605282912457383</v>
      </c>
      <c r="Z204" s="21">
        <f t="shared" si="29"/>
        <v>-101.28294974630502</v>
      </c>
      <c r="AA204" s="21">
        <f t="shared" si="29"/>
        <v>-103.90002840467857</v>
      </c>
      <c r="AB204" s="21">
        <f t="shared" si="29"/>
        <v>-106.45922916319557</v>
      </c>
      <c r="AC204" s="21">
        <f t="shared" si="29"/>
        <v>-108.96311052711634</v>
      </c>
      <c r="AD204" s="21">
        <f t="shared" si="29"/>
        <v>-111.43070375532811</v>
      </c>
      <c r="AE204" s="21">
        <f t="shared" si="29"/>
        <v>-113.86253476284116</v>
      </c>
      <c r="AF204" s="21">
        <f t="shared" si="29"/>
        <v>-116.25912184270909</v>
      </c>
      <c r="AG204" s="21">
        <f t="shared" si="29"/>
        <v>-118.62097577649197</v>
      </c>
      <c r="AH204" s="21">
        <f t="shared" si="29"/>
        <v>-120.94859994311859</v>
      </c>
      <c r="AI204" s="21">
        <f t="shared" si="29"/>
        <v>-123.24249042617092</v>
      </c>
      <c r="AJ204" s="21">
        <f t="shared" si="29"/>
        <v>-125.51411012783437</v>
      </c>
      <c r="AK204" s="21">
        <f t="shared" si="29"/>
        <v>-127.7636752692875</v>
      </c>
      <c r="AL204" s="21">
        <f t="shared" si="29"/>
        <v>-129.99139997247411</v>
      </c>
      <c r="AM204" s="21">
        <f t="shared" si="29"/>
        <v>-132.19749628048413</v>
      </c>
      <c r="AN204" s="21">
        <f t="shared" si="29"/>
        <v>-134.38217417773677</v>
      </c>
      <c r="AO204" s="21">
        <f t="shared" si="29"/>
        <v>-136.54564160996756</v>
      </c>
      <c r="AP204" s="21">
        <f t="shared" si="29"/>
        <v>-138.68810450402134</v>
      </c>
      <c r="AQ204" s="21">
        <f t="shared" si="29"/>
        <v>-140.80976678745324</v>
      </c>
      <c r="AR204" s="21">
        <f t="shared" si="29"/>
        <v>-142.91083040793922</v>
      </c>
      <c r="AS204" s="21">
        <f t="shared" si="29"/>
        <v>-144.99149535249813</v>
      </c>
      <c r="AT204" s="21">
        <f t="shared" si="29"/>
        <v>-147.05195966652735</v>
      </c>
      <c r="AU204" s="21">
        <f t="shared" si="29"/>
        <v>-149.09241947265338</v>
      </c>
      <c r="AV204" s="21">
        <f t="shared" si="29"/>
        <v>-151.11306898939952</v>
      </c>
      <c r="AW204" s="21">
        <f t="shared" si="29"/>
        <v>-153.1141005496724</v>
      </c>
      <c r="AX204" s="21">
        <f t="shared" si="29"/>
        <v>-155.09570461906887</v>
      </c>
      <c r="AY204" s="21">
        <f t="shared" si="29"/>
        <v>-157.05806981400517</v>
      </c>
      <c r="AZ204" s="21">
        <f t="shared" si="29"/>
        <v>-159.00138291967022</v>
      </c>
      <c r="BA204" s="21">
        <f t="shared" si="29"/>
        <v>-160.92582890780457</v>
      </c>
      <c r="BB204" s="21">
        <f t="shared" si="29"/>
        <v>-162.83159095430653</v>
      </c>
    </row>
    <row r="205" spans="1:54" outlineLevel="2">
      <c r="A205" s="471"/>
      <c r="B205" s="150" t="s">
        <v>495</v>
      </c>
      <c r="C205" s="19"/>
      <c r="D205" s="135" t="s">
        <v>382</v>
      </c>
      <c r="E205" s="21">
        <f>E201</f>
        <v>-9.9882452573742508</v>
      </c>
      <c r="F205" s="21">
        <f t="shared" ref="F205:U206" si="30">F201+E205</f>
        <v>-19.074015681177968</v>
      </c>
      <c r="G205" s="21">
        <f t="shared" si="30"/>
        <v>-27.376364209231404</v>
      </c>
      <c r="H205" s="21">
        <f t="shared" si="30"/>
        <v>-35.53424478010578</v>
      </c>
      <c r="I205" s="21">
        <f t="shared" si="30"/>
        <v>-44.570180020545294</v>
      </c>
      <c r="J205" s="21">
        <f t="shared" si="30"/>
        <v>-48.748913479326319</v>
      </c>
      <c r="K205" s="21">
        <f t="shared" si="30"/>
        <v>-52.794450398931211</v>
      </c>
      <c r="L205" s="21">
        <f t="shared" si="30"/>
        <v>-56.713464377151368</v>
      </c>
      <c r="M205" s="21">
        <f t="shared" si="30"/>
        <v>-60.512271178315345</v>
      </c>
      <c r="N205" s="21">
        <f t="shared" si="30"/>
        <v>-64.196846945720864</v>
      </c>
      <c r="O205" s="21">
        <f t="shared" si="30"/>
        <v>-67.772845540965278</v>
      </c>
      <c r="P205" s="21">
        <f t="shared" si="30"/>
        <v>-71.245615050034715</v>
      </c>
      <c r="Q205" s="21">
        <f t="shared" si="30"/>
        <v>-74.620213494260184</v>
      </c>
      <c r="R205" s="21">
        <f t="shared" si="30"/>
        <v>-77.901423782572138</v>
      </c>
      <c r="S205" s="21">
        <f t="shared" si="30"/>
        <v>-81.093767939879555</v>
      </c>
      <c r="T205" s="21">
        <f t="shared" si="30"/>
        <v>-84.201520644862683</v>
      </c>
      <c r="U205" s="21">
        <f t="shared" si="30"/>
        <v>-87.228722108997701</v>
      </c>
      <c r="V205" s="21">
        <f t="shared" si="29"/>
        <v>-90.179190327223552</v>
      </c>
      <c r="W205" s="21">
        <f t="shared" si="29"/>
        <v>-93.056532729313346</v>
      </c>
      <c r="X205" s="21">
        <f t="shared" si="29"/>
        <v>-95.864157259723299</v>
      </c>
      <c r="Y205" s="21">
        <f t="shared" si="29"/>
        <v>-98.605282912457383</v>
      </c>
      <c r="Z205" s="21">
        <f t="shared" si="29"/>
        <v>-101.28294974630502</v>
      </c>
      <c r="AA205" s="21">
        <f t="shared" si="29"/>
        <v>-103.90002840467857</v>
      </c>
      <c r="AB205" s="21">
        <f t="shared" si="29"/>
        <v>-106.45922916319557</v>
      </c>
      <c r="AC205" s="21">
        <f t="shared" si="29"/>
        <v>-108.96311052711634</v>
      </c>
      <c r="AD205" s="21">
        <f t="shared" si="29"/>
        <v>-111.43070375532811</v>
      </c>
      <c r="AE205" s="21">
        <f t="shared" si="29"/>
        <v>-113.86253476284116</v>
      </c>
      <c r="AF205" s="21">
        <f t="shared" si="29"/>
        <v>-116.25912184270909</v>
      </c>
      <c r="AG205" s="21">
        <f t="shared" si="29"/>
        <v>-118.62097577649197</v>
      </c>
      <c r="AH205" s="21">
        <f t="shared" si="29"/>
        <v>-120.94859994311859</v>
      </c>
      <c r="AI205" s="21">
        <f t="shared" si="29"/>
        <v>-123.24249042617092</v>
      </c>
      <c r="AJ205" s="21">
        <f t="shared" si="29"/>
        <v>-125.51411012783437</v>
      </c>
      <c r="AK205" s="21">
        <f t="shared" si="29"/>
        <v>-127.7636752692875</v>
      </c>
      <c r="AL205" s="21">
        <f t="shared" si="29"/>
        <v>-129.99139997247411</v>
      </c>
      <c r="AM205" s="21">
        <f t="shared" si="29"/>
        <v>-132.19749628048413</v>
      </c>
      <c r="AN205" s="21">
        <f t="shared" si="29"/>
        <v>-134.38217417773677</v>
      </c>
      <c r="AO205" s="21">
        <f t="shared" si="29"/>
        <v>-136.54564160996756</v>
      </c>
      <c r="AP205" s="21">
        <f t="shared" si="29"/>
        <v>-138.68810450402134</v>
      </c>
      <c r="AQ205" s="21">
        <f t="shared" si="29"/>
        <v>-140.80976678745324</v>
      </c>
      <c r="AR205" s="21">
        <f t="shared" si="29"/>
        <v>-142.91083040793922</v>
      </c>
      <c r="AS205" s="21">
        <f t="shared" si="29"/>
        <v>-144.99149535249813</v>
      </c>
      <c r="AT205" s="21">
        <f t="shared" si="29"/>
        <v>-147.05195966652735</v>
      </c>
      <c r="AU205" s="21">
        <f t="shared" si="29"/>
        <v>-149.09241947265338</v>
      </c>
      <c r="AV205" s="21">
        <f t="shared" si="29"/>
        <v>-151.11306898939952</v>
      </c>
      <c r="AW205" s="21">
        <f t="shared" si="29"/>
        <v>-153.1141005496724</v>
      </c>
      <c r="AX205" s="21">
        <f t="shared" si="29"/>
        <v>-155.09570461906887</v>
      </c>
      <c r="AY205" s="21">
        <f t="shared" si="29"/>
        <v>-157.05806981400517</v>
      </c>
      <c r="AZ205" s="21">
        <f t="shared" si="29"/>
        <v>-159.00138291967022</v>
      </c>
      <c r="BA205" s="21">
        <f t="shared" si="29"/>
        <v>-160.92582890780457</v>
      </c>
      <c r="BB205" s="21">
        <f t="shared" si="29"/>
        <v>-162.83159095430653</v>
      </c>
    </row>
    <row r="206" spans="1:54" outlineLevel="2">
      <c r="A206" s="472"/>
      <c r="B206" s="150" t="s">
        <v>496</v>
      </c>
      <c r="C206" s="19"/>
      <c r="D206" s="135" t="s">
        <v>382</v>
      </c>
      <c r="E206" s="21">
        <f>E202</f>
        <v>-9.9882452573742508</v>
      </c>
      <c r="F206" s="21">
        <f t="shared" si="30"/>
        <v>-19.074015681177968</v>
      </c>
      <c r="G206" s="21">
        <f t="shared" si="29"/>
        <v>-27.376364209231404</v>
      </c>
      <c r="H206" s="21">
        <f t="shared" si="29"/>
        <v>-35.53424478010578</v>
      </c>
      <c r="I206" s="21">
        <f t="shared" si="29"/>
        <v>-44.570180020545294</v>
      </c>
      <c r="J206" s="21">
        <f t="shared" si="29"/>
        <v>-48.748913479326319</v>
      </c>
      <c r="K206" s="21">
        <f t="shared" si="29"/>
        <v>-52.794450398931211</v>
      </c>
      <c r="L206" s="21">
        <f t="shared" si="29"/>
        <v>-56.713464377151368</v>
      </c>
      <c r="M206" s="21">
        <f t="shared" si="29"/>
        <v>-60.512271178315345</v>
      </c>
      <c r="N206" s="21">
        <f t="shared" si="29"/>
        <v>-64.196846945720864</v>
      </c>
      <c r="O206" s="21">
        <f t="shared" si="29"/>
        <v>-67.772845540965278</v>
      </c>
      <c r="P206" s="21">
        <f t="shared" si="29"/>
        <v>-71.245615050034715</v>
      </c>
      <c r="Q206" s="21">
        <f t="shared" si="29"/>
        <v>-74.620213494260184</v>
      </c>
      <c r="R206" s="21">
        <f t="shared" si="29"/>
        <v>-77.901423782572138</v>
      </c>
      <c r="S206" s="21">
        <f t="shared" si="29"/>
        <v>-81.093767939879555</v>
      </c>
      <c r="T206" s="21">
        <f t="shared" si="29"/>
        <v>-84.201520644862683</v>
      </c>
      <c r="U206" s="21">
        <f t="shared" si="29"/>
        <v>-87.228722108997701</v>
      </c>
      <c r="V206" s="21">
        <f t="shared" si="29"/>
        <v>-90.179190327223552</v>
      </c>
      <c r="W206" s="21">
        <f t="shared" si="29"/>
        <v>-93.056532729313346</v>
      </c>
      <c r="X206" s="21">
        <f t="shared" si="29"/>
        <v>-95.864157259723299</v>
      </c>
      <c r="Y206" s="21">
        <f t="shared" si="29"/>
        <v>-98.605282912457383</v>
      </c>
      <c r="Z206" s="21">
        <f t="shared" si="29"/>
        <v>-101.28294974630502</v>
      </c>
      <c r="AA206" s="21">
        <f t="shared" si="29"/>
        <v>-103.90002840467857</v>
      </c>
      <c r="AB206" s="21">
        <f t="shared" si="29"/>
        <v>-106.45922916319557</v>
      </c>
      <c r="AC206" s="21">
        <f t="shared" si="29"/>
        <v>-108.96311052711634</v>
      </c>
      <c r="AD206" s="21">
        <f t="shared" si="29"/>
        <v>-111.43070375532811</v>
      </c>
      <c r="AE206" s="21">
        <f t="shared" si="29"/>
        <v>-113.86253476284116</v>
      </c>
      <c r="AF206" s="21">
        <f t="shared" si="29"/>
        <v>-116.25912184270909</v>
      </c>
      <c r="AG206" s="21">
        <f t="shared" si="29"/>
        <v>-118.62097577649197</v>
      </c>
      <c r="AH206" s="21">
        <f t="shared" si="29"/>
        <v>-120.94859994311859</v>
      </c>
      <c r="AI206" s="21">
        <f t="shared" si="29"/>
        <v>-123.24249042617092</v>
      </c>
      <c r="AJ206" s="21">
        <f t="shared" si="29"/>
        <v>-125.51411012783437</v>
      </c>
      <c r="AK206" s="21">
        <f t="shared" si="29"/>
        <v>-127.7636752692875</v>
      </c>
      <c r="AL206" s="21">
        <f t="shared" si="29"/>
        <v>-129.99139997247411</v>
      </c>
      <c r="AM206" s="21">
        <f t="shared" si="29"/>
        <v>-132.19749628048413</v>
      </c>
      <c r="AN206" s="21">
        <f t="shared" si="29"/>
        <v>-134.38217417773677</v>
      </c>
      <c r="AO206" s="21">
        <f t="shared" si="29"/>
        <v>-136.54564160996756</v>
      </c>
      <c r="AP206" s="21">
        <f t="shared" si="29"/>
        <v>-138.68810450402134</v>
      </c>
      <c r="AQ206" s="21">
        <f t="shared" si="29"/>
        <v>-140.80976678745324</v>
      </c>
      <c r="AR206" s="21">
        <f t="shared" si="29"/>
        <v>-142.91083040793922</v>
      </c>
      <c r="AS206" s="21">
        <f t="shared" si="29"/>
        <v>-144.99149535249813</v>
      </c>
      <c r="AT206" s="21">
        <f t="shared" si="29"/>
        <v>-147.05195966652735</v>
      </c>
      <c r="AU206" s="21">
        <f t="shared" si="29"/>
        <v>-149.09241947265338</v>
      </c>
      <c r="AV206" s="21">
        <f t="shared" si="29"/>
        <v>-151.11306898939952</v>
      </c>
      <c r="AW206" s="21">
        <f t="shared" si="29"/>
        <v>-153.1141005496724</v>
      </c>
      <c r="AX206" s="21">
        <f t="shared" si="29"/>
        <v>-155.09570461906887</v>
      </c>
      <c r="AY206" s="21">
        <f t="shared" si="29"/>
        <v>-157.05806981400517</v>
      </c>
      <c r="AZ206" s="21">
        <f t="shared" si="29"/>
        <v>-159.00138291967022</v>
      </c>
      <c r="BA206" s="21">
        <f t="shared" si="29"/>
        <v>-160.92582890780457</v>
      </c>
      <c r="BB206" s="21">
        <f t="shared" si="29"/>
        <v>-162.83159095430653</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-3.6249829113580105</v>
      </c>
      <c r="F210" s="21">
        <f>F190-Baseline!F190</f>
        <v>-3.7143927984787206</v>
      </c>
      <c r="G210" s="21">
        <f>G190-Baseline!G190</f>
        <v>-3.7881497751718305</v>
      </c>
      <c r="H210" s="21">
        <f>H190-Baseline!H190</f>
        <v>-3.8473949026995844</v>
      </c>
      <c r="I210" s="21">
        <f>I190-Baseline!I190</f>
        <v>-3.8932037246204536</v>
      </c>
      <c r="J210" s="21">
        <f>J190-Baseline!J190</f>
        <v>-0.87445126255513528</v>
      </c>
      <c r="K210" s="21">
        <f>K190-Baseline!K190</f>
        <v>-0.78914287115039028</v>
      </c>
      <c r="L210" s="21">
        <f>L190-Baseline!L190</f>
        <v>-0.70981404640992429</v>
      </c>
      <c r="M210" s="21">
        <f>M190-Baseline!M190</f>
        <v>-0.6361170132930225</v>
      </c>
      <c r="N210" s="21">
        <f>N190-Baseline!N190</f>
        <v>-0.56772206341674558</v>
      </c>
      <c r="O210" s="21">
        <f>O190-Baseline!O190</f>
        <v>-0.50431668406707975</v>
      </c>
      <c r="P210" s="21">
        <f>P190-Baseline!P190</f>
        <v>-0.44560472703960013</v>
      </c>
      <c r="Q210" s="21">
        <f>Q190-Baseline!Q190</f>
        <v>-0.39130561555837601</v>
      </c>
      <c r="R210" s="21">
        <f>R190-Baseline!R190</f>
        <v>-0.34115358759656111</v>
      </c>
      <c r="S210" s="21">
        <f>S190-Baseline!S190</f>
        <v>-0.29489697399369608</v>
      </c>
      <c r="T210" s="21">
        <f>T190-Baseline!T190</f>
        <v>-0.25229750983336952</v>
      </c>
      <c r="U210" s="21">
        <f>U190-Baseline!U190</f>
        <v>-0.21312967761062612</v>
      </c>
      <c r="V210" s="21">
        <f>V190-Baseline!V190</f>
        <v>-0.1771800807815179</v>
      </c>
      <c r="W210" s="21">
        <f>W190-Baseline!W190</f>
        <v>-0.1442468463475613</v>
      </c>
      <c r="X210" s="21">
        <f>X190-Baseline!X190</f>
        <v>-0.11413905518571374</v>
      </c>
      <c r="Y210" s="21">
        <f>Y190-Baseline!Y190</f>
        <v>-8.6676198889901218E-2</v>
      </c>
      <c r="Z210" s="21">
        <f>Z190-Baseline!Z190</f>
        <v>-6.1687661943236306E-2</v>
      </c>
      <c r="AA210" s="21">
        <f>AA190-Baseline!AA190</f>
        <v>-3.9012228090938475E-2</v>
      </c>
      <c r="AB210" s="21">
        <f>AB190-Baseline!AB190</f>
        <v>-1.8497609832707991E-2</v>
      </c>
      <c r="AC210" s="21">
        <f>AC190-Baseline!AC190</f>
        <v>-1.963576788278776E-17</v>
      </c>
      <c r="AD210" s="21">
        <f>AD190-Baseline!AD190</f>
        <v>-1.8971756408490591E-17</v>
      </c>
      <c r="AE210" s="21">
        <f>AE190-Baseline!AE190</f>
        <v>-1.8330199428493325E-17</v>
      </c>
      <c r="AF210" s="21">
        <f>AF190-Baseline!AF190</f>
        <v>-1.7710337612070846E-17</v>
      </c>
      <c r="AG210" s="21">
        <f>AG190-Baseline!AG190</f>
        <v>-1.7111437306348643E-17</v>
      </c>
      <c r="AH210" s="21">
        <f>AH190-Baseline!AH190</f>
        <v>-1.6532789667969709E-17</v>
      </c>
      <c r="AI210" s="21">
        <f>AI190-Baseline!AI190</f>
        <v>-1.5973709824125321E-17</v>
      </c>
      <c r="AJ210" s="21">
        <f>AJ190-Baseline!AJ190</f>
        <v>-1.5508456139927494E-17</v>
      </c>
      <c r="AK210" s="21">
        <f>AK190-Baseline!AK190</f>
        <v>-1.5056753533910189E-17</v>
      </c>
      <c r="AL210" s="21">
        <f>AL190-Baseline!AL190</f>
        <v>-1.4618207314475911E-17</v>
      </c>
      <c r="AM210" s="21">
        <f>AM190-Baseline!AM190</f>
        <v>-1.4192434285898942E-17</v>
      </c>
      <c r="AN210" s="21">
        <f>AN190-Baseline!AN190</f>
        <v>-1.377906241349412E-17</v>
      </c>
      <c r="AO210" s="21">
        <f>AO190-Baseline!AO190</f>
        <v>-1.3377730498537979E-17</v>
      </c>
      <c r="AP210" s="21">
        <f>AP190-Baseline!AP190</f>
        <v>-1.2988087862658232E-17</v>
      </c>
      <c r="AQ210" s="21">
        <f>AQ190-Baseline!AQ190</f>
        <v>-1.260979404141576E-17</v>
      </c>
      <c r="AR210" s="21">
        <f>AR190-Baseline!AR190</f>
        <v>-1.2242518486811419E-17</v>
      </c>
      <c r="AS210" s="21">
        <f>AS190-Baseline!AS190</f>
        <v>-1.1885940278457687E-17</v>
      </c>
      <c r="AT210" s="21">
        <f>AT190-Baseline!AT190</f>
        <v>-1.1539747843162804E-17</v>
      </c>
      <c r="AU210" s="21">
        <f>AU190-Baseline!AU190</f>
        <v>-1.1203638682682335E-17</v>
      </c>
      <c r="AV210" s="21">
        <f>AV190-Baseline!AV190</f>
        <v>-1.0877319109400324E-17</v>
      </c>
      <c r="AW210" s="21">
        <f>AW190-Baseline!AW190</f>
        <v>-1.0560503989709052E-17</v>
      </c>
      <c r="AX210" s="21">
        <f>AX190-Baseline!AX190</f>
        <v>-1.0252916494863157E-17</v>
      </c>
      <c r="AY210" s="21">
        <f>AY190-Baseline!AY190</f>
        <v>-9.9542878590904426E-18</v>
      </c>
      <c r="AZ210" s="21">
        <f>AZ190-Baseline!AZ190</f>
        <v>-9.6643571447480029E-18</v>
      </c>
      <c r="BA210" s="21">
        <f>BA190-Baseline!BA190</f>
        <v>-9.3828710143184493E-18</v>
      </c>
      <c r="BB210" s="21">
        <f>BB190-Baseline!BB190</f>
        <v>-9.1095835090470382E-18</v>
      </c>
    </row>
    <row r="211" spans="1:54" outlineLevel="2">
      <c r="A211" s="500"/>
      <c r="B211" s="150" t="s">
        <v>485</v>
      </c>
      <c r="C211" s="19"/>
      <c r="D211" s="135" t="s">
        <v>382</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0</v>
      </c>
      <c r="F217" s="21">
        <f>F197-Baseline!F197</f>
        <v>1.6013629668842477</v>
      </c>
      <c r="G217" s="21">
        <f>G197-Baseline!G197</f>
        <v>1.5781548079438972</v>
      </c>
      <c r="H217" s="21">
        <f>H197-Baseline!H197</f>
        <v>1.5552829991331172</v>
      </c>
      <c r="I217" s="21">
        <f>I197-Baseline!I197</f>
        <v>1.5327426658123477</v>
      </c>
      <c r="J217" s="21">
        <f>J197-Baseline!J197</f>
        <v>1.5105290039889803</v>
      </c>
      <c r="K217" s="21">
        <f>K197-Baseline!K197</f>
        <v>1.4886372792934885</v>
      </c>
      <c r="L217" s="21">
        <f>L197-Baseline!L197</f>
        <v>1.4670628259703933</v>
      </c>
      <c r="M217" s="21">
        <f>M197-Baseline!M197</f>
        <v>1.4458010458838659</v>
      </c>
      <c r="N217" s="21">
        <f>N197-Baseline!N197</f>
        <v>1.4248474075377224</v>
      </c>
      <c r="O217" s="21">
        <f>O197-Baseline!O197</f>
        <v>1.4041974451096415</v>
      </c>
      <c r="P217" s="21">
        <f>P197-Baseline!P197</f>
        <v>1.3838467574993563</v>
      </c>
      <c r="Q217" s="21">
        <f>Q197-Baseline!Q197</f>
        <v>1.3637910073906698</v>
      </c>
      <c r="R217" s="21">
        <f>R197-Baseline!R197</f>
        <v>1.344025920327037</v>
      </c>
      <c r="S217" s="21">
        <f>S197-Baseline!S197</f>
        <v>1.3245472838005585</v>
      </c>
      <c r="T217" s="21">
        <f>T197-Baseline!T197</f>
        <v>1.3053509463541748</v>
      </c>
      <c r="U217" s="21">
        <f>U197-Baseline!U197</f>
        <v>1.2864328166968679</v>
      </c>
      <c r="V217" s="21">
        <f>V197-Baseline!V197</f>
        <v>1.2677888628316949</v>
      </c>
      <c r="W217" s="21">
        <f>W197-Baseline!W197</f>
        <v>1.2494151111964542</v>
      </c>
      <c r="X217" s="21">
        <f>X197-Baseline!X197</f>
        <v>1.2313076458167949</v>
      </c>
      <c r="Y217" s="21">
        <f>Y197-Baseline!Y197</f>
        <v>1.2134626074716244</v>
      </c>
      <c r="Z217" s="21">
        <f>Z197-Baseline!Z197</f>
        <v>1.1958761928705872</v>
      </c>
      <c r="AA217" s="21">
        <f>AA197-Baseline!AA197</f>
        <v>1.1785446538434772</v>
      </c>
      <c r="AB217" s="21">
        <f>AB197-Baseline!AB197</f>
        <v>1.1614642965413977</v>
      </c>
      <c r="AC217" s="21">
        <f>AC197-Baseline!AC197</f>
        <v>1.1446314806494944</v>
      </c>
      <c r="AD217" s="21">
        <f>AD197-Baseline!AD197</f>
        <v>1.1280426186110946</v>
      </c>
      <c r="AE217" s="21">
        <f>AE197-Baseline!AE197</f>
        <v>1.1116941748631084</v>
      </c>
      <c r="AF217" s="21">
        <f>AF197-Baseline!AF197</f>
        <v>1.095582665082484</v>
      </c>
      <c r="AG217" s="21">
        <f>AG197-Baseline!AG197</f>
        <v>1.0797046554436074</v>
      </c>
      <c r="AH217" s="21">
        <f>AH197-Baseline!AH197</f>
        <v>1.0640567618864538</v>
      </c>
      <c r="AI217" s="21">
        <f>AI197-Baseline!AI197</f>
        <v>1.0486356493953468</v>
      </c>
      <c r="AJ217" s="21">
        <f>AJ197-Baseline!AJ197</f>
        <v>1.0384547207604395</v>
      </c>
      <c r="AK217" s="21">
        <f>AK197-Baseline!AK197</f>
        <v>1.0283726360928624</v>
      </c>
      <c r="AL217" s="21">
        <f>AL197-Baseline!AL197</f>
        <v>1.018388435742446</v>
      </c>
      <c r="AM217" s="21">
        <f>AM197-Baseline!AM197</f>
        <v>1.0085011693760149</v>
      </c>
      <c r="AN217" s="21">
        <f>AN197-Baseline!AN197</f>
        <v>0.9987098958869276</v>
      </c>
      <c r="AO217" s="21">
        <f>AO197-Baseline!AO197</f>
        <v>0.98901368330550055</v>
      </c>
      <c r="AP217" s="21">
        <f>AP197-Baseline!AP197</f>
        <v>0.97941160871030153</v>
      </c>
      <c r="AQ217" s="21">
        <f>AQ197-Baseline!AQ197</f>
        <v>0.9699027581402988</v>
      </c>
      <c r="AR217" s="21">
        <f>AR197-Baseline!AR197</f>
        <v>0.96048622650786974</v>
      </c>
      <c r="AS217" s="21">
        <f>AS197-Baseline!AS197</f>
        <v>0.95116111751264709</v>
      </c>
      <c r="AT217" s="21">
        <f>AT197-Baseline!AT197</f>
        <v>0.94192654355621386</v>
      </c>
      <c r="AU217" s="21">
        <f>AU197-Baseline!AU197</f>
        <v>0.93278162565760958</v>
      </c>
      <c r="AV217" s="21">
        <f>AV197-Baseline!AV197</f>
        <v>0.92372549336967102</v>
      </c>
      <c r="AW217" s="21">
        <f>AW197-Baseline!AW197</f>
        <v>0.91475728469617978</v>
      </c>
      <c r="AX217" s="21">
        <f>AX197-Baseline!AX197</f>
        <v>0.90587614600980926</v>
      </c>
      <c r="AY217" s="21">
        <f>AY197-Baseline!AY197</f>
        <v>0.89708123197087852</v>
      </c>
      <c r="AZ217" s="21">
        <f>AZ197-Baseline!AZ197</f>
        <v>0.88837170544688981</v>
      </c>
      <c r="BA217" s="21">
        <f>BA197-Baseline!BA197</f>
        <v>0.87974673743284204</v>
      </c>
      <c r="BB217" s="21">
        <f>BB197-Baseline!BB197</f>
        <v>0.87120550697232879</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E200-Baseline!E200</f>
        <v>-3.6249829113580105</v>
      </c>
      <c r="F220" s="21">
        <f>F200-Baseline!F200</f>
        <v>-2.1130298315944733</v>
      </c>
      <c r="G220" s="21">
        <f>G200-Baseline!G200</f>
        <v>-2.2099949672279342</v>
      </c>
      <c r="H220" s="21">
        <f>H200-Baseline!H200</f>
        <v>-2.2921119035664681</v>
      </c>
      <c r="I220" s="21">
        <f>I200-Baseline!I200</f>
        <v>-2.3604610588081067</v>
      </c>
      <c r="J220" s="21">
        <f>J200-Baseline!J200</f>
        <v>0.63607774143384521</v>
      </c>
      <c r="K220" s="21">
        <f>K200-Baseline!K200</f>
        <v>0.69949440814309849</v>
      </c>
      <c r="L220" s="21">
        <f>L200-Baseline!L200</f>
        <v>0.75724877956046921</v>
      </c>
      <c r="M220" s="21">
        <f>M200-Baseline!M200</f>
        <v>0.80968403259084365</v>
      </c>
      <c r="N220" s="21">
        <f>N200-Baseline!N200</f>
        <v>0.85712534412097696</v>
      </c>
      <c r="O220" s="21">
        <f>O200-Baseline!O200</f>
        <v>0.89988076104256187</v>
      </c>
      <c r="P220" s="21">
        <f>P200-Baseline!P200</f>
        <v>0.93824203045975629</v>
      </c>
      <c r="Q220" s="21">
        <f>Q200-Baseline!Q200</f>
        <v>0.97248539183229399</v>
      </c>
      <c r="R220" s="21">
        <f>R200-Baseline!R200</f>
        <v>1.002872332730476</v>
      </c>
      <c r="S220" s="21">
        <f>S200-Baseline!S200</f>
        <v>1.0296503098068626</v>
      </c>
      <c r="T220" s="21">
        <f>T200-Baseline!T200</f>
        <v>1.0530534365208055</v>
      </c>
      <c r="U220" s="21">
        <f>U200-Baseline!U200</f>
        <v>1.0733031390862418</v>
      </c>
      <c r="V220" s="21">
        <f>V200-Baseline!V200</f>
        <v>1.0906087820501771</v>
      </c>
      <c r="W220" s="21">
        <f>W200-Baseline!W200</f>
        <v>1.105168264848893</v>
      </c>
      <c r="X220" s="21">
        <f>X200-Baseline!X200</f>
        <v>1.1171685906310813</v>
      </c>
      <c r="Y220" s="21">
        <f>Y200-Baseline!Y200</f>
        <v>1.1267864085817232</v>
      </c>
      <c r="Z220" s="21">
        <f>Z200-Baseline!Z200</f>
        <v>1.1341885309273509</v>
      </c>
      <c r="AA220" s="21">
        <f>AA200-Baseline!AA200</f>
        <v>1.1395324257525385</v>
      </c>
      <c r="AB220" s="21">
        <f>AB200-Baseline!AB200</f>
        <v>1.1429666867086898</v>
      </c>
      <c r="AC220" s="21">
        <f>AC200-Baseline!AC200</f>
        <v>1.1446314806494944</v>
      </c>
      <c r="AD220" s="21">
        <f>AD200-Baseline!AD200</f>
        <v>1.1280426186110946</v>
      </c>
      <c r="AE220" s="21">
        <f>AE200-Baseline!AE200</f>
        <v>1.1116941748631084</v>
      </c>
      <c r="AF220" s="21">
        <f>AF200-Baseline!AF200</f>
        <v>1.095582665082484</v>
      </c>
      <c r="AG220" s="21">
        <f>AG200-Baseline!AG200</f>
        <v>1.0797046554436074</v>
      </c>
      <c r="AH220" s="21">
        <f>AH200-Baseline!AH200</f>
        <v>1.0640567618864538</v>
      </c>
      <c r="AI220" s="21">
        <f>AI200-Baseline!AI200</f>
        <v>1.0486356493953468</v>
      </c>
      <c r="AJ220" s="21">
        <f>AJ200-Baseline!AJ200</f>
        <v>1.0384547207604395</v>
      </c>
      <c r="AK220" s="21">
        <f>AK200-Baseline!AK200</f>
        <v>1.0283726360928624</v>
      </c>
      <c r="AL220" s="21">
        <f>AL200-Baseline!AL200</f>
        <v>1.018388435742446</v>
      </c>
      <c r="AM220" s="21">
        <f>AM200-Baseline!AM200</f>
        <v>1.0085011693760149</v>
      </c>
      <c r="AN220" s="21">
        <f>AN200-Baseline!AN200</f>
        <v>0.9987098958869276</v>
      </c>
      <c r="AO220" s="21">
        <f>AO200-Baseline!AO200</f>
        <v>0.98901368330550055</v>
      </c>
      <c r="AP220" s="21">
        <f>AP200-Baseline!AP200</f>
        <v>0.97941160871030153</v>
      </c>
      <c r="AQ220" s="21">
        <f>AQ200-Baseline!AQ200</f>
        <v>0.9699027581402988</v>
      </c>
      <c r="AR220" s="21">
        <f>AR200-Baseline!AR200</f>
        <v>0.96048622650786974</v>
      </c>
      <c r="AS220" s="21">
        <f>AS200-Baseline!AS200</f>
        <v>0.95116111751264709</v>
      </c>
      <c r="AT220" s="21">
        <f>AT200-Baseline!AT200</f>
        <v>0.94192654355621386</v>
      </c>
      <c r="AU220" s="21">
        <f>AU200-Baseline!AU200</f>
        <v>0.93278162565760958</v>
      </c>
      <c r="AV220" s="21">
        <f>AV200-Baseline!AV200</f>
        <v>0.92372549336967102</v>
      </c>
      <c r="AW220" s="21">
        <f>AW200-Baseline!AW200</f>
        <v>0.91475728469617978</v>
      </c>
      <c r="AX220" s="21">
        <f>AX200-Baseline!AX200</f>
        <v>0.90587614600980926</v>
      </c>
      <c r="AY220" s="21">
        <f>AY200-Baseline!AY200</f>
        <v>0.89708123197087852</v>
      </c>
      <c r="AZ220" s="21">
        <f>AZ200-Baseline!AZ200</f>
        <v>0.88837170544688981</v>
      </c>
      <c r="BA220" s="21">
        <f>BA200-Baseline!BA200</f>
        <v>0.87974673743284204</v>
      </c>
      <c r="BB220" s="21">
        <f>BB200-Baseline!BB200</f>
        <v>0.87120550697232879</v>
      </c>
    </row>
    <row r="221" spans="1:54" outlineLevel="2">
      <c r="A221" s="500"/>
      <c r="B221" s="150" t="s">
        <v>491</v>
      </c>
      <c r="C221" s="19"/>
      <c r="D221" s="135" t="s">
        <v>382</v>
      </c>
      <c r="E221" s="21">
        <f>E201-Baseline!E201</f>
        <v>-3.6249829113580105</v>
      </c>
      <c r="F221" s="21">
        <f>F201-Baseline!F201</f>
        <v>-2.1130298315944733</v>
      </c>
      <c r="G221" s="21">
        <f>G201-Baseline!G201</f>
        <v>-2.2099949672279342</v>
      </c>
      <c r="H221" s="21">
        <f>H201-Baseline!H201</f>
        <v>-2.2921119035664681</v>
      </c>
      <c r="I221" s="21">
        <f>I201-Baseline!I201</f>
        <v>-2.3604610588081067</v>
      </c>
      <c r="J221" s="21">
        <f>J201-Baseline!J201</f>
        <v>0.63607774143384521</v>
      </c>
      <c r="K221" s="21">
        <f>K201-Baseline!K201</f>
        <v>0.69949440814309849</v>
      </c>
      <c r="L221" s="21">
        <f>L201-Baseline!L201</f>
        <v>0.75724877956046921</v>
      </c>
      <c r="M221" s="21">
        <f>M201-Baseline!M201</f>
        <v>0.80968403259084365</v>
      </c>
      <c r="N221" s="21">
        <f>N201-Baseline!N201</f>
        <v>0.85712534412097696</v>
      </c>
      <c r="O221" s="21">
        <f>O201-Baseline!O201</f>
        <v>0.89988076104256187</v>
      </c>
      <c r="P221" s="21">
        <f>P201-Baseline!P201</f>
        <v>0.93824203045975629</v>
      </c>
      <c r="Q221" s="21">
        <f>Q201-Baseline!Q201</f>
        <v>0.97248539183229399</v>
      </c>
      <c r="R221" s="21">
        <f>R201-Baseline!R201</f>
        <v>1.002872332730476</v>
      </c>
      <c r="S221" s="21">
        <f>S201-Baseline!S201</f>
        <v>1.0296503098068626</v>
      </c>
      <c r="T221" s="21">
        <f>T201-Baseline!T201</f>
        <v>1.0530534365208055</v>
      </c>
      <c r="U221" s="21">
        <f>U201-Baseline!U201</f>
        <v>1.0733031390862418</v>
      </c>
      <c r="V221" s="21">
        <f>V201-Baseline!V201</f>
        <v>1.0906087820501771</v>
      </c>
      <c r="W221" s="21">
        <f>W201-Baseline!W201</f>
        <v>1.105168264848893</v>
      </c>
      <c r="X221" s="21">
        <f>X201-Baseline!X201</f>
        <v>1.1171685906310813</v>
      </c>
      <c r="Y221" s="21">
        <f>Y201-Baseline!Y201</f>
        <v>1.1267864085817232</v>
      </c>
      <c r="Z221" s="21">
        <f>Z201-Baseline!Z201</f>
        <v>1.1341885309273509</v>
      </c>
      <c r="AA221" s="21">
        <f>AA201-Baseline!AA201</f>
        <v>1.1395324257525385</v>
      </c>
      <c r="AB221" s="21">
        <f>AB201-Baseline!AB201</f>
        <v>1.1429666867086898</v>
      </c>
      <c r="AC221" s="21">
        <f>AC201-Baseline!AC201</f>
        <v>1.1446314806494944</v>
      </c>
      <c r="AD221" s="21">
        <f>AD201-Baseline!AD201</f>
        <v>1.1280426186110946</v>
      </c>
      <c r="AE221" s="21">
        <f>AE201-Baseline!AE201</f>
        <v>1.1116941748631084</v>
      </c>
      <c r="AF221" s="21">
        <f>AF201-Baseline!AF201</f>
        <v>1.095582665082484</v>
      </c>
      <c r="AG221" s="21">
        <f>AG201-Baseline!AG201</f>
        <v>1.0797046554436074</v>
      </c>
      <c r="AH221" s="21">
        <f>AH201-Baseline!AH201</f>
        <v>1.0640567618864538</v>
      </c>
      <c r="AI221" s="21">
        <f>AI201-Baseline!AI201</f>
        <v>1.0486356493953468</v>
      </c>
      <c r="AJ221" s="21">
        <f>AJ201-Baseline!AJ201</f>
        <v>1.0384547207604395</v>
      </c>
      <c r="AK221" s="21">
        <f>AK201-Baseline!AK201</f>
        <v>1.0283726360928624</v>
      </c>
      <c r="AL221" s="21">
        <f>AL201-Baseline!AL201</f>
        <v>1.018388435742446</v>
      </c>
      <c r="AM221" s="21">
        <f>AM201-Baseline!AM201</f>
        <v>1.0085011693760149</v>
      </c>
      <c r="AN221" s="21">
        <f>AN201-Baseline!AN201</f>
        <v>0.9987098958869276</v>
      </c>
      <c r="AO221" s="21">
        <f>AO201-Baseline!AO201</f>
        <v>0.98901368330550055</v>
      </c>
      <c r="AP221" s="21">
        <f>AP201-Baseline!AP201</f>
        <v>0.97941160871030153</v>
      </c>
      <c r="AQ221" s="21">
        <f>AQ201-Baseline!AQ201</f>
        <v>0.9699027581402988</v>
      </c>
      <c r="AR221" s="21">
        <f>AR201-Baseline!AR201</f>
        <v>0.96048622650786974</v>
      </c>
      <c r="AS221" s="21">
        <f>AS201-Baseline!AS201</f>
        <v>0.95116111751264709</v>
      </c>
      <c r="AT221" s="21">
        <f>AT201-Baseline!AT201</f>
        <v>0.94192654355621386</v>
      </c>
      <c r="AU221" s="21">
        <f>AU201-Baseline!AU201</f>
        <v>0.93278162565760958</v>
      </c>
      <c r="AV221" s="21">
        <f>AV201-Baseline!AV201</f>
        <v>0.92372549336967102</v>
      </c>
      <c r="AW221" s="21">
        <f>AW201-Baseline!AW201</f>
        <v>0.91475728469617978</v>
      </c>
      <c r="AX221" s="21">
        <f>AX201-Baseline!AX201</f>
        <v>0.90587614600980926</v>
      </c>
      <c r="AY221" s="21">
        <f>AY201-Baseline!AY201</f>
        <v>0.89708123197087852</v>
      </c>
      <c r="AZ221" s="21">
        <f>AZ201-Baseline!AZ201</f>
        <v>0.88837170544688981</v>
      </c>
      <c r="BA221" s="21">
        <f>BA201-Baseline!BA201</f>
        <v>0.87974673743284204</v>
      </c>
      <c r="BB221" s="21">
        <f>BB201-Baseline!BB201</f>
        <v>0.87120550697232879</v>
      </c>
    </row>
    <row r="222" spans="1:54" outlineLevel="2">
      <c r="A222" s="501"/>
      <c r="B222" s="150" t="s">
        <v>492</v>
      </c>
      <c r="C222" s="19"/>
      <c r="D222" s="135" t="s">
        <v>382</v>
      </c>
      <c r="E222" s="21">
        <f>E202-Baseline!E202</f>
        <v>-3.6249829113580105</v>
      </c>
      <c r="F222" s="21">
        <f>F202-Baseline!F202</f>
        <v>-2.1130298315944733</v>
      </c>
      <c r="G222" s="21">
        <f>G202-Baseline!G202</f>
        <v>-2.2099949672279342</v>
      </c>
      <c r="H222" s="21">
        <f>H202-Baseline!H202</f>
        <v>-2.2921119035664681</v>
      </c>
      <c r="I222" s="21">
        <f>I202-Baseline!I202</f>
        <v>-2.3604610588081067</v>
      </c>
      <c r="J222" s="21">
        <f>J202-Baseline!J202</f>
        <v>0.63607774143384521</v>
      </c>
      <c r="K222" s="21">
        <f>K202-Baseline!K202</f>
        <v>0.69949440814309849</v>
      </c>
      <c r="L222" s="21">
        <f>L202-Baseline!L202</f>
        <v>0.75724877956046921</v>
      </c>
      <c r="M222" s="21">
        <f>M202-Baseline!M202</f>
        <v>0.80968403259084365</v>
      </c>
      <c r="N222" s="21">
        <f>N202-Baseline!N202</f>
        <v>0.85712534412097696</v>
      </c>
      <c r="O222" s="21">
        <f>O202-Baseline!O202</f>
        <v>0.89988076104256187</v>
      </c>
      <c r="P222" s="21">
        <f>P202-Baseline!P202</f>
        <v>0.93824203045975629</v>
      </c>
      <c r="Q222" s="21">
        <f>Q202-Baseline!Q202</f>
        <v>0.97248539183229399</v>
      </c>
      <c r="R222" s="21">
        <f>R202-Baseline!R202</f>
        <v>1.002872332730476</v>
      </c>
      <c r="S222" s="21">
        <f>S202-Baseline!S202</f>
        <v>1.0296503098068626</v>
      </c>
      <c r="T222" s="21">
        <f>T202-Baseline!T202</f>
        <v>1.0530534365208055</v>
      </c>
      <c r="U222" s="21">
        <f>U202-Baseline!U202</f>
        <v>1.0733031390862418</v>
      </c>
      <c r="V222" s="21">
        <f>V202-Baseline!V202</f>
        <v>1.0906087820501771</v>
      </c>
      <c r="W222" s="21">
        <f>W202-Baseline!W202</f>
        <v>1.105168264848893</v>
      </c>
      <c r="X222" s="21">
        <f>X202-Baseline!X202</f>
        <v>1.1171685906310813</v>
      </c>
      <c r="Y222" s="21">
        <f>Y202-Baseline!Y202</f>
        <v>1.1267864085817232</v>
      </c>
      <c r="Z222" s="21">
        <f>Z202-Baseline!Z202</f>
        <v>1.1341885309273509</v>
      </c>
      <c r="AA222" s="21">
        <f>AA202-Baseline!AA202</f>
        <v>1.1395324257525385</v>
      </c>
      <c r="AB222" s="21">
        <f>AB202-Baseline!AB202</f>
        <v>1.1429666867086898</v>
      </c>
      <c r="AC222" s="21">
        <f>AC202-Baseline!AC202</f>
        <v>1.1446314806494944</v>
      </c>
      <c r="AD222" s="21">
        <f>AD202-Baseline!AD202</f>
        <v>1.1280426186110946</v>
      </c>
      <c r="AE222" s="21">
        <f>AE202-Baseline!AE202</f>
        <v>1.1116941748631084</v>
      </c>
      <c r="AF222" s="21">
        <f>AF202-Baseline!AF202</f>
        <v>1.095582665082484</v>
      </c>
      <c r="AG222" s="21">
        <f>AG202-Baseline!AG202</f>
        <v>1.0797046554436074</v>
      </c>
      <c r="AH222" s="21">
        <f>AH202-Baseline!AH202</f>
        <v>1.0640567618864538</v>
      </c>
      <c r="AI222" s="21">
        <f>AI202-Baseline!AI202</f>
        <v>1.0486356493953468</v>
      </c>
      <c r="AJ222" s="21">
        <f>AJ202-Baseline!AJ202</f>
        <v>1.0384547207604395</v>
      </c>
      <c r="AK222" s="21">
        <f>AK202-Baseline!AK202</f>
        <v>1.0283726360928624</v>
      </c>
      <c r="AL222" s="21">
        <f>AL202-Baseline!AL202</f>
        <v>1.018388435742446</v>
      </c>
      <c r="AM222" s="21">
        <f>AM202-Baseline!AM202</f>
        <v>1.0085011693760149</v>
      </c>
      <c r="AN222" s="21">
        <f>AN202-Baseline!AN202</f>
        <v>0.9987098958869276</v>
      </c>
      <c r="AO222" s="21">
        <f>AO202-Baseline!AO202</f>
        <v>0.98901368330550055</v>
      </c>
      <c r="AP222" s="21">
        <f>AP202-Baseline!AP202</f>
        <v>0.97941160871030153</v>
      </c>
      <c r="AQ222" s="21">
        <f>AQ202-Baseline!AQ202</f>
        <v>0.9699027581402988</v>
      </c>
      <c r="AR222" s="21">
        <f>AR202-Baseline!AR202</f>
        <v>0.96048622650786974</v>
      </c>
      <c r="AS222" s="21">
        <f>AS202-Baseline!AS202</f>
        <v>0.95116111751264709</v>
      </c>
      <c r="AT222" s="21">
        <f>AT202-Baseline!AT202</f>
        <v>0.94192654355621386</v>
      </c>
      <c r="AU222" s="21">
        <f>AU202-Baseline!AU202</f>
        <v>0.93278162565760958</v>
      </c>
      <c r="AV222" s="21">
        <f>AV202-Baseline!AV202</f>
        <v>0.92372549336967102</v>
      </c>
      <c r="AW222" s="21">
        <f>AW202-Baseline!AW202</f>
        <v>0.91475728469617978</v>
      </c>
      <c r="AX222" s="21">
        <f>AX202-Baseline!AX202</f>
        <v>0.90587614600980926</v>
      </c>
      <c r="AY222" s="21">
        <f>AY202-Baseline!AY202</f>
        <v>0.89708123197087852</v>
      </c>
      <c r="AZ222" s="21">
        <f>AZ202-Baseline!AZ202</f>
        <v>0.88837170544688981</v>
      </c>
      <c r="BA222" s="21">
        <f>BA202-Baseline!BA202</f>
        <v>0.87974673743284204</v>
      </c>
      <c r="BB222" s="21">
        <f>BB202-Baseline!BB202</f>
        <v>0.87120550697232879</v>
      </c>
    </row>
    <row r="223" spans="1:54" outlineLevel="2">
      <c r="B223" s="19"/>
      <c r="C223" s="19"/>
      <c r="D223" s="19"/>
      <c r="E223" s="15"/>
    </row>
    <row r="224" spans="1:54" outlineLevel="2">
      <c r="A224" s="499" t="s">
        <v>493</v>
      </c>
      <c r="B224" s="150" t="s">
        <v>490</v>
      </c>
      <c r="C224" s="19"/>
      <c r="D224" s="135" t="s">
        <v>382</v>
      </c>
      <c r="E224" s="21">
        <f>E204-Baseline!E204</f>
        <v>-3.6249829113580105</v>
      </c>
      <c r="F224" s="21">
        <f>F204-Baseline!F204</f>
        <v>-5.7380127429524848</v>
      </c>
      <c r="G224" s="21">
        <f>G204-Baseline!G204</f>
        <v>-7.9480077101804198</v>
      </c>
      <c r="H224" s="21">
        <f>H204-Baseline!H204</f>
        <v>-10.240119613746888</v>
      </c>
      <c r="I224" s="21">
        <f>I204-Baseline!I204</f>
        <v>-12.600580672554994</v>
      </c>
      <c r="J224" s="21">
        <f>J204-Baseline!J204</f>
        <v>-11.964502931121146</v>
      </c>
      <c r="K224" s="21">
        <f>K204-Baseline!K204</f>
        <v>-11.265008522978043</v>
      </c>
      <c r="L224" s="21">
        <f>L204-Baseline!L204</f>
        <v>-10.507759743417573</v>
      </c>
      <c r="M224" s="21">
        <f>M204-Baseline!M204</f>
        <v>-9.6980757108267284</v>
      </c>
      <c r="N224" s="21">
        <f>N204-Baseline!N204</f>
        <v>-8.840950366705755</v>
      </c>
      <c r="O224" s="21">
        <f>O204-Baseline!O204</f>
        <v>-7.9410696056631878</v>
      </c>
      <c r="P224" s="21">
        <f>P204-Baseline!P204</f>
        <v>-7.0028275752034261</v>
      </c>
      <c r="Q224" s="21">
        <f>Q204-Baseline!Q204</f>
        <v>-6.0303421833711326</v>
      </c>
      <c r="R224" s="21">
        <f>R204-Baseline!R204</f>
        <v>-5.0274698506406565</v>
      </c>
      <c r="S224" s="21">
        <f>S204-Baseline!S204</f>
        <v>-3.9978195408337882</v>
      </c>
      <c r="T224" s="21">
        <f>T204-Baseline!T204</f>
        <v>-2.9447661043129898</v>
      </c>
      <c r="U224" s="21">
        <f>U204-Baseline!U204</f>
        <v>-1.8714629652267405</v>
      </c>
      <c r="V224" s="21">
        <f>V204-Baseline!V204</f>
        <v>-0.78085418317655808</v>
      </c>
      <c r="W224" s="21">
        <f>W204-Baseline!W204</f>
        <v>0.3243140816723411</v>
      </c>
      <c r="X224" s="21">
        <f>X204-Baseline!X204</f>
        <v>1.4414826723034224</v>
      </c>
      <c r="Y224" s="21">
        <f>Y204-Baseline!Y204</f>
        <v>2.5682690808851447</v>
      </c>
      <c r="Z224" s="21">
        <f>Z204-Baseline!Z204</f>
        <v>3.7024576118125054</v>
      </c>
      <c r="AA224" s="21">
        <f>AA204-Baseline!AA204</f>
        <v>4.84199003756504</v>
      </c>
      <c r="AB224" s="21">
        <f>AB204-Baseline!AB204</f>
        <v>5.9849567242737294</v>
      </c>
      <c r="AC224" s="21">
        <f>AC204-Baseline!AC204</f>
        <v>7.1295882049232233</v>
      </c>
      <c r="AD224" s="21">
        <f>AD204-Baseline!AD204</f>
        <v>8.2576308235343134</v>
      </c>
      <c r="AE224" s="21">
        <f>AE204-Baseline!AE204</f>
        <v>9.3693249983974169</v>
      </c>
      <c r="AF224" s="21">
        <f>AF204-Baseline!AF204</f>
        <v>10.464907663479906</v>
      </c>
      <c r="AG224" s="21">
        <f>AG204-Baseline!AG204</f>
        <v>11.544612318923527</v>
      </c>
      <c r="AH224" s="21">
        <f>AH204-Baseline!AH204</f>
        <v>12.608669080809975</v>
      </c>
      <c r="AI224" s="21">
        <f>AI204-Baseline!AI204</f>
        <v>13.657304730205311</v>
      </c>
      <c r="AJ224" s="21">
        <f>AJ204-Baseline!AJ204</f>
        <v>14.695759450965753</v>
      </c>
      <c r="AK224" s="21">
        <f>AK204-Baseline!AK204</f>
        <v>15.724132087058607</v>
      </c>
      <c r="AL224" s="21">
        <f>AL204-Baseline!AL204</f>
        <v>16.742520522801044</v>
      </c>
      <c r="AM224" s="21">
        <f>AM204-Baseline!AM204</f>
        <v>17.751021692177062</v>
      </c>
      <c r="AN224" s="21">
        <f>AN204-Baseline!AN204</f>
        <v>18.749731588064009</v>
      </c>
      <c r="AO224" s="21">
        <f>AO204-Baseline!AO204</f>
        <v>19.73874527136951</v>
      </c>
      <c r="AP224" s="21">
        <f>AP204-Baseline!AP204</f>
        <v>20.718156880079817</v>
      </c>
      <c r="AQ224" s="21">
        <f>AQ204-Baseline!AQ204</f>
        <v>21.688059638220125</v>
      </c>
      <c r="AR224" s="21">
        <f>AR204-Baseline!AR204</f>
        <v>22.648545864727993</v>
      </c>
      <c r="AS224" s="21">
        <f>AS204-Baseline!AS204</f>
        <v>23.599706982240633</v>
      </c>
      <c r="AT224" s="21">
        <f>AT204-Baseline!AT204</f>
        <v>24.54163352579684</v>
      </c>
      <c r="AU224" s="21">
        <f>AU204-Baseline!AU204</f>
        <v>25.474415151454451</v>
      </c>
      <c r="AV224" s="21">
        <f>AV204-Baseline!AV204</f>
        <v>26.398140644824139</v>
      </c>
      <c r="AW224" s="21">
        <f>AW204-Baseline!AW204</f>
        <v>27.312897929520318</v>
      </c>
      <c r="AX224" s="21">
        <f>AX204-Baseline!AX204</f>
        <v>28.218774075530121</v>
      </c>
      <c r="AY224" s="21">
        <f>AY204-Baseline!AY204</f>
        <v>29.115855307500993</v>
      </c>
      <c r="AZ224" s="21">
        <f>AZ204-Baseline!AZ204</f>
        <v>30.004227012947894</v>
      </c>
      <c r="BA224" s="21">
        <f>BA204-Baseline!BA204</f>
        <v>30.883973750380733</v>
      </c>
      <c r="BB224" s="21">
        <f>BB204-Baseline!BB204</f>
        <v>31.755179257353063</v>
      </c>
    </row>
    <row r="225" spans="1:54" outlineLevel="2">
      <c r="A225" s="500"/>
      <c r="B225" s="150" t="s">
        <v>491</v>
      </c>
      <c r="C225" s="19"/>
      <c r="D225" s="135" t="s">
        <v>382</v>
      </c>
      <c r="E225" s="21">
        <f>E205-Baseline!E205</f>
        <v>-3.6249829113580105</v>
      </c>
      <c r="F225" s="21">
        <f>F205-Baseline!F205</f>
        <v>-5.7380127429524848</v>
      </c>
      <c r="G225" s="21">
        <f>G205-Baseline!G205</f>
        <v>-7.9480077101804198</v>
      </c>
      <c r="H225" s="21">
        <f>H205-Baseline!H205</f>
        <v>-10.240119613746888</v>
      </c>
      <c r="I225" s="21">
        <f>I205-Baseline!I205</f>
        <v>-12.600580672554994</v>
      </c>
      <c r="J225" s="21">
        <f>J205-Baseline!J205</f>
        <v>-11.964502931121146</v>
      </c>
      <c r="K225" s="21">
        <f>K205-Baseline!K205</f>
        <v>-11.265008522978043</v>
      </c>
      <c r="L225" s="21">
        <f>L205-Baseline!L205</f>
        <v>-10.507759743417573</v>
      </c>
      <c r="M225" s="21">
        <f>M205-Baseline!M205</f>
        <v>-9.6980757108267284</v>
      </c>
      <c r="N225" s="21">
        <f>N205-Baseline!N205</f>
        <v>-8.840950366705755</v>
      </c>
      <c r="O225" s="21">
        <f>O205-Baseline!O205</f>
        <v>-7.9410696056631878</v>
      </c>
      <c r="P225" s="21">
        <f>P205-Baseline!P205</f>
        <v>-7.0028275752034261</v>
      </c>
      <c r="Q225" s="21">
        <f>Q205-Baseline!Q205</f>
        <v>-6.0303421833711326</v>
      </c>
      <c r="R225" s="21">
        <f>R205-Baseline!R205</f>
        <v>-5.0274698506406565</v>
      </c>
      <c r="S225" s="21">
        <f>S205-Baseline!S205</f>
        <v>-3.9978195408337882</v>
      </c>
      <c r="T225" s="21">
        <f>T205-Baseline!T205</f>
        <v>-2.9447661043129898</v>
      </c>
      <c r="U225" s="21">
        <f>U205-Baseline!U205</f>
        <v>-1.8714629652267405</v>
      </c>
      <c r="V225" s="21">
        <f>V205-Baseline!V205</f>
        <v>-0.78085418317655808</v>
      </c>
      <c r="W225" s="21">
        <f>W205-Baseline!W205</f>
        <v>0.3243140816723411</v>
      </c>
      <c r="X225" s="21">
        <f>X205-Baseline!X205</f>
        <v>1.4414826723034224</v>
      </c>
      <c r="Y225" s="21">
        <f>Y205-Baseline!Y205</f>
        <v>2.5682690808851447</v>
      </c>
      <c r="Z225" s="21">
        <f>Z205-Baseline!Z205</f>
        <v>3.7024576118125054</v>
      </c>
      <c r="AA225" s="21">
        <f>AA205-Baseline!AA205</f>
        <v>4.84199003756504</v>
      </c>
      <c r="AB225" s="21">
        <f>AB205-Baseline!AB205</f>
        <v>5.9849567242737294</v>
      </c>
      <c r="AC225" s="21">
        <f>AC205-Baseline!AC205</f>
        <v>7.1295882049232233</v>
      </c>
      <c r="AD225" s="21">
        <f>AD205-Baseline!AD205</f>
        <v>8.2576308235343134</v>
      </c>
      <c r="AE225" s="21">
        <f>AE205-Baseline!AE205</f>
        <v>9.3693249983974169</v>
      </c>
      <c r="AF225" s="21">
        <f>AF205-Baseline!AF205</f>
        <v>10.464907663479906</v>
      </c>
      <c r="AG225" s="21">
        <f>AG205-Baseline!AG205</f>
        <v>11.544612318923527</v>
      </c>
      <c r="AH225" s="21">
        <f>AH205-Baseline!AH205</f>
        <v>12.608669080809975</v>
      </c>
      <c r="AI225" s="21">
        <f>AI205-Baseline!AI205</f>
        <v>13.657304730205311</v>
      </c>
      <c r="AJ225" s="21">
        <f>AJ205-Baseline!AJ205</f>
        <v>14.695759450965753</v>
      </c>
      <c r="AK225" s="21">
        <f>AK205-Baseline!AK205</f>
        <v>15.724132087058607</v>
      </c>
      <c r="AL225" s="21">
        <f>AL205-Baseline!AL205</f>
        <v>16.742520522801044</v>
      </c>
      <c r="AM225" s="21">
        <f>AM205-Baseline!AM205</f>
        <v>17.751021692177062</v>
      </c>
      <c r="AN225" s="21">
        <f>AN205-Baseline!AN205</f>
        <v>18.749731588064009</v>
      </c>
      <c r="AO225" s="21">
        <f>AO205-Baseline!AO205</f>
        <v>19.73874527136951</v>
      </c>
      <c r="AP225" s="21">
        <f>AP205-Baseline!AP205</f>
        <v>20.718156880079817</v>
      </c>
      <c r="AQ225" s="21">
        <f>AQ205-Baseline!AQ205</f>
        <v>21.688059638220125</v>
      </c>
      <c r="AR225" s="21">
        <f>AR205-Baseline!AR205</f>
        <v>22.648545864727993</v>
      </c>
      <c r="AS225" s="21">
        <f>AS205-Baseline!AS205</f>
        <v>23.599706982240633</v>
      </c>
      <c r="AT225" s="21">
        <f>AT205-Baseline!AT205</f>
        <v>24.54163352579684</v>
      </c>
      <c r="AU225" s="21">
        <f>AU205-Baseline!AU205</f>
        <v>25.474415151454451</v>
      </c>
      <c r="AV225" s="21">
        <f>AV205-Baseline!AV205</f>
        <v>26.398140644824139</v>
      </c>
      <c r="AW225" s="21">
        <f>AW205-Baseline!AW205</f>
        <v>27.312897929520318</v>
      </c>
      <c r="AX225" s="21">
        <f>AX205-Baseline!AX205</f>
        <v>28.218774075530121</v>
      </c>
      <c r="AY225" s="21">
        <f>AY205-Baseline!AY205</f>
        <v>29.115855307500993</v>
      </c>
      <c r="AZ225" s="21">
        <f>AZ205-Baseline!AZ205</f>
        <v>30.004227012947894</v>
      </c>
      <c r="BA225" s="21">
        <f>BA205-Baseline!BA205</f>
        <v>30.883973750380733</v>
      </c>
      <c r="BB225" s="21">
        <f>BB205-Baseline!BB205</f>
        <v>31.755179257353063</v>
      </c>
    </row>
    <row r="226" spans="1:54" outlineLevel="2">
      <c r="A226" s="501"/>
      <c r="B226" s="150" t="s">
        <v>492</v>
      </c>
      <c r="C226" s="19"/>
      <c r="D226" s="135" t="s">
        <v>382</v>
      </c>
      <c r="E226" s="21">
        <f>E206-Baseline!E206</f>
        <v>-3.6249829113580105</v>
      </c>
      <c r="F226" s="21">
        <f>F206-Baseline!F206</f>
        <v>-5.7380127429524848</v>
      </c>
      <c r="G226" s="21">
        <f>G206-Baseline!G206</f>
        <v>-7.9480077101804198</v>
      </c>
      <c r="H226" s="21">
        <f>H206-Baseline!H206</f>
        <v>-10.240119613746888</v>
      </c>
      <c r="I226" s="21">
        <f>I206-Baseline!I206</f>
        <v>-12.600580672554994</v>
      </c>
      <c r="J226" s="21">
        <f>J206-Baseline!J206</f>
        <v>-11.964502931121146</v>
      </c>
      <c r="K226" s="21">
        <f>K206-Baseline!K206</f>
        <v>-11.265008522978043</v>
      </c>
      <c r="L226" s="21">
        <f>L206-Baseline!L206</f>
        <v>-10.507759743417573</v>
      </c>
      <c r="M226" s="21">
        <f>M206-Baseline!M206</f>
        <v>-9.6980757108267284</v>
      </c>
      <c r="N226" s="21">
        <f>N206-Baseline!N206</f>
        <v>-8.840950366705755</v>
      </c>
      <c r="O226" s="21">
        <f>O206-Baseline!O206</f>
        <v>-7.9410696056631878</v>
      </c>
      <c r="P226" s="21">
        <f>P206-Baseline!P206</f>
        <v>-7.0028275752034261</v>
      </c>
      <c r="Q226" s="21">
        <f>Q206-Baseline!Q206</f>
        <v>-6.0303421833711326</v>
      </c>
      <c r="R226" s="21">
        <f>R206-Baseline!R206</f>
        <v>-5.0274698506406565</v>
      </c>
      <c r="S226" s="21">
        <f>S206-Baseline!S206</f>
        <v>-3.9978195408337882</v>
      </c>
      <c r="T226" s="21">
        <f>T206-Baseline!T206</f>
        <v>-2.9447661043129898</v>
      </c>
      <c r="U226" s="21">
        <f>U206-Baseline!U206</f>
        <v>-1.8714629652267405</v>
      </c>
      <c r="V226" s="21">
        <f>V206-Baseline!V206</f>
        <v>-0.78085418317655808</v>
      </c>
      <c r="W226" s="21">
        <f>W206-Baseline!W206</f>
        <v>0.3243140816723411</v>
      </c>
      <c r="X226" s="21">
        <f>X206-Baseline!X206</f>
        <v>1.4414826723034224</v>
      </c>
      <c r="Y226" s="21">
        <f>Y206-Baseline!Y206</f>
        <v>2.5682690808851447</v>
      </c>
      <c r="Z226" s="21">
        <f>Z206-Baseline!Z206</f>
        <v>3.7024576118125054</v>
      </c>
      <c r="AA226" s="21">
        <f>AA206-Baseline!AA206</f>
        <v>4.84199003756504</v>
      </c>
      <c r="AB226" s="21">
        <f>AB206-Baseline!AB206</f>
        <v>5.9849567242737294</v>
      </c>
      <c r="AC226" s="21">
        <f>AC206-Baseline!AC206</f>
        <v>7.1295882049232233</v>
      </c>
      <c r="AD226" s="21">
        <f>AD206-Baseline!AD206</f>
        <v>8.2576308235343134</v>
      </c>
      <c r="AE226" s="21">
        <f>AE206-Baseline!AE206</f>
        <v>9.3693249983974169</v>
      </c>
      <c r="AF226" s="21">
        <f>AF206-Baseline!AF206</f>
        <v>10.464907663479906</v>
      </c>
      <c r="AG226" s="21">
        <f>AG206-Baseline!AG206</f>
        <v>11.544612318923527</v>
      </c>
      <c r="AH226" s="21">
        <f>AH206-Baseline!AH206</f>
        <v>12.608669080809975</v>
      </c>
      <c r="AI226" s="21">
        <f>AI206-Baseline!AI206</f>
        <v>13.657304730205311</v>
      </c>
      <c r="AJ226" s="21">
        <f>AJ206-Baseline!AJ206</f>
        <v>14.695759450965753</v>
      </c>
      <c r="AK226" s="21">
        <f>AK206-Baseline!AK206</f>
        <v>15.724132087058607</v>
      </c>
      <c r="AL226" s="21">
        <f>AL206-Baseline!AL206</f>
        <v>16.742520522801044</v>
      </c>
      <c r="AM226" s="21">
        <f>AM206-Baseline!AM206</f>
        <v>17.751021692177062</v>
      </c>
      <c r="AN226" s="21">
        <f>AN206-Baseline!AN206</f>
        <v>18.749731588064009</v>
      </c>
      <c r="AO226" s="21">
        <f>AO206-Baseline!AO206</f>
        <v>19.73874527136951</v>
      </c>
      <c r="AP226" s="21">
        <f>AP206-Baseline!AP206</f>
        <v>20.718156880079817</v>
      </c>
      <c r="AQ226" s="21">
        <f>AQ206-Baseline!AQ206</f>
        <v>21.688059638220125</v>
      </c>
      <c r="AR226" s="21">
        <f>AR206-Baseline!AR206</f>
        <v>22.648545864727993</v>
      </c>
      <c r="AS226" s="21">
        <f>AS206-Baseline!AS206</f>
        <v>23.599706982240633</v>
      </c>
      <c r="AT226" s="21">
        <f>AT206-Baseline!AT206</f>
        <v>24.54163352579684</v>
      </c>
      <c r="AU226" s="21">
        <f>AU206-Baseline!AU206</f>
        <v>25.474415151454451</v>
      </c>
      <c r="AV226" s="21">
        <f>AV206-Baseline!AV206</f>
        <v>26.398140644824139</v>
      </c>
      <c r="AW226" s="21">
        <f>AW206-Baseline!AW206</f>
        <v>27.312897929520318</v>
      </c>
      <c r="AX226" s="21">
        <f>AX206-Baseline!AX206</f>
        <v>28.218774075530121</v>
      </c>
      <c r="AY226" s="21">
        <f>AY206-Baseline!AY206</f>
        <v>29.115855307500993</v>
      </c>
      <c r="AZ226" s="21">
        <f>AZ206-Baseline!AZ206</f>
        <v>30.004227012947894</v>
      </c>
      <c r="BA226" s="21">
        <f>BA206-Baseline!BA206</f>
        <v>30.883973750380733</v>
      </c>
      <c r="BB226" s="21">
        <f>BB206-Baseline!BB206</f>
        <v>31.755179257353063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2">
    <mergeCell ref="A66:A71"/>
    <mergeCell ref="A75:A77"/>
    <mergeCell ref="A143:A154"/>
    <mergeCell ref="A158:A169"/>
    <mergeCell ref="A172:A174"/>
    <mergeCell ref="A176:A178"/>
    <mergeCell ref="A186:A187"/>
    <mergeCell ref="A210:A218"/>
    <mergeCell ref="A220:A222"/>
    <mergeCell ref="A224:A226"/>
    <mergeCell ref="A190:A198"/>
    <mergeCell ref="A200:A202"/>
    <mergeCell ref="A204:A206"/>
    <mergeCell ref="AI51:AM51"/>
    <mergeCell ref="AN51:AR51"/>
    <mergeCell ref="AS51:AW51"/>
    <mergeCell ref="AX51:BB51"/>
    <mergeCell ref="A54:A64"/>
    <mergeCell ref="J51:N51"/>
    <mergeCell ref="O51:S51"/>
    <mergeCell ref="T51:X51"/>
    <mergeCell ref="Y51:AC51"/>
    <mergeCell ref="AD51:AH51"/>
    <mergeCell ref="E51:I51"/>
    <mergeCell ref="I2:U2"/>
    <mergeCell ref="I3:N4"/>
    <mergeCell ref="P3:U4"/>
    <mergeCell ref="I5:N18"/>
    <mergeCell ref="P5:U18"/>
    <mergeCell ref="A19:B19"/>
    <mergeCell ref="I20:N20"/>
    <mergeCell ref="P20:U20"/>
    <mergeCell ref="I21:N45"/>
    <mergeCell ref="P21:U45"/>
    <mergeCell ref="B23:G23"/>
    <mergeCell ref="D30:G30"/>
    <mergeCell ref="A31:A40"/>
    <mergeCell ref="D37:G37"/>
    <mergeCell ref="D38:G38"/>
    <mergeCell ref="D39:G39"/>
    <mergeCell ref="D40:G40"/>
    <mergeCell ref="D31:G36"/>
  </mergeCells>
  <dataValidations count="1">
    <dataValidation type="list" allowBlank="1" showInputMessage="1" showErrorMessage="1" sqref="B7" xr:uid="{9E53E5FD-E1FD-48B5-A7D4-189A519AD066}">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B67:B70</xm:sqref>
        </x14:dataValidation>
        <x14:dataValidation type="list" allowBlank="1" showInputMessage="1" showErrorMessage="1" xr:uid="{CF2147B3-4D2E-4562-9C4E-511240D5416D}">
          <x14:formula1>
            <xm:f>'Fixed Data'!$C$55:$C$61</xm:f>
          </x14:formula1>
          <xm:sqref>C56:C63</xm:sqref>
        </x14:dataValidation>
        <x14:dataValidation type="list" allowBlank="1" showInputMessage="1" showErrorMessage="1" xr:uid="{DA5739E6-469C-4F19-957F-09F85BFD0526}">
          <x14:formula1>
            <xm:f>'Fixed Data'!$A$55:$A$78</xm:f>
          </x14:formula1>
          <xm:sqref>B56:B63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F5961-49FC-428F-BE9E-9DC525D7294B}">
  <sheetPr>
    <tabColor theme="9" tint="0.59999389629810485"/>
  </sheetPr>
  <dimension ref="A1:BC77"/>
  <sheetViews>
    <sheetView zoomScale="80" zoomScaleNormal="80" workbookViewId="0">
      <selection activeCell="A62" sqref="A62:XFD77"/>
    </sheetView>
  </sheetViews>
  <sheetFormatPr defaultRowHeight="13.5"/>
  <cols>
    <col min="1" max="1" width="17.4609375" customWidth="1"/>
    <col min="2" max="2" width="34.15234375" customWidth="1"/>
    <col min="3" max="4" width="16.15234375" customWidth="1"/>
    <col min="5" max="5" width="11.15234375" bestFit="1" customWidth="1"/>
    <col min="6" max="6" width="10.23046875" bestFit="1" customWidth="1"/>
    <col min="7" max="7" width="13.3828125" customWidth="1"/>
    <col min="8" max="8" width="10.61328125" bestFit="1" customWidth="1"/>
    <col min="11" max="11" width="15" customWidth="1"/>
    <col min="14" max="14" width="12.61328125" bestFit="1" customWidth="1"/>
  </cols>
  <sheetData>
    <row r="1" spans="1:54">
      <c r="A1" s="4" t="s">
        <v>498</v>
      </c>
    </row>
    <row r="2" spans="1:54">
      <c r="A2" s="492" t="s">
        <v>499</v>
      </c>
      <c r="B2" s="492"/>
      <c r="C2" s="492"/>
      <c r="D2" s="492"/>
      <c r="E2" s="492"/>
      <c r="F2" s="492"/>
      <c r="G2" s="492"/>
      <c r="H2" s="492"/>
      <c r="I2" s="492"/>
      <c r="J2" s="492"/>
      <c r="K2" s="492"/>
      <c r="L2" s="492"/>
      <c r="M2" s="492"/>
      <c r="N2" s="492"/>
      <c r="O2" s="492"/>
      <c r="P2" s="492"/>
      <c r="Q2" s="492"/>
      <c r="R2" s="492"/>
      <c r="S2" s="492"/>
      <c r="T2" s="492"/>
    </row>
    <row r="3" spans="1:54">
      <c r="A3" s="492"/>
      <c r="B3" s="492"/>
      <c r="C3" s="492"/>
      <c r="D3" s="492"/>
      <c r="E3" s="492"/>
      <c r="F3" s="492"/>
      <c r="G3" s="492"/>
      <c r="H3" s="492"/>
      <c r="I3" s="492"/>
      <c r="J3" s="492"/>
      <c r="K3" s="492"/>
      <c r="L3" s="492"/>
      <c r="M3" s="492"/>
      <c r="N3" s="492"/>
      <c r="O3" s="492"/>
      <c r="P3" s="492"/>
      <c r="Q3" s="492"/>
      <c r="R3" s="492"/>
      <c r="S3" s="492"/>
      <c r="T3" s="492"/>
    </row>
    <row r="4" spans="1:54">
      <c r="A4" s="492"/>
      <c r="B4" s="492"/>
      <c r="C4" s="492"/>
      <c r="D4" s="492"/>
      <c r="E4" s="492"/>
      <c r="F4" s="492"/>
      <c r="G4" s="492"/>
      <c r="H4" s="492"/>
      <c r="I4" s="492"/>
      <c r="J4" s="492"/>
      <c r="K4" s="492"/>
      <c r="L4" s="492"/>
      <c r="M4" s="492"/>
      <c r="N4" s="492"/>
      <c r="O4" s="492"/>
      <c r="P4" s="492"/>
      <c r="Q4" s="492"/>
      <c r="R4" s="492"/>
      <c r="S4" s="492"/>
      <c r="T4" s="492"/>
    </row>
    <row r="5" spans="1:54">
      <c r="A5" s="316"/>
      <c r="B5" s="316"/>
      <c r="C5" s="316"/>
      <c r="D5" s="316"/>
    </row>
    <row r="6" spans="1:54" s="318" customFormat="1">
      <c r="A6" s="317"/>
    </row>
    <row r="7" spans="1:54" s="318" customFormat="1">
      <c r="A7" s="317"/>
    </row>
    <row r="8" spans="1:54" s="318" customFormat="1">
      <c r="A8" s="317"/>
    </row>
    <row r="9" spans="1:54">
      <c r="A9" s="317"/>
      <c r="C9" s="4"/>
    </row>
    <row r="10" spans="1:54">
      <c r="F10" s="4" t="s">
        <v>573</v>
      </c>
    </row>
    <row r="11" spans="1:54">
      <c r="A11" s="493" t="s">
        <v>580</v>
      </c>
      <c r="B11" s="319" t="s">
        <v>125</v>
      </c>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0"/>
      <c r="AN11" s="320"/>
      <c r="AO11" s="320"/>
      <c r="AP11" s="320"/>
      <c r="AQ11" s="320"/>
      <c r="AR11" s="320"/>
      <c r="AS11" s="320"/>
      <c r="AT11" s="320"/>
      <c r="AU11" s="320"/>
      <c r="AV11" s="320"/>
      <c r="AW11" s="320"/>
      <c r="AX11" s="320"/>
      <c r="AY11" s="320"/>
      <c r="AZ11" s="320"/>
      <c r="BA11" s="320"/>
      <c r="BB11" s="320"/>
    </row>
    <row r="12" spans="1:54">
      <c r="A12" s="493"/>
      <c r="B12" s="320"/>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row>
    <row r="13" spans="1:54">
      <c r="A13" s="493"/>
      <c r="B13" s="320" t="s">
        <v>502</v>
      </c>
      <c r="C13" s="320"/>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c r="AX13" s="320"/>
      <c r="AY13" s="320"/>
      <c r="AZ13" s="320"/>
      <c r="BA13" s="320"/>
      <c r="BB13" s="320"/>
    </row>
    <row r="14" spans="1:54">
      <c r="A14" s="493"/>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row>
    <row r="15" spans="1:54">
      <c r="A15" s="493"/>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row>
    <row r="16" spans="1:54">
      <c r="A16" s="493"/>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row>
    <row r="17" spans="1:54">
      <c r="A17" s="493"/>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row>
    <row r="18" spans="1:54" ht="14.5">
      <c r="A18" s="493"/>
      <c r="B18" s="321" t="s">
        <v>503</v>
      </c>
      <c r="C18" s="335">
        <f>0.00550866101487534-(0.00550866101487534*0.3)</f>
        <v>3.8560627104127386E-3</v>
      </c>
      <c r="D18" s="322"/>
      <c r="E18" s="322" t="s">
        <v>581</v>
      </c>
      <c r="F18" s="320"/>
      <c r="G18" s="320"/>
      <c r="H18" s="320"/>
      <c r="I18" s="320"/>
      <c r="J18" s="320"/>
      <c r="K18" s="320"/>
      <c r="L18" s="320"/>
      <c r="M18" s="320"/>
      <c r="N18" s="322"/>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row>
    <row r="19" spans="1:54" ht="14.5">
      <c r="A19" s="493"/>
      <c r="B19" s="321" t="s">
        <v>505</v>
      </c>
      <c r="C19" s="322">
        <v>1</v>
      </c>
      <c r="D19" s="322"/>
      <c r="E19" s="322" t="s">
        <v>506</v>
      </c>
      <c r="F19" s="320"/>
      <c r="G19" s="320"/>
      <c r="H19" s="320"/>
      <c r="I19" s="320"/>
      <c r="J19" s="320"/>
      <c r="K19" s="320"/>
      <c r="L19" s="320"/>
      <c r="M19" s="320"/>
      <c r="N19" s="322"/>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row>
    <row r="20" spans="1:54" ht="14.5">
      <c r="A20" s="493"/>
      <c r="B20" s="321" t="s">
        <v>507</v>
      </c>
      <c r="C20" s="323">
        <v>52235</v>
      </c>
      <c r="D20" s="322"/>
      <c r="E20" s="322" t="s">
        <v>508</v>
      </c>
      <c r="F20" s="320"/>
      <c r="G20" s="320"/>
      <c r="H20" s="320"/>
      <c r="I20" s="320"/>
      <c r="J20" s="320"/>
      <c r="K20" s="320"/>
      <c r="L20" s="320"/>
      <c r="M20" s="320"/>
      <c r="N20" s="322"/>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row>
    <row r="21" spans="1:54" ht="14.5">
      <c r="A21" s="493"/>
      <c r="B21" s="321" t="s">
        <v>509</v>
      </c>
      <c r="C21" s="324">
        <v>300</v>
      </c>
      <c r="D21" s="322"/>
      <c r="E21" s="322" t="s">
        <v>510</v>
      </c>
      <c r="F21" s="320"/>
      <c r="G21" s="320"/>
      <c r="H21" s="320"/>
      <c r="I21" s="320"/>
      <c r="J21" s="320"/>
      <c r="K21" s="320"/>
      <c r="L21" s="320"/>
      <c r="M21" s="320"/>
      <c r="N21" s="322"/>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row>
    <row r="22" spans="1:54" ht="14.5">
      <c r="A22" s="493"/>
      <c r="B22" s="321" t="s">
        <v>511</v>
      </c>
      <c r="C22" s="325">
        <v>1</v>
      </c>
      <c r="D22" s="322"/>
      <c r="E22" s="322" t="s">
        <v>512</v>
      </c>
      <c r="F22" s="320"/>
      <c r="G22" s="320"/>
      <c r="H22" s="320"/>
      <c r="I22" s="320"/>
      <c r="J22" s="320"/>
      <c r="K22" s="320"/>
      <c r="L22" s="320"/>
      <c r="M22" s="320"/>
      <c r="N22" s="322"/>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row>
    <row r="23" spans="1:54" ht="14.5">
      <c r="A23" s="493"/>
      <c r="B23" s="321" t="s">
        <v>513</v>
      </c>
      <c r="C23" s="325">
        <v>60</v>
      </c>
      <c r="D23" s="326"/>
      <c r="E23" s="326" t="s">
        <v>514</v>
      </c>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row>
    <row r="24" spans="1:54" ht="12.75" customHeight="1">
      <c r="A24" s="493"/>
      <c r="B24" s="321"/>
      <c r="C24" s="327"/>
      <c r="D24" s="327"/>
      <c r="E24" s="327"/>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c r="BB24" s="320"/>
    </row>
    <row r="25" spans="1:54" ht="14.5">
      <c r="A25" s="493"/>
      <c r="B25" s="321"/>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row>
    <row r="26" spans="1:54">
      <c r="A26" s="493"/>
      <c r="B26" s="320"/>
      <c r="C26" s="319"/>
      <c r="D26" s="319"/>
      <c r="E26" s="328">
        <v>2027</v>
      </c>
      <c r="F26" s="328">
        <v>2028</v>
      </c>
      <c r="G26" s="328">
        <v>2029</v>
      </c>
      <c r="H26" s="328">
        <v>2030</v>
      </c>
      <c r="I26" s="328">
        <v>2031</v>
      </c>
      <c r="J26" s="328">
        <v>2032</v>
      </c>
      <c r="K26" s="328">
        <v>2033</v>
      </c>
      <c r="L26" s="328">
        <v>2034</v>
      </c>
      <c r="M26" s="328">
        <v>2035</v>
      </c>
      <c r="N26" s="328">
        <v>2036</v>
      </c>
      <c r="O26" s="328">
        <v>2037</v>
      </c>
      <c r="P26" s="328">
        <v>2038</v>
      </c>
      <c r="Q26" s="328">
        <v>2039</v>
      </c>
      <c r="R26" s="328">
        <v>2040</v>
      </c>
      <c r="S26" s="328">
        <v>2041</v>
      </c>
      <c r="T26" s="328">
        <v>2042</v>
      </c>
      <c r="U26" s="328">
        <v>2043</v>
      </c>
      <c r="V26" s="328">
        <v>2044</v>
      </c>
      <c r="W26" s="328">
        <v>2045</v>
      </c>
      <c r="X26" s="328">
        <v>2046</v>
      </c>
      <c r="Y26" s="328">
        <v>2047</v>
      </c>
      <c r="Z26" s="328">
        <v>2048</v>
      </c>
      <c r="AA26" s="328">
        <v>2049</v>
      </c>
      <c r="AB26" s="328">
        <v>2050</v>
      </c>
      <c r="AC26" s="328">
        <v>2051</v>
      </c>
      <c r="AD26" s="328">
        <v>2052</v>
      </c>
      <c r="AE26" s="328">
        <v>2053</v>
      </c>
      <c r="AF26" s="328">
        <v>2054</v>
      </c>
      <c r="AG26" s="328">
        <v>2055</v>
      </c>
      <c r="AH26" s="328">
        <v>2056</v>
      </c>
      <c r="AI26" s="329">
        <v>2057</v>
      </c>
      <c r="AJ26" s="328">
        <v>2058</v>
      </c>
      <c r="AK26" s="328">
        <v>2059</v>
      </c>
      <c r="AL26" s="328">
        <v>2060</v>
      </c>
      <c r="AM26" s="328">
        <v>2061</v>
      </c>
      <c r="AN26" s="328">
        <v>2062</v>
      </c>
      <c r="AO26" s="328">
        <v>2063</v>
      </c>
      <c r="AP26" s="328">
        <v>2064</v>
      </c>
      <c r="AQ26" s="328">
        <v>2065</v>
      </c>
      <c r="AR26" s="328">
        <v>2066</v>
      </c>
      <c r="AS26" s="328">
        <v>2067</v>
      </c>
      <c r="AT26" s="328">
        <v>2068</v>
      </c>
      <c r="AU26" s="328">
        <v>2069</v>
      </c>
      <c r="AV26" s="328">
        <v>2070</v>
      </c>
      <c r="AW26" s="328">
        <v>2071</v>
      </c>
      <c r="AX26" s="328">
        <v>2072</v>
      </c>
      <c r="AY26" s="328">
        <v>2073</v>
      </c>
      <c r="AZ26" s="328">
        <v>2074</v>
      </c>
      <c r="BA26" s="328">
        <v>2075</v>
      </c>
      <c r="BB26" s="328">
        <v>2076</v>
      </c>
    </row>
    <row r="27" spans="1:54">
      <c r="A27" s="493"/>
      <c r="B27" s="320" t="s">
        <v>515</v>
      </c>
      <c r="C27" s="330">
        <v>0.02</v>
      </c>
      <c r="D27" s="330"/>
      <c r="E27" s="331">
        <f>'Baseline Workings'!C18</f>
        <v>5.5086610148753403E-3</v>
      </c>
      <c r="F27" s="331">
        <f>C18</f>
        <v>3.8560627104127386E-3</v>
      </c>
      <c r="G27" s="331">
        <f>F27*(1+$C$27)</f>
        <v>3.9331839646209931E-3</v>
      </c>
      <c r="H27" s="331">
        <f t="shared" ref="H27:BB27" si="0">G27*(1+$C$27)</f>
        <v>4.0118476439134129E-3</v>
      </c>
      <c r="I27" s="331">
        <f t="shared" si="0"/>
        <v>4.0920845967916814E-3</v>
      </c>
      <c r="J27" s="331">
        <f t="shared" si="0"/>
        <v>4.1739262887275147E-3</v>
      </c>
      <c r="K27" s="331">
        <f t="shared" si="0"/>
        <v>4.257404814502065E-3</v>
      </c>
      <c r="L27" s="331">
        <f t="shared" si="0"/>
        <v>4.3425529107921062E-3</v>
      </c>
      <c r="M27" s="331">
        <f t="shared" si="0"/>
        <v>4.4294039690079487E-3</v>
      </c>
      <c r="N27" s="331">
        <f t="shared" si="0"/>
        <v>4.5179920483881079E-3</v>
      </c>
      <c r="O27" s="331">
        <f t="shared" si="0"/>
        <v>4.6083518893558703E-3</v>
      </c>
      <c r="P27" s="331">
        <f t="shared" si="0"/>
        <v>4.7005189271429881E-3</v>
      </c>
      <c r="Q27" s="331">
        <f t="shared" si="0"/>
        <v>4.7945293056858478E-3</v>
      </c>
      <c r="R27" s="331">
        <f t="shared" si="0"/>
        <v>4.8904198917995648E-3</v>
      </c>
      <c r="S27" s="331">
        <f t="shared" si="0"/>
        <v>4.9882282896355559E-3</v>
      </c>
      <c r="T27" s="331">
        <f t="shared" si="0"/>
        <v>5.0879928554282668E-3</v>
      </c>
      <c r="U27" s="331">
        <f t="shared" si="0"/>
        <v>5.1897527125368322E-3</v>
      </c>
      <c r="V27" s="331">
        <f t="shared" si="0"/>
        <v>5.2935477667875692E-3</v>
      </c>
      <c r="W27" s="331">
        <f t="shared" si="0"/>
        <v>5.3994187221233208E-3</v>
      </c>
      <c r="X27" s="331">
        <f t="shared" si="0"/>
        <v>5.5074070965657872E-3</v>
      </c>
      <c r="Y27" s="331">
        <f t="shared" si="0"/>
        <v>5.6175552384971029E-3</v>
      </c>
      <c r="Z27" s="331">
        <f t="shared" si="0"/>
        <v>5.7299063432670449E-3</v>
      </c>
      <c r="AA27" s="331">
        <f t="shared" si="0"/>
        <v>5.8445044701323856E-3</v>
      </c>
      <c r="AB27" s="331">
        <f t="shared" si="0"/>
        <v>5.9613945595350338E-3</v>
      </c>
      <c r="AC27" s="331">
        <f t="shared" si="0"/>
        <v>6.0806224507257344E-3</v>
      </c>
      <c r="AD27" s="331">
        <f t="shared" si="0"/>
        <v>6.2022348997402494E-3</v>
      </c>
      <c r="AE27" s="331">
        <f t="shared" si="0"/>
        <v>6.3262795977350548E-3</v>
      </c>
      <c r="AF27" s="331">
        <f t="shared" si="0"/>
        <v>6.4528051896897559E-3</v>
      </c>
      <c r="AG27" s="331">
        <f t="shared" si="0"/>
        <v>6.5818612934835513E-3</v>
      </c>
      <c r="AH27" s="331">
        <f t="shared" si="0"/>
        <v>6.7134985193532228E-3</v>
      </c>
      <c r="AI27" s="331">
        <f t="shared" si="0"/>
        <v>6.8477684897402871E-3</v>
      </c>
      <c r="AJ27" s="331">
        <f t="shared" si="0"/>
        <v>6.9847238595350932E-3</v>
      </c>
      <c r="AK27" s="331">
        <f t="shared" si="0"/>
        <v>7.1244183367257952E-3</v>
      </c>
      <c r="AL27" s="331">
        <f t="shared" si="0"/>
        <v>7.2669067034603109E-3</v>
      </c>
      <c r="AM27" s="331">
        <f t="shared" si="0"/>
        <v>7.4122448375295172E-3</v>
      </c>
      <c r="AN27" s="331">
        <f t="shared" si="0"/>
        <v>7.5604897342801073E-3</v>
      </c>
      <c r="AO27" s="331">
        <f t="shared" si="0"/>
        <v>7.7116995289657096E-3</v>
      </c>
      <c r="AP27" s="331">
        <f t="shared" si="0"/>
        <v>7.8659335195450236E-3</v>
      </c>
      <c r="AQ27" s="331">
        <f t="shared" si="0"/>
        <v>8.0232521899359244E-3</v>
      </c>
      <c r="AR27" s="331">
        <f t="shared" si="0"/>
        <v>8.1837172337346428E-3</v>
      </c>
      <c r="AS27" s="331">
        <f t="shared" si="0"/>
        <v>8.3473915784093352E-3</v>
      </c>
      <c r="AT27" s="331">
        <f t="shared" si="0"/>
        <v>8.5143394099775217E-3</v>
      </c>
      <c r="AU27" s="331">
        <f t="shared" si="0"/>
        <v>8.6846261981770728E-3</v>
      </c>
      <c r="AV27" s="331">
        <f t="shared" si="0"/>
        <v>8.8583187221406151E-3</v>
      </c>
      <c r="AW27" s="331">
        <f t="shared" si="0"/>
        <v>9.0354850965834281E-3</v>
      </c>
      <c r="AX27" s="331">
        <f t="shared" si="0"/>
        <v>9.2161947985150965E-3</v>
      </c>
      <c r="AY27" s="331">
        <f t="shared" si="0"/>
        <v>9.4005186944853981E-3</v>
      </c>
      <c r="AZ27" s="331">
        <f t="shared" si="0"/>
        <v>9.5885290683751061E-3</v>
      </c>
      <c r="BA27" s="331">
        <f t="shared" si="0"/>
        <v>9.7802996497426079E-3</v>
      </c>
      <c r="BB27" s="331">
        <f t="shared" si="0"/>
        <v>9.9759056427374607E-3</v>
      </c>
    </row>
    <row r="28" spans="1:54" ht="14.5">
      <c r="A28" s="493"/>
      <c r="B28" s="332" t="s">
        <v>516</v>
      </c>
      <c r="D28" s="333"/>
      <c r="E28" s="333">
        <f>((((((E27*$C$19*$C$20*$C$21*$C$22*$C$23)/-1000000)))))</f>
        <v>-5.1794083460162401</v>
      </c>
      <c r="F28" s="333">
        <f t="shared" ref="F28:BB28" si="1">((((((F27*$C$19*$C$20*$C$21*$C$22*$C$23)/-1000000)))))</f>
        <v>-3.6255858422113691</v>
      </c>
      <c r="G28" s="333">
        <f t="shared" si="1"/>
        <v>-3.6980975590555962</v>
      </c>
      <c r="H28" s="333">
        <f t="shared" si="1"/>
        <v>-3.772059510236708</v>
      </c>
      <c r="I28" s="333">
        <f t="shared" si="1"/>
        <v>-3.8475007004414423</v>
      </c>
      <c r="J28" s="333">
        <f t="shared" si="1"/>
        <v>-3.9244507144502712</v>
      </c>
      <c r="K28" s="333">
        <f t="shared" si="1"/>
        <v>-4.0029397287392765</v>
      </c>
      <c r="L28" s="333">
        <f t="shared" si="1"/>
        <v>-4.0829985233140622</v>
      </c>
      <c r="M28" s="333">
        <f t="shared" si="1"/>
        <v>-4.1646584937803439</v>
      </c>
      <c r="N28" s="333">
        <f t="shared" si="1"/>
        <v>-4.247951663655952</v>
      </c>
      <c r="O28" s="333">
        <f t="shared" si="1"/>
        <v>-4.3329106969290692</v>
      </c>
      <c r="P28" s="333">
        <f t="shared" si="1"/>
        <v>-4.4195689108676506</v>
      </c>
      <c r="Q28" s="333">
        <f t="shared" si="1"/>
        <v>-4.5079602890850046</v>
      </c>
      <c r="R28" s="333">
        <f t="shared" si="1"/>
        <v>-4.5981194948667046</v>
      </c>
      <c r="S28" s="333">
        <f t="shared" si="1"/>
        <v>-4.6900818847640391</v>
      </c>
      <c r="T28" s="333">
        <f t="shared" si="1"/>
        <v>-4.7838835224593188</v>
      </c>
      <c r="U28" s="333">
        <f t="shared" si="1"/>
        <v>-4.879561192908505</v>
      </c>
      <c r="V28" s="333">
        <f t="shared" si="1"/>
        <v>-4.9771524167666765</v>
      </c>
      <c r="W28" s="333">
        <f t="shared" si="1"/>
        <v>-5.0766954651020093</v>
      </c>
      <c r="X28" s="333">
        <f t="shared" si="1"/>
        <v>-5.1782293744040508</v>
      </c>
      <c r="Y28" s="333">
        <f t="shared" si="1"/>
        <v>-5.2817939618921317</v>
      </c>
      <c r="Z28" s="333">
        <f t="shared" si="1"/>
        <v>-5.3874298411299737</v>
      </c>
      <c r="AA28" s="333">
        <f t="shared" si="1"/>
        <v>-5.495178437952573</v>
      </c>
      <c r="AB28" s="333">
        <f t="shared" si="1"/>
        <v>-5.6050820067116254</v>
      </c>
      <c r="AC28" s="333">
        <f t="shared" si="1"/>
        <v>-5.7171836468458572</v>
      </c>
      <c r="AD28" s="333">
        <f t="shared" si="1"/>
        <v>-5.8315273197827748</v>
      </c>
      <c r="AE28" s="333">
        <f t="shared" si="1"/>
        <v>-5.9481578661784305</v>
      </c>
      <c r="AF28" s="333">
        <f t="shared" si="1"/>
        <v>-6.0671210235019997</v>
      </c>
      <c r="AG28" s="333">
        <f t="shared" si="1"/>
        <v>-6.1884634439720392</v>
      </c>
      <c r="AH28" s="333">
        <f t="shared" si="1"/>
        <v>-6.3122327128514808</v>
      </c>
      <c r="AI28" s="333">
        <f t="shared" si="1"/>
        <v>-6.4384773671085096</v>
      </c>
      <c r="AJ28" s="333">
        <f t="shared" si="1"/>
        <v>-6.5672469144506804</v>
      </c>
      <c r="AK28" s="333">
        <f t="shared" si="1"/>
        <v>-6.6985918527396944</v>
      </c>
      <c r="AL28" s="333">
        <f t="shared" si="1"/>
        <v>-6.8325636897944886</v>
      </c>
      <c r="AM28" s="333">
        <f t="shared" si="1"/>
        <v>-6.9692149635903782</v>
      </c>
      <c r="AN28" s="333">
        <f t="shared" si="1"/>
        <v>-7.1085992628621852</v>
      </c>
      <c r="AO28" s="333">
        <f t="shared" si="1"/>
        <v>-7.2507712481194284</v>
      </c>
      <c r="AP28" s="333">
        <f t="shared" si="1"/>
        <v>-7.3957866730818171</v>
      </c>
      <c r="AQ28" s="333">
        <f t="shared" si="1"/>
        <v>-7.5437024065434546</v>
      </c>
      <c r="AR28" s="333">
        <f t="shared" si="1"/>
        <v>-7.6945764546743218</v>
      </c>
      <c r="AS28" s="333">
        <f t="shared" si="1"/>
        <v>-7.8484679837678097</v>
      </c>
      <c r="AT28" s="333">
        <f t="shared" si="1"/>
        <v>-8.005437343443166</v>
      </c>
      <c r="AU28" s="333">
        <f t="shared" si="1"/>
        <v>-8.1655460903120307</v>
      </c>
      <c r="AV28" s="333">
        <f t="shared" si="1"/>
        <v>-8.3288570121182701</v>
      </c>
      <c r="AW28" s="333">
        <f t="shared" si="1"/>
        <v>-8.4954341523606374</v>
      </c>
      <c r="AX28" s="333">
        <f t="shared" si="1"/>
        <v>-8.6653428354078486</v>
      </c>
      <c r="AY28" s="333">
        <f t="shared" si="1"/>
        <v>-8.8386496921160074</v>
      </c>
      <c r="AZ28" s="333">
        <f t="shared" si="1"/>
        <v>-9.0154226859583257</v>
      </c>
      <c r="BA28" s="333">
        <f t="shared" si="1"/>
        <v>-9.1957311396774912</v>
      </c>
      <c r="BB28" s="333">
        <f t="shared" si="1"/>
        <v>-9.3796457624710428</v>
      </c>
    </row>
    <row r="29" spans="1:54">
      <c r="A29" s="493"/>
      <c r="B29" t="s">
        <v>517</v>
      </c>
      <c r="D29" s="333"/>
      <c r="E29" s="333">
        <f>1183854*-0.000001</f>
        <v>-1.183854</v>
      </c>
      <c r="F29" s="333">
        <f>1933790*-0.000001</f>
        <v>-1.9337899999999999</v>
      </c>
      <c r="G29" s="333">
        <f>1137625*-0.000001</f>
        <v>-1.1376249999999999</v>
      </c>
      <c r="H29" s="333">
        <f>1007053*-0.000001</f>
        <v>-1.007053</v>
      </c>
      <c r="I29" s="333">
        <f>2053902*-0.000001</f>
        <v>-2.0539019999999999</v>
      </c>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row>
    <row r="30" spans="1:54">
      <c r="A30" s="493"/>
      <c r="B30" s="320" t="s">
        <v>576</v>
      </c>
      <c r="C30" s="336"/>
      <c r="D30" s="336"/>
      <c r="E30" s="333">
        <f>(27.07813688/5)*-1</f>
        <v>-5.4156273759999998</v>
      </c>
      <c r="F30" s="333">
        <f>(27.07813688/5)*-1</f>
        <v>-5.4156273759999998</v>
      </c>
      <c r="G30" s="333">
        <f>(27.07813688/5)*-1</f>
        <v>-5.4156273759999998</v>
      </c>
      <c r="H30" s="333">
        <f>(27.07813688/5)*-1</f>
        <v>-5.4156273759999998</v>
      </c>
      <c r="I30" s="333">
        <f>(27.07813688/5)*-1</f>
        <v>-5.4156273759999998</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c r="A31" s="493"/>
      <c r="B31" s="320"/>
      <c r="C31" s="320"/>
      <c r="D31" s="320"/>
      <c r="E31" s="334"/>
      <c r="F31" s="334"/>
      <c r="G31" s="334"/>
      <c r="H31" s="33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row>
    <row r="32" spans="1:54">
      <c r="A32" s="493"/>
      <c r="B32" s="320"/>
      <c r="C32" s="320"/>
      <c r="D32" s="320"/>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row>
    <row r="33" spans="1:55">
      <c r="A33" s="493"/>
      <c r="B33" s="320"/>
      <c r="C33" s="319"/>
      <c r="D33" s="319"/>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9"/>
      <c r="AJ33" s="328"/>
      <c r="AK33" s="328"/>
      <c r="AL33" s="328"/>
      <c r="AM33" s="328"/>
      <c r="AN33" s="328"/>
      <c r="AO33" s="328"/>
      <c r="AP33" s="328"/>
      <c r="AQ33" s="328"/>
      <c r="AR33" s="328"/>
      <c r="AS33" s="328"/>
      <c r="AT33" s="328"/>
      <c r="AU33" s="328"/>
      <c r="AV33" s="328"/>
      <c r="AW33" s="328"/>
      <c r="AX33" s="328"/>
      <c r="AY33" s="328"/>
      <c r="AZ33" s="328"/>
      <c r="BA33" s="328"/>
      <c r="BB33" s="328"/>
    </row>
    <row r="34" spans="1:55">
      <c r="A34" s="493"/>
      <c r="B34" s="320"/>
      <c r="C34" s="330"/>
      <c r="D34" s="330"/>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row>
    <row r="35" spans="1:55" ht="14.5">
      <c r="A35" s="493" t="s">
        <v>582</v>
      </c>
      <c r="B35" s="332"/>
      <c r="D35" s="333"/>
      <c r="E35" s="333"/>
      <c r="F35" s="333"/>
      <c r="G35" s="337">
        <f>0.00550866101487534-(0.00550866101487534*0.3)</f>
        <v>3.8560627104127386E-3</v>
      </c>
      <c r="H35" s="333"/>
      <c r="I35" s="333"/>
      <c r="J35" s="333"/>
      <c r="K35" s="333"/>
      <c r="L35" s="333"/>
      <c r="M35" s="333"/>
      <c r="N35" s="333"/>
      <c r="O35" s="333"/>
      <c r="P35" s="333"/>
      <c r="Q35" s="333"/>
      <c r="R35" s="333"/>
      <c r="S35" s="333"/>
      <c r="T35" s="333"/>
      <c r="U35" s="333"/>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3"/>
    </row>
    <row r="36" spans="1:55">
      <c r="A36" s="493"/>
      <c r="D36" s="333"/>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row>
    <row r="37" spans="1:55">
      <c r="A37" s="493"/>
      <c r="B37" s="320"/>
      <c r="C37" s="336"/>
      <c r="D37" s="336"/>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5">
      <c r="A38" s="493"/>
      <c r="B38" s="320"/>
      <c r="C38" s="502"/>
      <c r="D38" s="502"/>
      <c r="E38" s="338"/>
      <c r="F38" s="1"/>
      <c r="G38" s="338"/>
      <c r="H38" s="338"/>
      <c r="I38" s="338"/>
      <c r="J38" s="338"/>
      <c r="K38" s="1"/>
      <c r="L38" s="338"/>
      <c r="M38" s="338"/>
      <c r="N38" s="338"/>
      <c r="O38" s="338"/>
      <c r="P38" s="1"/>
      <c r="Q38" s="338"/>
      <c r="R38" s="338"/>
      <c r="S38" s="338"/>
      <c r="T38" s="338"/>
      <c r="U38" s="1"/>
      <c r="V38" s="338"/>
      <c r="W38" s="338"/>
      <c r="X38" s="338"/>
      <c r="Y38" s="338"/>
      <c r="Z38" s="1"/>
      <c r="AA38" s="338"/>
      <c r="AB38" s="338"/>
      <c r="AC38" s="338"/>
      <c r="AD38" s="338"/>
      <c r="AE38" s="1"/>
      <c r="AF38" s="338"/>
      <c r="AG38" s="338"/>
      <c r="AH38" s="338"/>
      <c r="AI38" s="338"/>
      <c r="AJ38" s="1"/>
      <c r="AK38" s="338"/>
      <c r="AL38" s="338"/>
      <c r="AM38" s="338"/>
      <c r="AN38" s="338"/>
      <c r="AO38" s="1"/>
      <c r="AP38" s="338"/>
      <c r="AQ38" s="338"/>
      <c r="AR38" s="338"/>
      <c r="AS38" s="338"/>
      <c r="AT38" s="1"/>
      <c r="AU38" s="338"/>
      <c r="AV38" s="338"/>
      <c r="AW38" s="338"/>
      <c r="AX38" s="338"/>
      <c r="AY38" s="1"/>
      <c r="AZ38" s="338"/>
      <c r="BA38" s="338"/>
      <c r="BB38" s="338"/>
    </row>
    <row r="39" spans="1:55">
      <c r="A39" s="493"/>
      <c r="B39" s="320"/>
      <c r="C39" s="336"/>
      <c r="D39" s="336"/>
      <c r="E39" s="338"/>
      <c r="F39" s="1"/>
      <c r="G39" s="338"/>
      <c r="H39" s="338"/>
      <c r="I39" s="338"/>
      <c r="J39" s="338"/>
      <c r="K39" s="1"/>
      <c r="L39" s="338"/>
      <c r="M39" s="338"/>
      <c r="N39" s="338"/>
      <c r="O39" s="338"/>
      <c r="P39" s="1"/>
      <c r="Q39" s="338"/>
      <c r="R39" s="338"/>
      <c r="S39" s="338"/>
      <c r="T39" s="338"/>
      <c r="U39" s="1"/>
      <c r="V39" s="338"/>
      <c r="W39" s="338"/>
      <c r="X39" s="338"/>
      <c r="Y39" s="338"/>
      <c r="Z39" s="1"/>
      <c r="AA39" s="338"/>
      <c r="AB39" s="338"/>
      <c r="AC39" s="338"/>
      <c r="AD39" s="338"/>
      <c r="AE39" s="1"/>
      <c r="AF39" s="338"/>
      <c r="AG39" s="338"/>
      <c r="AH39" s="338"/>
      <c r="AI39" s="338"/>
      <c r="AJ39" s="1"/>
      <c r="AK39" s="338"/>
      <c r="AL39" s="338"/>
      <c r="AM39" s="338"/>
      <c r="AN39" s="338"/>
      <c r="AO39" s="1"/>
      <c r="AP39" s="338"/>
      <c r="AQ39" s="338"/>
      <c r="AR39" s="338"/>
      <c r="AS39" s="338"/>
      <c r="AT39" s="1"/>
      <c r="AU39" s="338"/>
      <c r="AV39" s="338"/>
      <c r="AW39" s="338"/>
      <c r="AX39" s="338"/>
      <c r="AY39" s="1"/>
      <c r="AZ39" s="338"/>
      <c r="BA39" s="338"/>
      <c r="BB39" s="338"/>
    </row>
    <row r="40" spans="1:55">
      <c r="A40" s="493"/>
      <c r="B40" s="320"/>
      <c r="C40" s="336"/>
      <c r="D40" s="336"/>
      <c r="E40" s="338"/>
      <c r="F40" s="1"/>
      <c r="G40" s="338"/>
      <c r="H40" s="338"/>
      <c r="I40" s="338"/>
      <c r="J40" s="338"/>
      <c r="K40" s="1"/>
      <c r="L40" s="338"/>
      <c r="M40" s="338"/>
      <c r="N40" s="338"/>
      <c r="O40" s="338"/>
      <c r="P40" s="1"/>
      <c r="Q40" s="338"/>
      <c r="R40" s="338"/>
      <c r="S40" s="338"/>
      <c r="T40" s="338"/>
      <c r="U40" s="1"/>
      <c r="V40" s="338"/>
      <c r="W40" s="338"/>
      <c r="X40" s="338"/>
      <c r="Y40" s="338"/>
      <c r="Z40" s="1"/>
      <c r="AA40" s="338"/>
      <c r="AB40" s="338"/>
      <c r="AC40" s="338"/>
      <c r="AD40" s="338"/>
      <c r="AE40" s="1"/>
      <c r="AF40" s="338"/>
      <c r="AG40" s="338"/>
      <c r="AH40" s="338"/>
      <c r="AI40" s="338"/>
      <c r="AJ40" s="1"/>
      <c r="AK40" s="338"/>
      <c r="AL40" s="338"/>
      <c r="AM40" s="338"/>
      <c r="AN40" s="338"/>
      <c r="AO40" s="1"/>
      <c r="AP40" s="338"/>
      <c r="AQ40" s="338"/>
      <c r="AR40" s="338"/>
      <c r="AS40" s="338"/>
      <c r="AT40" s="1"/>
      <c r="AU40" s="338"/>
      <c r="AV40" s="338"/>
      <c r="AW40" s="338"/>
      <c r="AX40" s="338"/>
      <c r="AY40" s="1"/>
      <c r="AZ40" s="338"/>
      <c r="BA40" s="338"/>
      <c r="BB40" s="338"/>
    </row>
    <row r="41" spans="1:55">
      <c r="A41" s="493"/>
      <c r="B41" s="320"/>
      <c r="C41" s="336"/>
      <c r="D41" s="336"/>
      <c r="E41" s="338"/>
      <c r="F41" s="1"/>
      <c r="G41" s="338"/>
      <c r="H41" s="338"/>
      <c r="I41" s="338"/>
      <c r="J41" s="338"/>
      <c r="K41" s="1"/>
      <c r="L41" s="338"/>
      <c r="M41" s="338"/>
      <c r="N41" s="338"/>
      <c r="O41" s="338"/>
      <c r="P41" s="1"/>
      <c r="Q41" s="338"/>
      <c r="R41" s="338"/>
      <c r="S41" s="338"/>
      <c r="T41" s="338"/>
      <c r="U41" s="1"/>
      <c r="V41" s="338"/>
      <c r="W41" s="338"/>
      <c r="X41" s="338"/>
      <c r="Y41" s="338"/>
      <c r="Z41" s="1"/>
      <c r="AA41" s="338"/>
      <c r="AB41" s="338"/>
      <c r="AC41" s="338"/>
      <c r="AD41" s="338"/>
      <c r="AE41" s="1"/>
      <c r="AF41" s="338"/>
      <c r="AG41" s="338"/>
      <c r="AH41" s="338"/>
      <c r="AI41" s="338"/>
      <c r="AJ41" s="1"/>
      <c r="AK41" s="338"/>
      <c r="AL41" s="338"/>
      <c r="AM41" s="338"/>
      <c r="AN41" s="338"/>
      <c r="AO41" s="1"/>
      <c r="AP41" s="338"/>
      <c r="AQ41" s="338"/>
      <c r="AR41" s="338"/>
      <c r="AS41" s="338"/>
      <c r="AT41" s="1"/>
      <c r="AU41" s="338"/>
      <c r="AV41" s="338"/>
      <c r="AW41" s="338"/>
      <c r="AX41" s="338"/>
      <c r="AY41" s="1"/>
      <c r="AZ41" s="338"/>
      <c r="BA41" s="338"/>
      <c r="BB41" s="338"/>
    </row>
    <row r="42" spans="1:55">
      <c r="A42" s="493"/>
      <c r="B42" s="320"/>
      <c r="C42" s="336"/>
      <c r="D42" s="336"/>
      <c r="E42" s="338"/>
      <c r="F42" s="1"/>
      <c r="G42" s="338"/>
      <c r="H42" s="338"/>
      <c r="I42" s="338"/>
      <c r="J42" s="338"/>
      <c r="K42" s="1"/>
      <c r="L42" s="338"/>
      <c r="M42" s="338"/>
      <c r="N42" s="338"/>
      <c r="O42" s="338"/>
      <c r="P42" s="1"/>
      <c r="Q42" s="338"/>
      <c r="R42" s="338"/>
      <c r="S42" s="338"/>
      <c r="T42" s="338"/>
      <c r="U42" s="1"/>
      <c r="V42" s="338"/>
      <c r="W42" s="338"/>
      <c r="X42" s="338"/>
      <c r="Y42" s="338"/>
      <c r="Z42" s="1"/>
      <c r="AA42" s="338"/>
      <c r="AB42" s="338"/>
      <c r="AC42" s="338"/>
      <c r="AD42" s="338"/>
      <c r="AE42" s="1"/>
      <c r="AF42" s="338"/>
      <c r="AG42" s="338"/>
      <c r="AH42" s="338"/>
      <c r="AI42" s="338"/>
      <c r="AJ42" s="1"/>
      <c r="AK42" s="338"/>
      <c r="AL42" s="338"/>
      <c r="AM42" s="338"/>
      <c r="AN42" s="338"/>
      <c r="AO42" s="1"/>
      <c r="AP42" s="338"/>
      <c r="AQ42" s="338"/>
      <c r="AR42" s="338"/>
      <c r="AS42" s="338"/>
      <c r="AT42" s="1"/>
      <c r="AU42" s="338"/>
      <c r="AV42" s="338"/>
      <c r="AW42" s="338"/>
      <c r="AX42" s="338"/>
      <c r="AY42" s="1"/>
      <c r="AZ42" s="338"/>
      <c r="BA42" s="338"/>
      <c r="BB42" s="338"/>
    </row>
    <row r="43" spans="1:55">
      <c r="A43" s="493"/>
      <c r="B43" s="320"/>
      <c r="C43" s="336"/>
      <c r="D43" s="336"/>
      <c r="E43" s="338"/>
      <c r="F43" s="1"/>
      <c r="G43" s="338"/>
      <c r="H43" s="338"/>
      <c r="I43" s="338"/>
      <c r="J43" s="338"/>
      <c r="K43" s="1"/>
      <c r="L43" s="338"/>
      <c r="M43" s="338"/>
      <c r="N43" s="338"/>
      <c r="O43" s="338"/>
      <c r="P43" s="1"/>
      <c r="Q43" s="338"/>
      <c r="R43" s="338"/>
      <c r="S43" s="338"/>
      <c r="T43" s="338"/>
      <c r="U43" s="1"/>
      <c r="V43" s="338"/>
      <c r="W43" s="338"/>
      <c r="X43" s="338"/>
      <c r="Y43" s="338"/>
      <c r="Z43" s="1"/>
      <c r="AA43" s="338"/>
      <c r="AB43" s="338"/>
      <c r="AC43" s="338"/>
      <c r="AD43" s="338"/>
      <c r="AE43" s="1"/>
      <c r="AF43" s="338"/>
      <c r="AG43" s="338"/>
      <c r="AH43" s="338"/>
      <c r="AI43" s="338"/>
      <c r="AJ43" s="1"/>
      <c r="AK43" s="338"/>
      <c r="AL43" s="338"/>
      <c r="AM43" s="338"/>
      <c r="AN43" s="338"/>
      <c r="AO43" s="1"/>
      <c r="AP43" s="338"/>
      <c r="AQ43" s="338"/>
      <c r="AR43" s="338"/>
      <c r="AS43" s="338"/>
      <c r="AT43" s="1"/>
      <c r="AU43" s="338"/>
      <c r="AV43" s="338"/>
      <c r="AW43" s="338"/>
      <c r="AX43" s="338"/>
      <c r="AY43" s="1"/>
      <c r="AZ43" s="338"/>
      <c r="BA43" s="338"/>
      <c r="BB43" s="338"/>
    </row>
    <row r="44" spans="1:55">
      <c r="A44" s="493"/>
      <c r="B44" s="320"/>
      <c r="C44" s="336"/>
      <c r="D44" s="336"/>
      <c r="E44" s="338"/>
      <c r="F44" s="1"/>
      <c r="G44" s="338"/>
      <c r="H44" s="338"/>
      <c r="I44" s="338"/>
      <c r="J44" s="338"/>
      <c r="K44" s="1"/>
      <c r="L44" s="338"/>
      <c r="M44" s="338"/>
      <c r="N44" s="338"/>
      <c r="O44" s="338"/>
      <c r="P44" s="1"/>
      <c r="Q44" s="338"/>
      <c r="R44" s="338"/>
      <c r="S44" s="338"/>
      <c r="T44" s="338"/>
      <c r="U44" s="1"/>
      <c r="V44" s="338"/>
      <c r="W44" s="338"/>
      <c r="X44" s="338"/>
      <c r="Y44" s="338"/>
      <c r="Z44" s="1"/>
      <c r="AA44" s="338"/>
      <c r="AB44" s="338"/>
      <c r="AC44" s="338"/>
      <c r="AD44" s="338"/>
      <c r="AE44" s="1"/>
      <c r="AF44" s="338"/>
      <c r="AG44" s="338"/>
      <c r="AH44" s="338"/>
      <c r="AI44" s="338"/>
      <c r="AJ44" s="1"/>
      <c r="AK44" s="338"/>
      <c r="AL44" s="338"/>
      <c r="AM44" s="338"/>
      <c r="AN44" s="338"/>
      <c r="AO44" s="1"/>
      <c r="AP44" s="338"/>
      <c r="AQ44" s="338"/>
      <c r="AR44" s="338"/>
      <c r="AS44" s="338"/>
      <c r="AT44" s="1"/>
      <c r="AU44" s="338"/>
      <c r="AV44" s="338"/>
      <c r="AW44" s="338"/>
      <c r="AX44" s="338"/>
      <c r="AY44" s="1"/>
      <c r="AZ44" s="338"/>
      <c r="BA44" s="338"/>
      <c r="BB44" s="338"/>
    </row>
    <row r="45" spans="1:55">
      <c r="A45" s="493"/>
      <c r="B45" s="320"/>
      <c r="C45" s="336"/>
      <c r="D45" s="336"/>
      <c r="E45" s="338"/>
      <c r="F45" s="1"/>
      <c r="G45" s="338"/>
      <c r="H45" s="338"/>
      <c r="I45" s="338"/>
      <c r="J45" s="338"/>
      <c r="K45" s="1"/>
      <c r="L45" s="338"/>
      <c r="M45" s="338"/>
      <c r="N45" s="338"/>
      <c r="O45" s="338"/>
      <c r="P45" s="1"/>
      <c r="Q45" s="338"/>
      <c r="R45" s="338"/>
      <c r="S45" s="338"/>
      <c r="T45" s="338"/>
      <c r="U45" s="1"/>
      <c r="V45" s="338"/>
      <c r="W45" s="338"/>
      <c r="X45" s="338"/>
      <c r="Y45" s="338"/>
      <c r="Z45" s="1"/>
      <c r="AA45" s="338"/>
      <c r="AB45" s="338"/>
      <c r="AC45" s="338"/>
      <c r="AD45" s="338"/>
      <c r="AE45" s="1"/>
      <c r="AF45" s="338"/>
      <c r="AG45" s="338"/>
      <c r="AH45" s="338"/>
      <c r="AI45" s="338"/>
      <c r="AJ45" s="1"/>
      <c r="AK45" s="338"/>
      <c r="AL45" s="338"/>
      <c r="AM45" s="338"/>
      <c r="AN45" s="338"/>
      <c r="AO45" s="1"/>
      <c r="AP45" s="338"/>
      <c r="AQ45" s="338"/>
      <c r="AR45" s="338"/>
      <c r="AS45" s="338"/>
      <c r="AT45" s="1"/>
      <c r="AU45" s="338"/>
      <c r="AV45" s="338"/>
      <c r="AW45" s="338"/>
      <c r="AX45" s="338"/>
      <c r="AY45" s="1"/>
      <c r="AZ45" s="338"/>
      <c r="BA45" s="338"/>
      <c r="BB45" s="338"/>
    </row>
    <row r="46" spans="1:55">
      <c r="A46" s="493"/>
      <c r="B46" s="320"/>
      <c r="C46" s="336"/>
      <c r="D46" s="336"/>
      <c r="E46" s="338"/>
      <c r="F46" s="1"/>
      <c r="G46" s="338"/>
      <c r="H46" s="338"/>
      <c r="I46" s="338"/>
      <c r="J46" s="338"/>
      <c r="K46" s="1"/>
      <c r="L46" s="338"/>
      <c r="M46" s="338"/>
      <c r="N46" s="338"/>
      <c r="O46" s="338"/>
      <c r="P46" s="1"/>
      <c r="Q46" s="338"/>
      <c r="R46" s="338"/>
      <c r="S46" s="338"/>
      <c r="T46" s="338"/>
      <c r="U46" s="1"/>
      <c r="V46" s="338"/>
      <c r="W46" s="338"/>
      <c r="X46" s="338"/>
      <c r="Y46" s="338"/>
      <c r="Z46" s="1"/>
      <c r="AA46" s="338"/>
      <c r="AB46" s="338"/>
      <c r="AC46" s="338"/>
      <c r="AD46" s="338"/>
      <c r="AE46" s="1"/>
      <c r="AF46" s="338"/>
      <c r="AG46" s="338"/>
      <c r="AH46" s="338"/>
      <c r="AI46" s="338"/>
      <c r="AJ46" s="1"/>
      <c r="AK46" s="338"/>
      <c r="AL46" s="338"/>
      <c r="AM46" s="338"/>
      <c r="AN46" s="338"/>
      <c r="AO46" s="1"/>
      <c r="AP46" s="338"/>
      <c r="AQ46" s="338"/>
      <c r="AR46" s="338"/>
      <c r="AS46" s="338"/>
      <c r="AT46" s="1"/>
      <c r="AU46" s="338"/>
      <c r="AV46" s="338"/>
      <c r="AW46" s="338"/>
      <c r="AX46" s="338"/>
      <c r="AY46" s="1"/>
      <c r="AZ46" s="338"/>
      <c r="BA46" s="338"/>
      <c r="BB46" s="338"/>
    </row>
    <row r="47" spans="1:55">
      <c r="A47" s="493"/>
      <c r="B47" s="320"/>
      <c r="C47" s="336"/>
      <c r="D47" s="336"/>
      <c r="E47" s="338"/>
      <c r="F47" s="1"/>
      <c r="G47" s="338"/>
      <c r="H47" s="338"/>
      <c r="I47" s="338"/>
      <c r="J47" s="338"/>
      <c r="K47" s="1"/>
      <c r="L47" s="338"/>
      <c r="M47" s="338"/>
      <c r="N47" s="338"/>
      <c r="O47" s="338"/>
      <c r="P47" s="1"/>
      <c r="Q47" s="338"/>
      <c r="R47" s="338"/>
      <c r="S47" s="338"/>
      <c r="T47" s="338"/>
      <c r="U47" s="1"/>
      <c r="V47" s="338"/>
      <c r="W47" s="338"/>
      <c r="X47" s="338"/>
      <c r="Y47" s="338"/>
      <c r="Z47" s="1"/>
      <c r="AA47" s="338"/>
      <c r="AB47" s="338"/>
      <c r="AC47" s="338"/>
      <c r="AD47" s="338"/>
      <c r="AE47" s="1"/>
      <c r="AF47" s="338"/>
      <c r="AG47" s="338"/>
      <c r="AH47" s="338"/>
      <c r="AI47" s="338"/>
      <c r="AJ47" s="1"/>
      <c r="AK47" s="338"/>
      <c r="AL47" s="338"/>
      <c r="AM47" s="338"/>
      <c r="AN47" s="338"/>
      <c r="AO47" s="1"/>
      <c r="AP47" s="338"/>
      <c r="AQ47" s="338"/>
      <c r="AR47" s="338"/>
      <c r="AS47" s="338"/>
      <c r="AT47" s="1"/>
      <c r="AU47" s="338"/>
      <c r="AV47" s="338"/>
      <c r="AW47" s="338"/>
      <c r="AX47" s="338"/>
      <c r="AY47" s="1"/>
      <c r="AZ47" s="338"/>
      <c r="BA47" s="338"/>
      <c r="BB47" s="338"/>
    </row>
    <row r="48" spans="1:55">
      <c r="A48" s="493"/>
      <c r="B48" s="320"/>
      <c r="C48" s="336"/>
      <c r="D48" s="336"/>
      <c r="E48" s="338"/>
      <c r="F48" s="1"/>
      <c r="G48" s="338"/>
      <c r="H48" s="338"/>
      <c r="I48" s="338"/>
      <c r="J48" s="338"/>
      <c r="K48" s="1"/>
      <c r="L48" s="338"/>
      <c r="M48" s="338"/>
      <c r="N48" s="338"/>
      <c r="O48" s="338"/>
      <c r="P48" s="1"/>
      <c r="Q48" s="338"/>
      <c r="R48" s="338"/>
      <c r="S48" s="338"/>
      <c r="T48" s="338"/>
      <c r="U48" s="1"/>
      <c r="V48" s="338"/>
      <c r="W48" s="338"/>
      <c r="X48" s="338"/>
      <c r="Y48" s="338"/>
      <c r="Z48" s="1"/>
      <c r="AA48" s="338"/>
      <c r="AB48" s="338"/>
      <c r="AC48" s="338"/>
      <c r="AD48" s="338"/>
      <c r="AE48" s="1"/>
      <c r="AF48" s="338"/>
      <c r="AG48" s="338"/>
      <c r="AH48" s="338"/>
      <c r="AI48" s="338"/>
      <c r="AJ48" s="1"/>
      <c r="AK48" s="338"/>
      <c r="AL48" s="338"/>
      <c r="AM48" s="338"/>
      <c r="AN48" s="338"/>
      <c r="AO48" s="1"/>
      <c r="AP48" s="338"/>
      <c r="AQ48" s="338"/>
      <c r="AR48" s="338"/>
      <c r="AS48" s="338"/>
      <c r="AT48" s="1"/>
      <c r="AU48" s="338"/>
      <c r="AV48" s="338"/>
      <c r="AW48" s="338"/>
      <c r="AX48" s="338"/>
      <c r="AY48" s="1"/>
      <c r="AZ48" s="338"/>
      <c r="BA48" s="338"/>
      <c r="BB48" s="338"/>
    </row>
    <row r="49" spans="1:54">
      <c r="A49" s="493"/>
      <c r="B49" s="320"/>
      <c r="C49" s="336"/>
      <c r="D49" s="336"/>
      <c r="E49" s="338"/>
      <c r="F49" s="1"/>
      <c r="G49" s="338"/>
      <c r="H49" s="338"/>
      <c r="I49" s="338"/>
      <c r="J49" s="338"/>
      <c r="K49" s="1"/>
      <c r="L49" s="338"/>
      <c r="M49" s="338"/>
      <c r="N49" s="338"/>
      <c r="O49" s="338"/>
      <c r="P49" s="1"/>
      <c r="Q49" s="338"/>
      <c r="R49" s="338"/>
      <c r="S49" s="338"/>
      <c r="T49" s="338"/>
      <c r="U49" s="1"/>
      <c r="V49" s="338"/>
      <c r="W49" s="338"/>
      <c r="X49" s="338"/>
      <c r="Y49" s="338"/>
      <c r="Z49" s="1"/>
      <c r="AA49" s="338"/>
      <c r="AB49" s="338"/>
      <c r="AC49" s="338"/>
      <c r="AD49" s="338"/>
      <c r="AE49" s="1"/>
      <c r="AF49" s="338"/>
      <c r="AG49" s="338"/>
      <c r="AH49" s="338"/>
      <c r="AI49" s="338"/>
      <c r="AJ49" s="1"/>
      <c r="AK49" s="338"/>
      <c r="AL49" s="338"/>
      <c r="AM49" s="338"/>
      <c r="AN49" s="338"/>
      <c r="AO49" s="1"/>
      <c r="AP49" s="338"/>
      <c r="AQ49" s="338"/>
      <c r="AR49" s="338"/>
      <c r="AS49" s="338"/>
      <c r="AT49" s="1"/>
      <c r="AU49" s="338"/>
      <c r="AV49" s="338"/>
      <c r="AW49" s="338"/>
      <c r="AX49" s="338"/>
      <c r="AY49" s="1"/>
      <c r="AZ49" s="338"/>
      <c r="BA49" s="338"/>
      <c r="BB49" s="338"/>
    </row>
    <row r="50" spans="1:54">
      <c r="A50" s="493"/>
      <c r="B50" s="320"/>
      <c r="C50" s="336"/>
      <c r="D50" s="336"/>
      <c r="E50" s="338"/>
      <c r="F50" s="1"/>
      <c r="G50" s="338"/>
      <c r="H50" s="338"/>
      <c r="I50" s="338"/>
      <c r="J50" s="338"/>
      <c r="K50" s="1"/>
      <c r="L50" s="338"/>
      <c r="M50" s="338"/>
      <c r="N50" s="338"/>
      <c r="O50" s="338"/>
      <c r="P50" s="1"/>
      <c r="Q50" s="338"/>
      <c r="R50" s="338"/>
      <c r="S50" s="338"/>
      <c r="T50" s="338"/>
      <c r="U50" s="1"/>
      <c r="V50" s="338"/>
      <c r="W50" s="338"/>
      <c r="X50" s="338"/>
      <c r="Y50" s="338"/>
      <c r="Z50" s="1"/>
      <c r="AA50" s="338"/>
      <c r="AB50" s="338"/>
      <c r="AC50" s="338"/>
      <c r="AD50" s="338"/>
      <c r="AE50" s="1"/>
      <c r="AF50" s="338"/>
      <c r="AG50" s="338"/>
      <c r="AH50" s="338"/>
      <c r="AI50" s="338"/>
      <c r="AJ50" s="1"/>
      <c r="AK50" s="338"/>
      <c r="AL50" s="338"/>
      <c r="AM50" s="338"/>
      <c r="AN50" s="338"/>
      <c r="AO50" s="1"/>
      <c r="AP50" s="338"/>
      <c r="AQ50" s="338"/>
      <c r="AR50" s="338"/>
      <c r="AS50" s="338"/>
      <c r="AT50" s="1"/>
      <c r="AU50" s="338"/>
      <c r="AV50" s="338"/>
      <c r="AW50" s="338"/>
      <c r="AX50" s="338"/>
      <c r="AY50" s="1"/>
      <c r="AZ50" s="338"/>
      <c r="BA50" s="338"/>
      <c r="BB50" s="338"/>
    </row>
    <row r="51" spans="1:54">
      <c r="A51" s="493"/>
      <c r="B51" s="320"/>
      <c r="C51" s="336"/>
      <c r="D51" s="336"/>
      <c r="E51" s="338"/>
      <c r="F51" s="1"/>
      <c r="G51" s="338"/>
      <c r="H51" s="338"/>
      <c r="I51" s="338"/>
      <c r="J51" s="338"/>
      <c r="K51" s="1"/>
      <c r="L51" s="338"/>
      <c r="M51" s="338"/>
      <c r="N51" s="338"/>
      <c r="O51" s="338"/>
      <c r="P51" s="1"/>
      <c r="Q51" s="338"/>
      <c r="R51" s="338"/>
      <c r="S51" s="338"/>
      <c r="T51" s="338"/>
      <c r="U51" s="1"/>
      <c r="V51" s="338"/>
      <c r="W51" s="338"/>
      <c r="X51" s="338"/>
      <c r="Y51" s="338"/>
      <c r="Z51" s="1"/>
      <c r="AA51" s="338"/>
      <c r="AB51" s="338"/>
      <c r="AC51" s="338"/>
      <c r="AD51" s="338"/>
      <c r="AE51" s="1"/>
      <c r="AF51" s="338"/>
      <c r="AG51" s="338"/>
      <c r="AH51" s="338"/>
      <c r="AI51" s="338"/>
      <c r="AJ51" s="1"/>
      <c r="AK51" s="338"/>
      <c r="AL51" s="338"/>
      <c r="AM51" s="338"/>
      <c r="AN51" s="338"/>
      <c r="AO51" s="1"/>
      <c r="AP51" s="338"/>
      <c r="AQ51" s="338"/>
      <c r="AR51" s="338"/>
      <c r="AS51" s="338"/>
      <c r="AT51" s="1"/>
      <c r="AU51" s="338"/>
      <c r="AV51" s="338"/>
      <c r="AW51" s="338"/>
      <c r="AX51" s="338"/>
      <c r="AY51" s="1"/>
      <c r="AZ51" s="338"/>
      <c r="BA51" s="338"/>
      <c r="BB51" s="338"/>
    </row>
    <row r="52" spans="1:54">
      <c r="A52" s="493"/>
      <c r="B52" s="320"/>
      <c r="C52" s="336"/>
      <c r="D52" s="336"/>
      <c r="E52" s="338"/>
      <c r="F52" s="1"/>
      <c r="G52" s="338"/>
      <c r="H52" s="338"/>
      <c r="I52" s="338"/>
      <c r="J52" s="338"/>
      <c r="K52" s="1"/>
      <c r="L52" s="338"/>
      <c r="M52" s="338"/>
      <c r="N52" s="338"/>
      <c r="O52" s="338"/>
      <c r="P52" s="1"/>
      <c r="Q52" s="338"/>
      <c r="R52" s="338"/>
      <c r="S52" s="338"/>
      <c r="T52" s="338"/>
      <c r="U52" s="1"/>
      <c r="V52" s="338"/>
      <c r="W52" s="338"/>
      <c r="X52" s="338"/>
      <c r="Y52" s="338"/>
      <c r="Z52" s="1"/>
      <c r="AA52" s="338"/>
      <c r="AB52" s="338"/>
      <c r="AC52" s="338"/>
      <c r="AD52" s="338"/>
      <c r="AE52" s="1"/>
      <c r="AF52" s="338"/>
      <c r="AG52" s="338"/>
      <c r="AH52" s="338"/>
      <c r="AI52" s="338"/>
      <c r="AJ52" s="1"/>
      <c r="AK52" s="338"/>
      <c r="AL52" s="338"/>
      <c r="AM52" s="338"/>
      <c r="AN52" s="338"/>
      <c r="AO52" s="1"/>
      <c r="AP52" s="338"/>
      <c r="AQ52" s="338"/>
      <c r="AR52" s="338"/>
      <c r="AS52" s="338"/>
      <c r="AT52" s="1"/>
      <c r="AU52" s="338"/>
      <c r="AV52" s="338"/>
      <c r="AW52" s="338"/>
      <c r="AX52" s="338"/>
      <c r="AY52" s="1"/>
      <c r="AZ52" s="338"/>
      <c r="BA52" s="338"/>
      <c r="BB52" s="338"/>
    </row>
    <row r="53" spans="1:54">
      <c r="A53" s="493"/>
      <c r="B53" s="320"/>
      <c r="C53" s="336"/>
      <c r="D53" s="336"/>
      <c r="E53" s="338"/>
      <c r="F53" s="1"/>
      <c r="G53" s="338"/>
      <c r="H53" s="338"/>
      <c r="I53" s="338"/>
      <c r="J53" s="338"/>
      <c r="K53" s="1"/>
      <c r="L53" s="338"/>
      <c r="M53" s="338"/>
      <c r="N53" s="338"/>
      <c r="O53" s="338"/>
      <c r="P53" s="1"/>
      <c r="Q53" s="338"/>
      <c r="R53" s="338"/>
      <c r="S53" s="338"/>
      <c r="T53" s="338"/>
      <c r="U53" s="1"/>
      <c r="V53" s="338"/>
      <c r="W53" s="338"/>
      <c r="X53" s="338"/>
      <c r="Y53" s="338"/>
      <c r="Z53" s="1"/>
      <c r="AA53" s="338"/>
      <c r="AB53" s="338"/>
      <c r="AC53" s="338"/>
      <c r="AD53" s="338"/>
      <c r="AE53" s="1"/>
      <c r="AF53" s="338"/>
      <c r="AG53" s="338"/>
      <c r="AH53" s="338"/>
      <c r="AI53" s="338"/>
      <c r="AJ53" s="1"/>
      <c r="AK53" s="338"/>
      <c r="AL53" s="338"/>
      <c r="AM53" s="338"/>
      <c r="AN53" s="338"/>
      <c r="AO53" s="1"/>
      <c r="AP53" s="338"/>
      <c r="AQ53" s="338"/>
      <c r="AR53" s="338"/>
      <c r="AS53" s="338"/>
      <c r="AT53" s="1"/>
      <c r="AU53" s="338"/>
      <c r="AV53" s="338"/>
      <c r="AW53" s="338"/>
      <c r="AX53" s="338"/>
      <c r="AY53" s="1"/>
      <c r="AZ53" s="338"/>
      <c r="BA53" s="338"/>
      <c r="BB53" s="338"/>
    </row>
    <row r="54" spans="1:54">
      <c r="A54" s="493"/>
      <c r="B54" s="320"/>
      <c r="C54" s="336"/>
      <c r="D54" s="336"/>
      <c r="E54" s="338"/>
      <c r="F54" s="1"/>
      <c r="G54" s="338"/>
      <c r="H54" s="338"/>
      <c r="I54" s="338"/>
      <c r="J54" s="338"/>
      <c r="K54" s="1"/>
      <c r="L54" s="338"/>
      <c r="M54" s="338"/>
      <c r="N54" s="338"/>
      <c r="O54" s="338"/>
      <c r="P54" s="1"/>
      <c r="Q54" s="338"/>
      <c r="R54" s="338"/>
      <c r="S54" s="338"/>
      <c r="T54" s="338"/>
      <c r="U54" s="1"/>
      <c r="V54" s="338"/>
      <c r="W54" s="338"/>
      <c r="X54" s="338"/>
      <c r="Y54" s="338"/>
      <c r="Z54" s="1"/>
      <c r="AA54" s="338"/>
      <c r="AB54" s="338"/>
      <c r="AC54" s="338"/>
      <c r="AD54" s="338"/>
      <c r="AE54" s="1"/>
      <c r="AF54" s="338"/>
      <c r="AG54" s="338"/>
      <c r="AH54" s="338"/>
      <c r="AI54" s="338"/>
      <c r="AJ54" s="1"/>
      <c r="AK54" s="338"/>
      <c r="AL54" s="338"/>
      <c r="AM54" s="338"/>
      <c r="AN54" s="338"/>
      <c r="AO54" s="1"/>
      <c r="AP54" s="338"/>
      <c r="AQ54" s="338"/>
      <c r="AR54" s="338"/>
      <c r="AS54" s="338"/>
      <c r="AT54" s="1"/>
      <c r="AU54" s="338"/>
      <c r="AV54" s="338"/>
      <c r="AW54" s="338"/>
      <c r="AX54" s="338"/>
      <c r="AY54" s="1"/>
      <c r="AZ54" s="338"/>
      <c r="BA54" s="338"/>
      <c r="BB54" s="338"/>
    </row>
    <row r="55" spans="1:54">
      <c r="A55" s="493"/>
      <c r="B55" s="320"/>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39"/>
      <c r="AK55" s="339"/>
      <c r="AL55" s="339"/>
      <c r="AM55" s="339"/>
      <c r="AN55" s="339"/>
      <c r="AO55" s="339"/>
      <c r="AP55" s="339"/>
      <c r="AQ55" s="339"/>
      <c r="AR55" s="339"/>
      <c r="AS55" s="339"/>
      <c r="AT55" s="339"/>
      <c r="AU55" s="339"/>
      <c r="AV55" s="339"/>
      <c r="AW55" s="339"/>
      <c r="AX55" s="339"/>
      <c r="AY55" s="339"/>
      <c r="AZ55" s="339"/>
      <c r="BA55" s="339"/>
      <c r="BB55" s="339"/>
    </row>
    <row r="56" spans="1:54">
      <c r="A56" s="493"/>
    </row>
    <row r="57" spans="1:54">
      <c r="A57" s="493"/>
      <c r="C57" s="502"/>
      <c r="D57" s="502"/>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row>
    <row r="58" spans="1:54">
      <c r="A58" s="493"/>
    </row>
    <row r="62" spans="1:54">
      <c r="A62" s="4" t="s">
        <v>519</v>
      </c>
    </row>
    <row r="63" spans="1:54">
      <c r="A63" s="492" t="s">
        <v>520</v>
      </c>
      <c r="B63" s="492"/>
      <c r="C63" s="492"/>
      <c r="D63" s="492"/>
      <c r="E63" s="492"/>
      <c r="F63" s="492"/>
      <c r="G63" s="492"/>
      <c r="H63" s="492"/>
      <c r="I63" s="492"/>
      <c r="J63" s="492"/>
      <c r="K63" s="492"/>
      <c r="L63" s="492"/>
      <c r="M63" s="492"/>
      <c r="N63" s="492"/>
      <c r="O63" s="492"/>
      <c r="P63" s="492"/>
      <c r="Q63" s="492"/>
      <c r="R63" s="492"/>
      <c r="S63" s="492"/>
    </row>
    <row r="64" spans="1:54" ht="25.5" customHeight="1">
      <c r="A64" s="492"/>
      <c r="B64" s="492"/>
      <c r="C64" s="492"/>
      <c r="D64" s="492"/>
      <c r="E64" s="492"/>
      <c r="F64" s="492"/>
      <c r="G64" s="492"/>
      <c r="H64" s="492"/>
      <c r="I64" s="492"/>
      <c r="J64" s="492"/>
      <c r="K64" s="492"/>
      <c r="L64" s="492"/>
      <c r="M64" s="492"/>
      <c r="N64" s="492"/>
      <c r="O64" s="492"/>
      <c r="P64" s="492"/>
      <c r="Q64" s="492"/>
      <c r="R64" s="492"/>
      <c r="S64" s="492"/>
    </row>
    <row r="66" spans="1:19">
      <c r="A66" s="158" t="s">
        <v>339</v>
      </c>
      <c r="B66" s="491" t="s">
        <v>521</v>
      </c>
      <c r="C66" s="491"/>
      <c r="D66" s="491"/>
      <c r="E66" s="491"/>
      <c r="F66" s="491"/>
      <c r="G66" s="491"/>
      <c r="H66" s="491"/>
      <c r="I66" s="491"/>
      <c r="J66" s="491"/>
      <c r="K66" s="491"/>
      <c r="L66" s="491"/>
      <c r="M66" s="491"/>
      <c r="N66" s="491"/>
      <c r="O66" s="491"/>
      <c r="P66" s="491"/>
      <c r="Q66" s="491"/>
      <c r="R66" s="491"/>
      <c r="S66" s="491"/>
    </row>
    <row r="67" spans="1:19">
      <c r="A67" s="158" t="s">
        <v>485</v>
      </c>
      <c r="B67" s="491" t="s">
        <v>522</v>
      </c>
      <c r="C67" s="491"/>
      <c r="D67" s="491"/>
      <c r="E67" s="491"/>
      <c r="F67" s="491"/>
      <c r="G67" s="491"/>
      <c r="H67" s="491"/>
      <c r="I67" s="491"/>
      <c r="J67" s="491"/>
      <c r="K67" s="491"/>
      <c r="L67" s="491"/>
      <c r="M67" s="491"/>
      <c r="N67" s="491"/>
      <c r="O67" s="491"/>
      <c r="P67" s="491"/>
      <c r="Q67" s="491"/>
      <c r="R67" s="491"/>
      <c r="S67" s="491"/>
    </row>
    <row r="68" spans="1:19">
      <c r="A68" s="159" t="s">
        <v>388</v>
      </c>
      <c r="B68" s="491" t="s">
        <v>173</v>
      </c>
      <c r="C68" s="491"/>
      <c r="D68" s="491"/>
      <c r="E68" s="491"/>
      <c r="F68" s="491"/>
      <c r="G68" s="491"/>
      <c r="H68" s="491"/>
      <c r="I68" s="491"/>
      <c r="J68" s="491"/>
      <c r="K68" s="491"/>
      <c r="L68" s="491"/>
      <c r="M68" s="491"/>
      <c r="N68" s="491"/>
      <c r="O68" s="491"/>
      <c r="P68" s="491"/>
      <c r="Q68" s="491"/>
      <c r="R68" s="491"/>
      <c r="S68" s="491"/>
    </row>
    <row r="69" spans="1:19">
      <c r="A69" s="159" t="s">
        <v>464</v>
      </c>
      <c r="B69" s="491" t="s">
        <v>173</v>
      </c>
      <c r="C69" s="491"/>
      <c r="D69" s="491"/>
      <c r="E69" s="491"/>
      <c r="F69" s="491"/>
      <c r="G69" s="491"/>
      <c r="H69" s="491"/>
      <c r="I69" s="491"/>
      <c r="J69" s="491"/>
      <c r="K69" s="491"/>
      <c r="L69" s="491"/>
      <c r="M69" s="491"/>
      <c r="N69" s="491"/>
      <c r="O69" s="491"/>
      <c r="P69" s="491"/>
      <c r="Q69" s="491"/>
      <c r="R69" s="491"/>
      <c r="S69" s="491"/>
    </row>
    <row r="70" spans="1:19">
      <c r="A70" s="159" t="s">
        <v>465</v>
      </c>
      <c r="B70" s="491" t="s">
        <v>173</v>
      </c>
      <c r="C70" s="491"/>
      <c r="D70" s="491"/>
      <c r="E70" s="491"/>
      <c r="F70" s="491"/>
      <c r="G70" s="491"/>
      <c r="H70" s="491"/>
      <c r="I70" s="491"/>
      <c r="J70" s="491"/>
      <c r="K70" s="491"/>
      <c r="L70" s="491"/>
      <c r="M70" s="491"/>
      <c r="N70" s="491"/>
      <c r="O70" s="491"/>
      <c r="P70" s="491"/>
      <c r="Q70" s="491"/>
      <c r="R70" s="491"/>
      <c r="S70" s="491"/>
    </row>
    <row r="74" spans="1:19">
      <c r="A74" s="4" t="s">
        <v>523</v>
      </c>
    </row>
    <row r="75" spans="1:19">
      <c r="A75" t="s">
        <v>524</v>
      </c>
    </row>
    <row r="77" spans="1:19">
      <c r="A77" s="4" t="s">
        <v>525</v>
      </c>
    </row>
  </sheetData>
  <mergeCells count="11">
    <mergeCell ref="B70:S70"/>
    <mergeCell ref="A63:S64"/>
    <mergeCell ref="B66:S66"/>
    <mergeCell ref="B67:S67"/>
    <mergeCell ref="B68:S68"/>
    <mergeCell ref="B69:S69"/>
    <mergeCell ref="A2:T4"/>
    <mergeCell ref="A11:A34"/>
    <mergeCell ref="A35:A58"/>
    <mergeCell ref="C38:D38"/>
    <mergeCell ref="C57:D5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J1" zoomScale="70" zoomScaleNormal="70" workbookViewId="0">
      <selection activeCell="P5" sqref="P5:U18"/>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t="s">
        <v>583</v>
      </c>
      <c r="E4" s="53" t="s">
        <v>334</v>
      </c>
      <c r="F4" s="91">
        <v>45632</v>
      </c>
      <c r="G4" s="28"/>
      <c r="H4" s="10"/>
      <c r="I4" s="430"/>
      <c r="J4" s="431"/>
      <c r="K4" s="431"/>
      <c r="L4" s="431"/>
      <c r="M4" s="431"/>
      <c r="N4" s="432"/>
      <c r="P4" s="436"/>
      <c r="Q4" s="437"/>
      <c r="R4" s="437"/>
      <c r="S4" s="437"/>
      <c r="T4" s="437"/>
      <c r="U4" s="438"/>
    </row>
    <row r="5" spans="1:21" outlineLevel="1">
      <c r="A5" s="13" t="s">
        <v>335</v>
      </c>
      <c r="B5" s="88" t="s">
        <v>336</v>
      </c>
      <c r="E5" s="14"/>
      <c r="H5" s="10"/>
      <c r="I5" s="439" t="s">
        <v>170</v>
      </c>
      <c r="J5" s="451"/>
      <c r="K5" s="451"/>
      <c r="L5" s="451"/>
      <c r="M5" s="451"/>
      <c r="N5" s="452"/>
      <c r="P5" s="439" t="s">
        <v>584</v>
      </c>
      <c r="Q5" s="451"/>
      <c r="R5" s="451"/>
      <c r="S5" s="451"/>
      <c r="T5" s="451"/>
      <c r="U5" s="452"/>
    </row>
    <row r="6" spans="1:21" outlineLevel="1">
      <c r="A6" s="13" t="s">
        <v>338</v>
      </c>
      <c r="B6" s="88" t="s">
        <v>339</v>
      </c>
      <c r="E6" s="53" t="s">
        <v>340</v>
      </c>
      <c r="F6" s="90" t="s">
        <v>341</v>
      </c>
      <c r="H6" s="10"/>
      <c r="I6" s="453"/>
      <c r="J6" s="454"/>
      <c r="K6" s="454"/>
      <c r="L6" s="454"/>
      <c r="M6" s="454"/>
      <c r="N6" s="455"/>
      <c r="P6" s="453"/>
      <c r="Q6" s="454"/>
      <c r="R6" s="454"/>
      <c r="S6" s="454"/>
      <c r="T6" s="454"/>
      <c r="U6" s="455"/>
    </row>
    <row r="7" spans="1:21" outlineLevel="1">
      <c r="A7" s="13" t="s">
        <v>342</v>
      </c>
      <c r="B7" s="88" t="s">
        <v>160</v>
      </c>
      <c r="E7" s="14"/>
      <c r="H7" s="10"/>
      <c r="I7" s="453"/>
      <c r="J7" s="454"/>
      <c r="K7" s="454"/>
      <c r="L7" s="454"/>
      <c r="M7" s="454"/>
      <c r="N7" s="455"/>
      <c r="P7" s="453"/>
      <c r="Q7" s="454"/>
      <c r="R7" s="454"/>
      <c r="S7" s="454"/>
      <c r="T7" s="454"/>
      <c r="U7" s="455"/>
    </row>
    <row r="8" spans="1:21" ht="41" outlineLevel="1" thickBot="1">
      <c r="A8" s="34" t="s">
        <v>343</v>
      </c>
      <c r="B8" s="89" t="s">
        <v>344</v>
      </c>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v>2027</v>
      </c>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-47.021622209581381</v>
      </c>
      <c r="C13" s="21">
        <f>B13-Baseline!B13</f>
        <v>3.792573257907236</v>
      </c>
      <c r="D13" s="21">
        <f t="shared" ref="D13:D18" si="1">INDEX($E$205:$AW$205,1,MATCH($A13,$E$53:$BB$53,0))</f>
        <v>-47.021622209581381</v>
      </c>
      <c r="E13" s="21">
        <f>D13-Baseline!D13</f>
        <v>3.792573257907236</v>
      </c>
      <c r="F13" s="21">
        <f t="shared" ref="F13:F18" si="2">INDEX($E$206:$AW$206,1,MATCH($A13,$E$53:$BB$53,0))</f>
        <v>-47.021622209581381</v>
      </c>
      <c r="G13" s="21">
        <f>F13-Baseline!F13</f>
        <v>3.792573257907236</v>
      </c>
      <c r="I13" s="453"/>
      <c r="J13" s="454"/>
      <c r="K13" s="454"/>
      <c r="L13" s="454"/>
      <c r="M13" s="454"/>
      <c r="N13" s="455"/>
      <c r="P13" s="453"/>
      <c r="Q13" s="454"/>
      <c r="R13" s="454"/>
      <c r="S13" s="454"/>
      <c r="T13" s="454"/>
      <c r="U13" s="455"/>
    </row>
    <row r="14" spans="1:21" outlineLevel="1">
      <c r="A14" s="58">
        <v>2040</v>
      </c>
      <c r="B14" s="21">
        <f t="shared" si="0"/>
        <v>-64.786281674735378</v>
      </c>
      <c r="C14" s="21">
        <f>B14-Baseline!B14</f>
        <v>8.0876722571961039</v>
      </c>
      <c r="D14" s="21">
        <f t="shared" si="1"/>
        <v>-64.786281674735378</v>
      </c>
      <c r="E14" s="21">
        <f>D14-Baseline!D14</f>
        <v>8.0876722571961039</v>
      </c>
      <c r="F14" s="21">
        <f t="shared" si="2"/>
        <v>-64.786281674735378</v>
      </c>
      <c r="G14" s="21">
        <f>F14-Baseline!F14</f>
        <v>8.0876722571961039</v>
      </c>
      <c r="I14" s="453"/>
      <c r="J14" s="454"/>
      <c r="K14" s="454"/>
      <c r="L14" s="454"/>
      <c r="M14" s="454"/>
      <c r="N14" s="455"/>
      <c r="P14" s="453"/>
      <c r="Q14" s="454"/>
      <c r="R14" s="454"/>
      <c r="S14" s="454"/>
      <c r="T14" s="454"/>
      <c r="U14" s="455"/>
    </row>
    <row r="15" spans="1:21" outlineLevel="1">
      <c r="A15" s="58">
        <v>2045</v>
      </c>
      <c r="B15" s="21">
        <f t="shared" si="0"/>
        <v>-81.092655617471607</v>
      </c>
      <c r="C15" s="21">
        <f>B15-Baseline!B15</f>
        <v>12.288191193514081</v>
      </c>
      <c r="D15" s="21">
        <f t="shared" si="1"/>
        <v>-81.092655617471607</v>
      </c>
      <c r="E15" s="21">
        <f>D15-Baseline!D15</f>
        <v>12.288191193514081</v>
      </c>
      <c r="F15" s="21">
        <f t="shared" si="2"/>
        <v>-81.092655617471607</v>
      </c>
      <c r="G15" s="21">
        <f>F15-Baseline!F15</f>
        <v>12.288191193514081</v>
      </c>
      <c r="I15" s="453"/>
      <c r="J15" s="454"/>
      <c r="K15" s="454"/>
      <c r="L15" s="454"/>
      <c r="M15" s="454"/>
      <c r="N15" s="455"/>
      <c r="P15" s="453"/>
      <c r="Q15" s="454"/>
      <c r="R15" s="454"/>
      <c r="S15" s="454"/>
      <c r="T15" s="454"/>
      <c r="U15" s="455"/>
    </row>
    <row r="16" spans="1:21" outlineLevel="1">
      <c r="A16" s="58">
        <v>2050</v>
      </c>
      <c r="B16" s="21">
        <f t="shared" si="0"/>
        <v>-96.11012670557264</v>
      </c>
      <c r="C16" s="21">
        <f>B16-Baseline!B16</f>
        <v>16.334059181896663</v>
      </c>
      <c r="D16" s="21">
        <f t="shared" si="1"/>
        <v>-96.11012670557264</v>
      </c>
      <c r="E16" s="21">
        <f>D16-Baseline!D16</f>
        <v>16.334059181896663</v>
      </c>
      <c r="F16" s="21">
        <f t="shared" si="2"/>
        <v>-96.11012670557264</v>
      </c>
      <c r="G16" s="21">
        <f>F16-Baseline!F16</f>
        <v>16.334059181896663</v>
      </c>
      <c r="I16" s="453"/>
      <c r="J16" s="454"/>
      <c r="K16" s="454"/>
      <c r="L16" s="454"/>
      <c r="M16" s="454"/>
      <c r="N16" s="455"/>
      <c r="P16" s="453"/>
      <c r="Q16" s="454"/>
      <c r="R16" s="454"/>
      <c r="S16" s="454"/>
      <c r="T16" s="454"/>
      <c r="U16" s="455"/>
    </row>
    <row r="17" spans="1:21" outlineLevel="1">
      <c r="A17" s="58">
        <v>2060</v>
      </c>
      <c r="B17" s="21">
        <f t="shared" si="0"/>
        <v>-123.00403620189094</v>
      </c>
      <c r="C17" s="21">
        <f>B17-Baseline!B17</f>
        <v>23.729884293384217</v>
      </c>
      <c r="D17" s="21">
        <f t="shared" si="1"/>
        <v>-123.00403620189094</v>
      </c>
      <c r="E17" s="21">
        <f>D17-Baseline!D17</f>
        <v>23.729884293384217</v>
      </c>
      <c r="F17" s="21">
        <f t="shared" si="2"/>
        <v>-123.00403620189094</v>
      </c>
      <c r="G17" s="21">
        <f>F17-Baseline!F17</f>
        <v>23.729884293384217</v>
      </c>
      <c r="I17" s="453"/>
      <c r="J17" s="454"/>
      <c r="K17" s="454"/>
      <c r="L17" s="454"/>
      <c r="M17" s="454"/>
      <c r="N17" s="455"/>
      <c r="P17" s="453"/>
      <c r="Q17" s="454"/>
      <c r="R17" s="454"/>
      <c r="S17" s="454"/>
      <c r="T17" s="454"/>
      <c r="U17" s="455"/>
    </row>
    <row r="18" spans="1:21" outlineLevel="1">
      <c r="A18" s="58">
        <v>2070</v>
      </c>
      <c r="B18" s="21">
        <f t="shared" si="0"/>
        <v>-147.14308650694852</v>
      </c>
      <c r="C18" s="21">
        <f>B18-Baseline!B18</f>
        <v>30.36812312727514</v>
      </c>
      <c r="D18" s="21">
        <f t="shared" si="1"/>
        <v>-147.14308650694852</v>
      </c>
      <c r="E18" s="21">
        <f>D18-Baseline!D18</f>
        <v>30.36812312727514</v>
      </c>
      <c r="F18" s="21">
        <f t="shared" si="2"/>
        <v>-147.14308650694852</v>
      </c>
      <c r="G18" s="21">
        <f>F18-Baseline!F18</f>
        <v>30.36812312727514</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439" t="s">
        <v>356</v>
      </c>
      <c r="J21" s="451"/>
      <c r="K21" s="451"/>
      <c r="L21" s="451"/>
      <c r="M21" s="451"/>
      <c r="N21" s="452"/>
      <c r="P21" s="439" t="s">
        <v>171</v>
      </c>
      <c r="Q21" s="440"/>
      <c r="R21" s="440"/>
      <c r="S21" s="440"/>
      <c r="T21" s="440"/>
      <c r="U21" s="441"/>
    </row>
    <row r="22" spans="1:21" ht="12.75" customHeight="1" outlineLevel="1">
      <c r="A22" s="154"/>
      <c r="B22" s="155"/>
      <c r="I22" s="453"/>
      <c r="J22" s="454"/>
      <c r="K22" s="454"/>
      <c r="L22" s="454"/>
      <c r="M22" s="454"/>
      <c r="N22" s="455"/>
      <c r="P22" s="442"/>
      <c r="Q22" s="443"/>
      <c r="R22" s="443"/>
      <c r="S22" s="443"/>
      <c r="T22" s="443"/>
      <c r="U22" s="444"/>
    </row>
    <row r="23" spans="1:21" outlineLevel="1">
      <c r="A23" s="154"/>
      <c r="B23" s="479" t="s">
        <v>357</v>
      </c>
      <c r="C23" s="480"/>
      <c r="D23" s="480"/>
      <c r="E23" s="480"/>
      <c r="F23" s="480"/>
      <c r="G23" s="481"/>
      <c r="I23" s="453"/>
      <c r="J23" s="454"/>
      <c r="K23" s="454"/>
      <c r="L23" s="454"/>
      <c r="M23" s="454"/>
      <c r="N23" s="455"/>
      <c r="P23" s="442"/>
      <c r="Q23" s="443"/>
      <c r="R23" s="443"/>
      <c r="S23" s="443"/>
      <c r="T23" s="443"/>
      <c r="U23" s="444"/>
    </row>
    <row r="24" spans="1:21" outlineLevel="1">
      <c r="B24" s="17">
        <v>2027</v>
      </c>
      <c r="C24" s="17">
        <v>2028</v>
      </c>
      <c r="D24" s="17">
        <v>2029</v>
      </c>
      <c r="E24" s="17">
        <v>2030</v>
      </c>
      <c r="F24" s="17">
        <v>2031</v>
      </c>
      <c r="G24" s="17" t="s">
        <v>358</v>
      </c>
      <c r="I24" s="453"/>
      <c r="J24" s="454"/>
      <c r="K24" s="454"/>
      <c r="L24" s="454"/>
      <c r="M24" s="454"/>
      <c r="N24" s="455"/>
      <c r="P24" s="442"/>
      <c r="Q24" s="443"/>
      <c r="R24" s="443"/>
      <c r="S24" s="443"/>
      <c r="T24" s="443"/>
      <c r="U24" s="444"/>
    </row>
    <row r="25" spans="1:21" ht="14" outlineLevel="1" thickBot="1">
      <c r="B25" s="30" t="s">
        <v>359</v>
      </c>
      <c r="C25" s="30" t="s">
        <v>359</v>
      </c>
      <c r="D25" s="30" t="s">
        <v>359</v>
      </c>
      <c r="E25" s="30" t="s">
        <v>359</v>
      </c>
      <c r="F25" s="30" t="s">
        <v>359</v>
      </c>
      <c r="G25" s="30" t="s">
        <v>359</v>
      </c>
      <c r="I25" s="453"/>
      <c r="J25" s="454"/>
      <c r="K25" s="454"/>
      <c r="L25" s="454"/>
      <c r="M25" s="454"/>
      <c r="N25" s="455"/>
      <c r="P25" s="442"/>
      <c r="Q25" s="443"/>
      <c r="R25" s="443"/>
      <c r="S25" s="443"/>
      <c r="T25" s="443"/>
      <c r="U25" s="444"/>
    </row>
    <row r="26" spans="1:21" outlineLevel="1">
      <c r="A26" s="54" t="s">
        <v>360</v>
      </c>
      <c r="B26" s="21">
        <f>E64</f>
        <v>-1.2157249999999999</v>
      </c>
      <c r="C26" s="21">
        <f>F64</f>
        <v>-1.3257250000000003</v>
      </c>
      <c r="D26" s="21">
        <f>G64</f>
        <v>-0.993676</v>
      </c>
      <c r="E26" s="21">
        <f>H64</f>
        <v>-1.1036760000000001</v>
      </c>
      <c r="F26" s="21">
        <f>I64</f>
        <v>-0.993676</v>
      </c>
      <c r="G26" s="21">
        <f>SUM(J64:BB64)</f>
        <v>0</v>
      </c>
      <c r="I26" s="453"/>
      <c r="J26" s="454"/>
      <c r="K26" s="454"/>
      <c r="L26" s="454"/>
      <c r="M26" s="454"/>
      <c r="N26" s="455"/>
      <c r="P26" s="442"/>
      <c r="Q26" s="443"/>
      <c r="R26" s="443"/>
      <c r="S26" s="443"/>
      <c r="T26" s="443"/>
      <c r="U26" s="444"/>
    </row>
    <row r="27" spans="1:21" outlineLevel="1">
      <c r="A27" s="54" t="s">
        <v>361</v>
      </c>
      <c r="B27" s="21">
        <f>E71+E77</f>
        <v>-1.183854</v>
      </c>
      <c r="C27" s="21">
        <f>F71+F77</f>
        <v>-1.9337899999999999</v>
      </c>
      <c r="D27" s="21">
        <f>G71+G77</f>
        <v>-1.1376249999999999</v>
      </c>
      <c r="E27" s="21">
        <f>H71+H77</f>
        <v>-1.007053</v>
      </c>
      <c r="F27" s="21">
        <f>I71+I77</f>
        <v>-2.0539019999999999</v>
      </c>
      <c r="G27" s="21">
        <f>SUM(J71:BB71)+SUM(J77:BB77)</f>
        <v>0</v>
      </c>
      <c r="I27" s="453"/>
      <c r="J27" s="454"/>
      <c r="K27" s="454"/>
      <c r="L27" s="454"/>
      <c r="M27" s="454"/>
      <c r="N27" s="455"/>
      <c r="P27" s="442"/>
      <c r="Q27" s="443"/>
      <c r="R27" s="443"/>
      <c r="S27" s="443"/>
      <c r="T27" s="443"/>
      <c r="U27" s="444"/>
    </row>
    <row r="28" spans="1:21" outlineLevel="1">
      <c r="A28" s="154"/>
      <c r="B28" s="248"/>
      <c r="C28" s="248"/>
      <c r="D28" s="248"/>
      <c r="E28" s="248"/>
      <c r="F28" s="248"/>
      <c r="G28" s="248"/>
      <c r="I28" s="453"/>
      <c r="J28" s="454"/>
      <c r="K28" s="454"/>
      <c r="L28" s="454"/>
      <c r="M28" s="454"/>
      <c r="N28" s="455"/>
      <c r="P28" s="442"/>
      <c r="Q28" s="443"/>
      <c r="R28" s="443"/>
      <c r="S28" s="443"/>
      <c r="T28" s="443"/>
      <c r="U28" s="444"/>
    </row>
    <row r="29" spans="1:21" ht="14" outlineLevel="1" thickBot="1">
      <c r="A29" s="154"/>
      <c r="B29" s="248"/>
      <c r="C29" s="248"/>
      <c r="D29" s="248"/>
      <c r="E29" s="248"/>
      <c r="F29" s="248"/>
      <c r="G29" s="248"/>
      <c r="I29" s="453"/>
      <c r="J29" s="454"/>
      <c r="K29" s="454"/>
      <c r="L29" s="454"/>
      <c r="M29" s="454"/>
      <c r="N29" s="455"/>
      <c r="P29" s="442"/>
      <c r="Q29" s="443"/>
      <c r="R29" s="443"/>
      <c r="S29" s="443"/>
      <c r="T29" s="443"/>
      <c r="U29" s="444"/>
    </row>
    <row r="30" spans="1:21" ht="14" outlineLevel="1" thickBot="1">
      <c r="A30" s="308"/>
      <c r="B30" s="309" t="s">
        <v>362</v>
      </c>
      <c r="C30" s="310" t="s">
        <v>363</v>
      </c>
      <c r="D30" s="483" t="s">
        <v>322</v>
      </c>
      <c r="E30" s="484"/>
      <c r="F30" s="484"/>
      <c r="G30" s="485"/>
      <c r="I30" s="453"/>
      <c r="J30" s="454"/>
      <c r="K30" s="454"/>
      <c r="L30" s="454"/>
      <c r="M30" s="454"/>
      <c r="N30" s="455"/>
      <c r="P30" s="442"/>
      <c r="Q30" s="443"/>
      <c r="R30" s="443"/>
      <c r="S30" s="443"/>
      <c r="T30" s="443"/>
      <c r="U30" s="444"/>
    </row>
    <row r="31" spans="1:21" outlineLevel="1">
      <c r="A31" s="465" t="s">
        <v>364</v>
      </c>
      <c r="B31" s="342" t="s">
        <v>365</v>
      </c>
      <c r="C31" s="307">
        <v>59</v>
      </c>
      <c r="D31" s="494" t="s">
        <v>526</v>
      </c>
      <c r="E31" s="495"/>
      <c r="F31" s="495"/>
      <c r="G31" s="496"/>
      <c r="I31" s="453"/>
      <c r="J31" s="454"/>
      <c r="K31" s="454"/>
      <c r="L31" s="454"/>
      <c r="M31" s="454"/>
      <c r="N31" s="455"/>
      <c r="P31" s="442"/>
      <c r="Q31" s="443"/>
      <c r="R31" s="443"/>
      <c r="S31" s="443"/>
      <c r="T31" s="443"/>
      <c r="U31" s="444"/>
    </row>
    <row r="32" spans="1:21" outlineLevel="1">
      <c r="A32" s="465"/>
      <c r="B32" s="342" t="s">
        <v>367</v>
      </c>
      <c r="C32" s="252">
        <v>25</v>
      </c>
      <c r="D32" s="442"/>
      <c r="E32" s="443"/>
      <c r="F32" s="443"/>
      <c r="G32" s="497"/>
      <c r="I32" s="453"/>
      <c r="J32" s="454"/>
      <c r="K32" s="454"/>
      <c r="L32" s="454"/>
      <c r="M32" s="454"/>
      <c r="N32" s="455"/>
      <c r="P32" s="442"/>
      <c r="Q32" s="443"/>
      <c r="R32" s="443"/>
      <c r="S32" s="443"/>
      <c r="T32" s="443"/>
      <c r="U32" s="444"/>
    </row>
    <row r="33" spans="1:21" outlineLevel="1">
      <c r="A33" s="465"/>
      <c r="B33" s="342" t="s">
        <v>368</v>
      </c>
      <c r="C33" s="252">
        <v>2</v>
      </c>
      <c r="D33" s="442"/>
      <c r="E33" s="443"/>
      <c r="F33" s="443"/>
      <c r="G33" s="497"/>
      <c r="I33" s="453"/>
      <c r="J33" s="454"/>
      <c r="K33" s="454"/>
      <c r="L33" s="454"/>
      <c r="M33" s="454"/>
      <c r="N33" s="455"/>
      <c r="P33" s="442"/>
      <c r="Q33" s="443"/>
      <c r="R33" s="443"/>
      <c r="S33" s="443"/>
      <c r="T33" s="443"/>
      <c r="U33" s="444"/>
    </row>
    <row r="34" spans="1:21" outlineLevel="1">
      <c r="A34" s="465"/>
      <c r="B34" s="342" t="s">
        <v>369</v>
      </c>
      <c r="C34" s="252">
        <v>5</v>
      </c>
      <c r="D34" s="442"/>
      <c r="E34" s="443"/>
      <c r="F34" s="443"/>
      <c r="G34" s="497"/>
      <c r="I34" s="453"/>
      <c r="J34" s="454"/>
      <c r="K34" s="454"/>
      <c r="L34" s="454"/>
      <c r="M34" s="454"/>
      <c r="N34" s="455"/>
      <c r="P34" s="442"/>
      <c r="Q34" s="443"/>
      <c r="R34" s="443"/>
      <c r="S34" s="443"/>
      <c r="T34" s="443"/>
      <c r="U34" s="444"/>
    </row>
    <row r="35" spans="1:21" outlineLevel="1">
      <c r="A35" s="465"/>
      <c r="B35" s="342" t="s">
        <v>370</v>
      </c>
      <c r="C35" s="252">
        <v>0</v>
      </c>
      <c r="D35" s="442"/>
      <c r="E35" s="443"/>
      <c r="F35" s="443"/>
      <c r="G35" s="497"/>
      <c r="I35" s="453"/>
      <c r="J35" s="454"/>
      <c r="K35" s="454"/>
      <c r="L35" s="454"/>
      <c r="M35" s="454"/>
      <c r="N35" s="455"/>
      <c r="P35" s="442"/>
      <c r="Q35" s="443"/>
      <c r="R35" s="443"/>
      <c r="S35" s="443"/>
      <c r="T35" s="443"/>
      <c r="U35" s="444"/>
    </row>
    <row r="36" spans="1:21" outlineLevel="1">
      <c r="A36" s="465"/>
      <c r="B36" s="342" t="s">
        <v>371</v>
      </c>
      <c r="C36" s="252">
        <v>0</v>
      </c>
      <c r="D36" s="445"/>
      <c r="E36" s="446"/>
      <c r="F36" s="446"/>
      <c r="G36" s="498"/>
      <c r="I36" s="453"/>
      <c r="J36" s="454"/>
      <c r="K36" s="454"/>
      <c r="L36" s="454"/>
      <c r="M36" s="454"/>
      <c r="N36" s="455"/>
      <c r="P36" s="442"/>
      <c r="Q36" s="443"/>
      <c r="R36" s="443"/>
      <c r="S36" s="443"/>
      <c r="T36" s="443"/>
      <c r="U36" s="444"/>
    </row>
    <row r="37" spans="1:21" outlineLevel="1">
      <c r="A37" s="465"/>
      <c r="B37" s="312"/>
      <c r="C37" s="252"/>
      <c r="D37" s="488"/>
      <c r="E37" s="488"/>
      <c r="F37" s="488"/>
      <c r="G37" s="489"/>
      <c r="I37" s="453"/>
      <c r="J37" s="454"/>
      <c r="K37" s="454"/>
      <c r="L37" s="454"/>
      <c r="M37" s="454"/>
      <c r="N37" s="455"/>
      <c r="P37" s="442"/>
      <c r="Q37" s="443"/>
      <c r="R37" s="443"/>
      <c r="S37" s="443"/>
      <c r="T37" s="443"/>
      <c r="U37" s="444"/>
    </row>
    <row r="38" spans="1:21" outlineLevel="1">
      <c r="A38" s="465"/>
      <c r="B38" s="312"/>
      <c r="C38" s="252"/>
      <c r="D38" s="488"/>
      <c r="E38" s="488"/>
      <c r="F38" s="488"/>
      <c r="G38" s="489"/>
      <c r="I38" s="453"/>
      <c r="J38" s="454"/>
      <c r="K38" s="454"/>
      <c r="L38" s="454"/>
      <c r="M38" s="454"/>
      <c r="N38" s="455"/>
      <c r="P38" s="442"/>
      <c r="Q38" s="443"/>
      <c r="R38" s="443"/>
      <c r="S38" s="443"/>
      <c r="T38" s="443"/>
      <c r="U38" s="444"/>
    </row>
    <row r="39" spans="1:21" outlineLevel="1">
      <c r="A39" s="465"/>
      <c r="B39" s="312"/>
      <c r="C39" s="252"/>
      <c r="D39" s="488"/>
      <c r="E39" s="488"/>
      <c r="F39" s="488"/>
      <c r="G39" s="489"/>
      <c r="I39" s="453"/>
      <c r="J39" s="454"/>
      <c r="K39" s="454"/>
      <c r="L39" s="454"/>
      <c r="M39" s="454"/>
      <c r="N39" s="455"/>
      <c r="P39" s="442"/>
      <c r="Q39" s="443"/>
      <c r="R39" s="443"/>
      <c r="S39" s="443"/>
      <c r="T39" s="443"/>
      <c r="U39" s="444"/>
    </row>
    <row r="40" spans="1:21" ht="14" outlineLevel="1" thickBot="1">
      <c r="A40" s="466"/>
      <c r="B40" s="313"/>
      <c r="C40" s="314"/>
      <c r="D40" s="486"/>
      <c r="E40" s="486"/>
      <c r="F40" s="486"/>
      <c r="G40" s="487"/>
      <c r="I40" s="453"/>
      <c r="J40" s="454"/>
      <c r="K40" s="454"/>
      <c r="L40" s="454"/>
      <c r="M40" s="454"/>
      <c r="N40" s="455"/>
      <c r="P40" s="442"/>
      <c r="Q40" s="443"/>
      <c r="R40" s="443"/>
      <c r="S40" s="443"/>
      <c r="T40" s="443"/>
      <c r="U40" s="444"/>
    </row>
    <row r="41" spans="1:21" outlineLevel="1">
      <c r="A41" s="154"/>
      <c r="B41" s="248"/>
      <c r="C41" s="248"/>
      <c r="D41" s="248"/>
      <c r="E41" s="248"/>
      <c r="F41" s="248"/>
      <c r="G41" s="248"/>
      <c r="I41" s="453"/>
      <c r="J41" s="454"/>
      <c r="K41" s="454"/>
      <c r="L41" s="454"/>
      <c r="M41" s="454"/>
      <c r="N41" s="455"/>
      <c r="P41" s="442"/>
      <c r="Q41" s="443"/>
      <c r="R41" s="443"/>
      <c r="S41" s="443"/>
      <c r="T41" s="443"/>
      <c r="U41" s="444"/>
    </row>
    <row r="42" spans="1:21" outlineLevel="1">
      <c r="A42" s="154"/>
      <c r="B42" s="248"/>
      <c r="C42" s="248"/>
      <c r="D42" s="248"/>
      <c r="E42" s="248"/>
      <c r="F42" s="248"/>
      <c r="G42" s="248"/>
      <c r="I42" s="453"/>
      <c r="J42" s="454"/>
      <c r="K42" s="454"/>
      <c r="L42" s="454"/>
      <c r="M42" s="454"/>
      <c r="N42" s="455"/>
      <c r="P42" s="442"/>
      <c r="Q42" s="443"/>
      <c r="R42" s="443"/>
      <c r="S42" s="443"/>
      <c r="T42" s="443"/>
      <c r="U42" s="444"/>
    </row>
    <row r="43" spans="1:21" outlineLevel="1">
      <c r="A43" s="154"/>
      <c r="B43" s="248"/>
      <c r="C43" s="248"/>
      <c r="D43" s="248"/>
      <c r="E43" s="248"/>
      <c r="F43" s="248"/>
      <c r="G43" s="248"/>
      <c r="I43" s="453"/>
      <c r="J43" s="454"/>
      <c r="K43" s="454"/>
      <c r="L43" s="454"/>
      <c r="M43" s="454"/>
      <c r="N43" s="455"/>
      <c r="P43" s="442"/>
      <c r="Q43" s="443"/>
      <c r="R43" s="443"/>
      <c r="S43" s="443"/>
      <c r="T43" s="443"/>
      <c r="U43" s="444"/>
    </row>
    <row r="44" spans="1:21" outlineLevel="1">
      <c r="A44" s="154"/>
      <c r="B44" s="248"/>
      <c r="C44" s="248"/>
      <c r="D44" s="248"/>
      <c r="E44" s="248"/>
      <c r="F44" s="248"/>
      <c r="G44" s="248"/>
      <c r="I44" s="453"/>
      <c r="J44" s="454"/>
      <c r="K44" s="454"/>
      <c r="L44" s="454"/>
      <c r="M44" s="454"/>
      <c r="N44" s="455"/>
      <c r="P44" s="442"/>
      <c r="Q44" s="443"/>
      <c r="R44" s="443"/>
      <c r="S44" s="443"/>
      <c r="T44" s="443"/>
      <c r="U44" s="444"/>
    </row>
    <row r="45" spans="1:21" outlineLevel="1">
      <c r="A45" s="154"/>
      <c r="B45" s="248"/>
      <c r="C45" s="248"/>
      <c r="D45" s="248"/>
      <c r="E45" s="248"/>
      <c r="F45" s="248"/>
      <c r="G45" s="248"/>
      <c r="I45" s="456"/>
      <c r="J45" s="457"/>
      <c r="K45" s="457"/>
      <c r="L45" s="457"/>
      <c r="M45" s="457"/>
      <c r="N45" s="458"/>
      <c r="P45" s="445"/>
      <c r="Q45" s="446"/>
      <c r="R45" s="446"/>
      <c r="S45" s="446"/>
      <c r="T45" s="446"/>
      <c r="U45" s="447"/>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t="s">
        <v>304</v>
      </c>
      <c r="C54" s="340" t="s">
        <v>289</v>
      </c>
      <c r="D54" s="124" t="s">
        <v>382</v>
      </c>
      <c r="E54" s="242">
        <f>'Option_3 Workings'!E30*0.55</f>
        <v>-0.66864875000000001</v>
      </c>
      <c r="F54" s="242">
        <f>'Option_3 Workings'!F30*0.55</f>
        <v>-0.72914875000000012</v>
      </c>
      <c r="G54" s="242">
        <f>'Option_3 Workings'!G30*0.55</f>
        <v>-0.54652180000000006</v>
      </c>
      <c r="H54" s="242">
        <f>'Option_3 Workings'!H30*0.55</f>
        <v>-0.60702180000000006</v>
      </c>
      <c r="I54" s="242">
        <f>'Option_3 Workings'!I30*0.55</f>
        <v>-0.54652180000000006</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4"/>
      <c r="B55" s="36" t="s">
        <v>305</v>
      </c>
      <c r="C55" s="121" t="s">
        <v>289</v>
      </c>
      <c r="D55" s="2" t="s">
        <v>382</v>
      </c>
      <c r="E55" s="241">
        <f>'Option_3 Workings'!E30*0.45</f>
        <v>-0.54707625000000004</v>
      </c>
      <c r="F55" s="241">
        <f>'Option_3 Workings'!F30*0.45</f>
        <v>-0.59657625000000003</v>
      </c>
      <c r="G55" s="241">
        <f>'Option_3 Workings'!G30*0.45</f>
        <v>-0.4471542</v>
      </c>
      <c r="H55" s="241">
        <f>'Option_3 Workings'!H30*0.45</f>
        <v>-0.49665420000000005</v>
      </c>
      <c r="I55" s="241">
        <f>'Option_3 Workings'!I30*0.45</f>
        <v>-0.4471542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-1.2157249999999999</v>
      </c>
      <c r="F64" s="23">
        <f t="shared" ref="F64:BB64" si="3">SUM(F54:F63)</f>
        <v>-1.3257250000000003</v>
      </c>
      <c r="G64" s="23">
        <f t="shared" si="3"/>
        <v>-0.993676</v>
      </c>
      <c r="H64" s="23">
        <f t="shared" si="3"/>
        <v>-1.1036760000000001</v>
      </c>
      <c r="I64" s="23">
        <f t="shared" si="3"/>
        <v>-0.993676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t="s">
        <v>301</v>
      </c>
      <c r="C66" s="267" t="s">
        <v>527</v>
      </c>
      <c r="D66" s="268" t="s">
        <v>382</v>
      </c>
      <c r="E66" s="242">
        <f>'Option_3 Workings'!E29</f>
        <v>-1.183854</v>
      </c>
      <c r="F66" s="242">
        <f>'Option_3 Workings'!F29</f>
        <v>-1.9337899999999999</v>
      </c>
      <c r="G66" s="242">
        <f>'Option_3 Workings'!G29</f>
        <v>-1.1376249999999999</v>
      </c>
      <c r="H66" s="242">
        <f>'Option_3 Workings'!H29</f>
        <v>-1.007053</v>
      </c>
      <c r="I66" s="242">
        <f>'Option_3 Workings'!I29</f>
        <v>-2.0539019999999999</v>
      </c>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-1.183854</v>
      </c>
      <c r="F71" s="21">
        <f t="shared" ref="F71:BB71" si="4">SUM(F66:F70)</f>
        <v>-1.9337899999999999</v>
      </c>
      <c r="G71" s="21">
        <f t="shared" si="4"/>
        <v>-1.1376249999999999</v>
      </c>
      <c r="H71" s="21">
        <f t="shared" si="4"/>
        <v>-1.007053</v>
      </c>
      <c r="I71" s="21">
        <f t="shared" si="4"/>
        <v>-2.0539019999999999</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-0.409699325</v>
      </c>
      <c r="F82" s="21">
        <f t="shared" si="8"/>
        <v>-0.44676932500000011</v>
      </c>
      <c r="G82" s="21">
        <f t="shared" si="8"/>
        <v>-0.33486881200000002</v>
      </c>
      <c r="H82" s="21">
        <f t="shared" si="8"/>
        <v>-0.37193881200000006</v>
      </c>
      <c r="I82" s="21">
        <f t="shared" si="8"/>
        <v>-0.33486881200000002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-0.80602567499999989</v>
      </c>
      <c r="F83" s="21">
        <f t="shared" si="9"/>
        <v>-0.87895567500000016</v>
      </c>
      <c r="G83" s="21">
        <f t="shared" si="9"/>
        <v>-0.65880718799999993</v>
      </c>
      <c r="H83" s="21">
        <f t="shared" si="9"/>
        <v>-0.73173718800000009</v>
      </c>
      <c r="I83" s="21">
        <f t="shared" si="9"/>
        <v>-0.65880718799999993</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-3.4141610416666662E-2</v>
      </c>
      <c r="G84" s="21">
        <f>IF($E$82&lt;0,(IF(2050-F$80&lt;=0,0,(2/(2050-F$80+1))*(1-(SUM($E84:F84)/$E$82))*$E$82*'Fixed Data'!D$52)),0)</f>
        <v>-3.2657192572463765E-2</v>
      </c>
      <c r="H84" s="21">
        <f>IF($E$82&lt;0,(IF(2050-G$80&lt;=0,0,(2/(2050-G$80+1))*(1-(SUM($E84:G84)/$E$82))*$E$82*'Fixed Data'!E$52)),0)</f>
        <v>-3.1172774728260865E-2</v>
      </c>
      <c r="I84" s="21">
        <f>IF($E$82&lt;0,(IF(2050-H$80&lt;=0,0,(2/(2050-H$80+1))*(1-(SUM($E84:H84)/$E$82))*$E$82*'Fixed Data'!F$52)),0)</f>
        <v>-2.9688356884057972E-2</v>
      </c>
      <c r="J84" s="21">
        <f>IF($E$82&lt;0,(IF(2050-I$80&lt;=0,0,(2/(2050-I$80+1))*(1-(SUM($E84:I84)/$E$82))*$E$82*'Fixed Data'!G$52)),0)</f>
        <v>-2.8203939039855071E-2</v>
      </c>
      <c r="K84" s="21">
        <f>IF($E$82&lt;0,(IF(2050-J$80&lt;=0,0,(2/(2050-J$80+1))*(1-(SUM($E84:J84)/$E$82))*$E$82*'Fixed Data'!H$52)),0)</f>
        <v>-2.6719521195652175E-2</v>
      </c>
      <c r="L84" s="21">
        <f>IF($E$82&lt;0,(IF(2050-K$80&lt;=0,0,(2/(2050-K$80+1))*(1-(SUM($E84:K84)/$E$82))*$E$82*'Fixed Data'!I$52)),0)</f>
        <v>-2.5235103351449274E-2</v>
      </c>
      <c r="M84" s="21">
        <f>IF($E$82&lt;0,(IF(2050-L$80&lt;=0,0,(2/(2050-L$80+1))*(1-(SUM($E84:L84)/$E$82))*$E$82*'Fixed Data'!J$52)),0)</f>
        <v>-2.3750685507246374E-2</v>
      </c>
      <c r="N84" s="21">
        <f>IF($E$82&lt;0,(IF(2050-M$80&lt;=0,0,(2/(2050-M$80+1))*(1-(SUM($E84:M84)/$E$82))*$E$82*'Fixed Data'!K$52)),0)</f>
        <v>-2.2266267663043474E-2</v>
      </c>
      <c r="O84" s="21">
        <f>IF($E$82&lt;0,(IF(2050-N$80&lt;=0,0,(2/(2050-N$80+1))*(1-(SUM($E84:N84)/$E$82))*$E$82*'Fixed Data'!L$52)),0)</f>
        <v>-2.0781849818840577E-2</v>
      </c>
      <c r="P84" s="21">
        <f>IF($E$82&lt;0,(IF(2050-O$80&lt;=0,0,(2/(2050-O$80+1))*(1-(SUM($E84:O84)/$E$82))*$E$82*'Fixed Data'!M$52)),0)</f>
        <v>-1.9297431974637683E-2</v>
      </c>
      <c r="Q84" s="21">
        <f>IF($E$82&lt;0,(IF(2050-P$80&lt;=0,0,(2/(2050-P$80+1))*(1-(SUM($E84:P84)/$E$82))*$E$82*'Fixed Data'!N$52)),0)</f>
        <v>-1.7813014130434787E-2</v>
      </c>
      <c r="R84" s="21">
        <f>IF($E$82&lt;0,(IF(2050-Q$80&lt;=0,0,(2/(2050-Q$80+1))*(1-(SUM($E84:Q84)/$E$82))*$E$82*'Fixed Data'!O$52)),0)</f>
        <v>-1.6328596286231879E-2</v>
      </c>
      <c r="S84" s="21">
        <f>IF($E$82&lt;0,(IF(2050-R$80&lt;=0,0,(2/(2050-R$80+1))*(1-(SUM($E84:R84)/$E$82))*$E$82*'Fixed Data'!P$52)),0)</f>
        <v>-1.4844178442028977E-2</v>
      </c>
      <c r="T84" s="21">
        <f>IF($E$82&lt;0,(IF(2050-S$80&lt;=0,0,(2/(2050-S$80+1))*(1-(SUM($E84:S84)/$E$82))*$E$82*'Fixed Data'!Q$52)),0)</f>
        <v>-1.3359760597826084E-2</v>
      </c>
      <c r="U84" s="21">
        <f>IF($E$82&lt;0,(IF(2050-T$80&lt;=0,0,(2/(2050-T$80+1))*(1-(SUM($E84:T84)/$E$82))*$E$82*'Fixed Data'!R$52)),0)</f>
        <v>-1.187534275362319E-2</v>
      </c>
      <c r="V84" s="21">
        <f>IF($E$82&lt;0,(IF(2050-U$80&lt;=0,0,(2/(2050-U$80+1))*(1-(SUM($E84:U84)/$E$82))*$E$82*'Fixed Data'!S$52)),0)</f>
        <v>-1.0390924909420302E-2</v>
      </c>
      <c r="W84" s="21">
        <f>IF($E$82&lt;0,(IF(2050-V$80&lt;=0,0,(2/(2050-V$80+1))*(1-(SUM($E84:V84)/$E$82))*$E$82*'Fixed Data'!T$52)),0)</f>
        <v>-8.9065070652174037E-3</v>
      </c>
      <c r="X84" s="21">
        <f>IF($E$82&lt;0,(IF(2050-W$80&lt;=0,0,(2/(2050-W$80+1))*(1-(SUM($E84:W84)/$E$82))*$E$82*'Fixed Data'!U$52)),0)</f>
        <v>-7.4220892210145103E-3</v>
      </c>
      <c r="Y84" s="21">
        <f>IF($E$82&lt;0,(IF(2050-X$80&lt;=0,0,(2/(2050-X$80+1))*(1-(SUM($E84:X84)/$E$82))*$E$82*'Fixed Data'!V$52)),0)</f>
        <v>-5.937671376811603E-3</v>
      </c>
      <c r="Z84" s="21">
        <f>IF($E$82&lt;0,(IF(2050-Y$80&lt;=0,0,(2/(2050-Y$80+1))*(1-(SUM($E84:Y84)/$E$82))*$E$82*'Fixed Data'!W$52)),0)</f>
        <v>-4.4532535326086923E-3</v>
      </c>
      <c r="AA84" s="21">
        <f>IF($E$82&lt;0,(IF(2050-Z$80&lt;=0,0,(2/(2050-Z$80+1))*(1-(SUM($E84:Z84)/$E$82))*$E$82*'Fixed Data'!X$52)),0)</f>
        <v>-2.9688356884058102E-3</v>
      </c>
      <c r="AB84" s="21">
        <f>IF($E$82&lt;0,(IF(2050-AA$80&lt;=0,0,(2/(2050-AA$80+1))*(1-(SUM($E84:AA84)/$E$82))*$E$82*'Fixed Data'!Y$52)),0)</f>
        <v>-1.4844178442029051E-3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-3.8849506521739137E-2</v>
      </c>
      <c r="H85" s="21">
        <f>IF($F$82&lt;0,(IF(2050-G$80&lt;=0,0,(2/(2050-G$80+1))*(1-(SUM($E85:G85)/$F$82))*$F$82*'Fixed Data'!E$52)),0)</f>
        <v>-3.7083619861660089E-2</v>
      </c>
      <c r="I85" s="21">
        <f>IF($F$82&lt;0,(IF(2050-H$80&lt;=0,0,(2/(2050-H$80+1))*(1-(SUM($E85:H85)/$F$82))*$F$82*'Fixed Data'!F$52)),0)</f>
        <v>-3.5317733201581034E-2</v>
      </c>
      <c r="J85" s="21">
        <f>IF($F$82&lt;0,(IF(2050-I$80&lt;=0,0,(2/(2050-I$80+1))*(1-(SUM($E85:I85)/$F$82))*$F$82*'Fixed Data'!G$52)),0)</f>
        <v>-3.3551846541501992E-2</v>
      </c>
      <c r="K85" s="21">
        <f>IF($F$82&lt;0,(IF(2050-J$80&lt;=0,0,(2/(2050-J$80+1))*(1-(SUM($E85:J85)/$F$82))*$F$82*'Fixed Data'!H$52)),0)</f>
        <v>-3.178595988142293E-2</v>
      </c>
      <c r="L85" s="21">
        <f>IF($F$82&lt;0,(IF(2050-K$80&lt;=0,0,(2/(2050-K$80+1))*(1-(SUM($E85:K85)/$F$82))*$F$82*'Fixed Data'!I$52)),0)</f>
        <v>-3.0020073221343882E-2</v>
      </c>
      <c r="M85" s="21">
        <f>IF($F$82&lt;0,(IF(2050-L$80&lt;=0,0,(2/(2050-L$80+1))*(1-(SUM($E85:L85)/$F$82))*$F$82*'Fixed Data'!J$52)),0)</f>
        <v>-2.8254186561264827E-2</v>
      </c>
      <c r="N85" s="21">
        <f>IF($F$82&lt;0,(IF(2050-M$80&lt;=0,0,(2/(2050-M$80+1))*(1-(SUM($E85:M85)/$F$82))*$F$82*'Fixed Data'!K$52)),0)</f>
        <v>-2.6488299901185779E-2</v>
      </c>
      <c r="O85" s="21">
        <f>IF($F$82&lt;0,(IF(2050-N$80&lt;=0,0,(2/(2050-N$80+1))*(1-(SUM($E85:N85)/$F$82))*$F$82*'Fixed Data'!L$52)),0)</f>
        <v>-2.4722413241106727E-2</v>
      </c>
      <c r="P85" s="21">
        <f>IF($F$82&lt;0,(IF(2050-O$80&lt;=0,0,(2/(2050-O$80+1))*(1-(SUM($E85:O85)/$F$82))*$F$82*'Fixed Data'!M$52)),0)</f>
        <v>-2.2956526581027668E-2</v>
      </c>
      <c r="Q85" s="21">
        <f>IF($F$82&lt;0,(IF(2050-P$80&lt;=0,0,(2/(2050-P$80+1))*(1-(SUM($E85:P85)/$F$82))*$F$82*'Fixed Data'!N$52)),0)</f>
        <v>-2.1190639920948624E-2</v>
      </c>
      <c r="R85" s="21">
        <f>IF($F$82&lt;0,(IF(2050-Q$80&lt;=0,0,(2/(2050-Q$80+1))*(1-(SUM($E85:Q85)/$F$82))*$F$82*'Fixed Data'!O$52)),0)</f>
        <v>-1.9424753260869572E-2</v>
      </c>
      <c r="S85" s="21">
        <f>IF($F$82&lt;0,(IF(2050-R$80&lt;=0,0,(2/(2050-R$80+1))*(1-(SUM($E85:R85)/$F$82))*$F$82*'Fixed Data'!P$52)),0)</f>
        <v>-1.7658866600790524E-2</v>
      </c>
      <c r="T85" s="21">
        <f>IF($F$82&lt;0,(IF(2050-S$80&lt;=0,0,(2/(2050-S$80+1))*(1-(SUM($E85:S85)/$F$82))*$F$82*'Fixed Data'!Q$52)),0)</f>
        <v>-1.5892979940711472E-2</v>
      </c>
      <c r="U85" s="21">
        <f>IF($F$82&lt;0,(IF(2050-T$80&lt;=0,0,(2/(2050-T$80+1))*(1-(SUM($E85:T85)/$F$82))*$F$82*'Fixed Data'!R$52)),0)</f>
        <v>-1.412709328063242E-2</v>
      </c>
      <c r="V85" s="21">
        <f>IF($F$82&lt;0,(IF(2050-U$80&lt;=0,0,(2/(2050-U$80+1))*(1-(SUM($E85:U85)/$F$82))*$F$82*'Fixed Data'!S$52)),0)</f>
        <v>-1.2361206620553353E-2</v>
      </c>
      <c r="W85" s="21">
        <f>IF($F$82&lt;0,(IF(2050-V$80&lt;=0,0,(2/(2050-V$80+1))*(1-(SUM($E85:V85)/$F$82))*$F$82*'Fixed Data'!T$52)),0)</f>
        <v>-1.0595319960474305E-2</v>
      </c>
      <c r="X85" s="21">
        <f>IF($F$82&lt;0,(IF(2050-W$80&lt;=0,0,(2/(2050-W$80+1))*(1-(SUM($E85:W85)/$F$82))*$F$82*'Fixed Data'!U$52)),0)</f>
        <v>-8.8294333003952584E-3</v>
      </c>
      <c r="Y85" s="21">
        <f>IF($F$82&lt;0,(IF(2050-X$80&lt;=0,0,(2/(2050-X$80+1))*(1-(SUM($E85:X85)/$F$82))*$F$82*'Fixed Data'!V$52)),0)</f>
        <v>-7.0635466403162067E-3</v>
      </c>
      <c r="Z85" s="21">
        <f>IF($F$82&lt;0,(IF(2050-Y$80&lt;=0,0,(2/(2050-Y$80+1))*(1-(SUM($E85:Y85)/$F$82))*$F$82*'Fixed Data'!W$52)),0)</f>
        <v>-5.2976599802371498E-3</v>
      </c>
      <c r="AA85" s="21">
        <f>IF($F$82&lt;0,(IF(2050-Z$80&lt;=0,0,(2/(2050-Z$80+1))*(1-(SUM($E85:Z85)/$F$82))*$F$82*'Fixed Data'!X$52)),0)</f>
        <v>-3.5317733201581159E-3</v>
      </c>
      <c r="AB85" s="21">
        <f>IF($F$82&lt;0,(IF(2050-AA$80&lt;=0,0,(2/(2050-AA$80+1))*(1-(SUM($E85:AA85)/$F$82))*$F$82*'Fixed Data'!Y$52)),0)</f>
        <v>-1.7658866600790417E-3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-3.0442619272727275E-2</v>
      </c>
      <c r="I86" s="21">
        <f>IF($G$82&lt;0,(IF(2050-H$80&lt;=0,0,(2/(2050-H$80+1))*(1-(SUM($E86:H86)/$G$82))*$G$82*'Fixed Data'!F$52)),0)</f>
        <v>-2.8992970735930736E-2</v>
      </c>
      <c r="J86" s="21">
        <f>IF($G$82&lt;0,(IF(2050-I$80&lt;=0,0,(2/(2050-I$80+1))*(1-(SUM($E86:I86)/$G$82))*$G$82*'Fixed Data'!G$52)),0)</f>
        <v>-2.7543322199134201E-2</v>
      </c>
      <c r="K86" s="21">
        <f>IF($G$82&lt;0,(IF(2050-J$80&lt;=0,0,(2/(2050-J$80+1))*(1-(SUM($E86:J86)/$G$82))*$G$82*'Fixed Data'!H$52)),0)</f>
        <v>-2.6093673662337658E-2</v>
      </c>
      <c r="L86" s="21">
        <f>IF($G$82&lt;0,(IF(2050-K$80&lt;=0,0,(2/(2050-K$80+1))*(1-(SUM($E86:K86)/$G$82))*$G$82*'Fixed Data'!I$52)),0)</f>
        <v>-2.4644025125541123E-2</v>
      </c>
      <c r="M86" s="21">
        <f>IF($G$82&lt;0,(IF(2050-L$80&lt;=0,0,(2/(2050-L$80+1))*(1-(SUM($E86:L86)/$G$82))*$G$82*'Fixed Data'!J$52)),0)</f>
        <v>-2.319437658874459E-2</v>
      </c>
      <c r="N86" s="21">
        <f>IF($G$82&lt;0,(IF(2050-M$80&lt;=0,0,(2/(2050-M$80+1))*(1-(SUM($E86:M86)/$G$82))*$G$82*'Fixed Data'!K$52)),0)</f>
        <v>-2.1744728051948051E-2</v>
      </c>
      <c r="O86" s="21">
        <f>IF($G$82&lt;0,(IF(2050-N$80&lt;=0,0,(2/(2050-N$80+1))*(1-(SUM($E86:N86)/$G$82))*$G$82*'Fixed Data'!L$52)),0)</f>
        <v>-2.0295079515151512E-2</v>
      </c>
      <c r="P86" s="21">
        <f>IF($G$82&lt;0,(IF(2050-O$80&lt;=0,0,(2/(2050-O$80+1))*(1-(SUM($E86:O86)/$G$82))*$G$82*'Fixed Data'!M$52)),0)</f>
        <v>-1.8845430978354977E-2</v>
      </c>
      <c r="Q86" s="21">
        <f>IF($G$82&lt;0,(IF(2050-P$80&lt;=0,0,(2/(2050-P$80+1))*(1-(SUM($E86:P86)/$G$82))*$G$82*'Fixed Data'!N$52)),0)</f>
        <v>-1.7395782441558445E-2</v>
      </c>
      <c r="R86" s="21">
        <f>IF($G$82&lt;0,(IF(2050-Q$80&lt;=0,0,(2/(2050-Q$80+1))*(1-(SUM($E86:Q86)/$G$82))*$G$82*'Fixed Data'!O$52)),0)</f>
        <v>-1.5946133904761906E-2</v>
      </c>
      <c r="S86" s="21">
        <f>IF($G$82&lt;0,(IF(2050-R$80&lt;=0,0,(2/(2050-R$80+1))*(1-(SUM($E86:R86)/$G$82))*$G$82*'Fixed Data'!P$52)),0)</f>
        <v>-1.4496485367965373E-2</v>
      </c>
      <c r="T86" s="21">
        <f>IF($G$82&lt;0,(IF(2050-S$80&lt;=0,0,(2/(2050-S$80+1))*(1-(SUM($E86:S86)/$G$82))*$G$82*'Fixed Data'!Q$52)),0)</f>
        <v>-1.3046836831168829E-2</v>
      </c>
      <c r="U86" s="21">
        <f>IF($G$82&lt;0,(IF(2050-T$80&lt;=0,0,(2/(2050-T$80+1))*(1-(SUM($E86:T86)/$G$82))*$G$82*'Fixed Data'!R$52)),0)</f>
        <v>-1.1597188294372297E-2</v>
      </c>
      <c r="V86" s="21">
        <f>IF($G$82&lt;0,(IF(2050-U$80&lt;=0,0,(2/(2050-U$80+1))*(1-(SUM($E86:U86)/$G$82))*$G$82*'Fixed Data'!S$52)),0)</f>
        <v>-1.0147539757575768E-2</v>
      </c>
      <c r="W86" s="21">
        <f>IF($G$82&lt;0,(IF(2050-V$80&lt;=0,0,(2/(2050-V$80+1))*(1-(SUM($E86:V86)/$G$82))*$G$82*'Fixed Data'!T$52)),0)</f>
        <v>-8.697891220779224E-3</v>
      </c>
      <c r="X86" s="21">
        <f>IF($G$82&lt;0,(IF(2050-W$80&lt;=0,0,(2/(2050-W$80+1))*(1-(SUM($E86:W86)/$G$82))*$G$82*'Fixed Data'!U$52)),0)</f>
        <v>-7.2482426839826867E-3</v>
      </c>
      <c r="Y86" s="21">
        <f>IF($G$82&lt;0,(IF(2050-X$80&lt;=0,0,(2/(2050-X$80+1))*(1-(SUM($E86:X86)/$G$82))*$G$82*'Fixed Data'!V$52)),0)</f>
        <v>-5.7985941471861589E-3</v>
      </c>
      <c r="Z86" s="21">
        <f>IF($G$82&lt;0,(IF(2050-Y$80&lt;=0,0,(2/(2050-Y$80+1))*(1-(SUM($E86:Y86)/$G$82))*$G$82*'Fixed Data'!W$52)),0)</f>
        <v>-4.348945610389612E-3</v>
      </c>
      <c r="AA86" s="21">
        <f>IF($G$82&lt;0,(IF(2050-Z$80&lt;=0,0,(2/(2050-Z$80+1))*(1-(SUM($E86:Z86)/$G$82))*$G$82*'Fixed Data'!X$52)),0)</f>
        <v>-2.8992970735930742E-3</v>
      </c>
      <c r="AB86" s="21">
        <f>IF($G$82&lt;0,(IF(2050-AA$80&lt;=0,0,(2/(2050-AA$80+1))*(1-(SUM($E86:AA86)/$G$82))*$G$82*'Fixed Data'!Y$52)),0)</f>
        <v>-1.449648536796525E-3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-3.5422744000000006E-2</v>
      </c>
      <c r="J87" s="21">
        <f>IF($H$82&lt;0,(IF(2050-I$80&lt;=0,0,(2/(2050-I$80+1))*(1-(SUM($E87:I87)/$H$82))*$H$82*'Fixed Data'!G$52)),0)</f>
        <v>-3.3651606800000011E-2</v>
      </c>
      <c r="K87" s="21">
        <f>IF($H$82&lt;0,(IF(2050-J$80&lt;=0,0,(2/(2050-J$80+1))*(1-(SUM($E87:J87)/$H$82))*$H$82*'Fixed Data'!H$52)),0)</f>
        <v>-3.1880469600000003E-2</v>
      </c>
      <c r="L87" s="21">
        <f>IF($H$82&lt;0,(IF(2050-K$80&lt;=0,0,(2/(2050-K$80+1))*(1-(SUM($E87:K87)/$H$82))*$H$82*'Fixed Data'!I$52)),0)</f>
        <v>-3.0109332400000001E-2</v>
      </c>
      <c r="M87" s="21">
        <f>IF($H$82&lt;0,(IF(2050-L$80&lt;=0,0,(2/(2050-L$80+1))*(1-(SUM($E87:L87)/$H$82))*$H$82*'Fixed Data'!J$52)),0)</f>
        <v>-2.8338195200000003E-2</v>
      </c>
      <c r="N87" s="21">
        <f>IF($H$82&lt;0,(IF(2050-M$80&lt;=0,0,(2/(2050-M$80+1))*(1-(SUM($E87:M87)/$H$82))*$H$82*'Fixed Data'!K$52)),0)</f>
        <v>-2.6567058000000005E-2</v>
      </c>
      <c r="O87" s="21">
        <f>IF($H$82&lt;0,(IF(2050-N$80&lt;=0,0,(2/(2050-N$80+1))*(1-(SUM($E87:N87)/$H$82))*$H$82*'Fixed Data'!L$52)),0)</f>
        <v>-2.4795920800000003E-2</v>
      </c>
      <c r="P87" s="21">
        <f>IF($H$82&lt;0,(IF(2050-O$80&lt;=0,0,(2/(2050-O$80+1))*(1-(SUM($E87:O87)/$H$82))*$H$82*'Fixed Data'!M$52)),0)</f>
        <v>-2.3024783600000005E-2</v>
      </c>
      <c r="Q87" s="21">
        <f>IF($H$82&lt;0,(IF(2050-P$80&lt;=0,0,(2/(2050-P$80+1))*(1-(SUM($E87:P87)/$H$82))*$H$82*'Fixed Data'!N$52)),0)</f>
        <v>-2.1253646399999999E-2</v>
      </c>
      <c r="R87" s="21">
        <f>IF($H$82&lt;0,(IF(2050-Q$80&lt;=0,0,(2/(2050-Q$80+1))*(1-(SUM($E87:Q87)/$H$82))*$H$82*'Fixed Data'!O$52)),0)</f>
        <v>-1.9482509199999998E-2</v>
      </c>
      <c r="S87" s="21">
        <f>IF($H$82&lt;0,(IF(2050-R$80&lt;=0,0,(2/(2050-R$80+1))*(1-(SUM($E87:R87)/$H$82))*$H$82*'Fixed Data'!P$52)),0)</f>
        <v>-1.7711372E-2</v>
      </c>
      <c r="T87" s="21">
        <f>IF($H$82&lt;0,(IF(2050-S$80&lt;=0,0,(2/(2050-S$80+1))*(1-(SUM($E87:S87)/$H$82))*$H$82*'Fixed Data'!Q$52)),0)</f>
        <v>-1.5940234799999998E-2</v>
      </c>
      <c r="U87" s="21">
        <f>IF($H$82&lt;0,(IF(2050-T$80&lt;=0,0,(2/(2050-T$80+1))*(1-(SUM($E87:T87)/$H$82))*$H$82*'Fixed Data'!R$52)),0)</f>
        <v>-1.4169097599999996E-2</v>
      </c>
      <c r="V87" s="21">
        <f>IF($H$82&lt;0,(IF(2050-U$80&lt;=0,0,(2/(2050-U$80+1))*(1-(SUM($E87:U87)/$H$82))*$H$82*'Fixed Data'!S$52)),0)</f>
        <v>-1.2397960399999989E-2</v>
      </c>
      <c r="W87" s="21">
        <f>IF($H$82&lt;0,(IF(2050-V$80&lt;=0,0,(2/(2050-V$80+1))*(1-(SUM($E87:V87)/$H$82))*$H$82*'Fixed Data'!T$52)),0)</f>
        <v>-1.06268232E-2</v>
      </c>
      <c r="X87" s="21">
        <f>IF($H$82&lt;0,(IF(2050-W$80&lt;=0,0,(2/(2050-W$80+1))*(1-(SUM($E87:W87)/$H$82))*$H$82*'Fixed Data'!U$52)),0)</f>
        <v>-8.8556859999999963E-3</v>
      </c>
      <c r="Y87" s="21">
        <f>IF($H$82&lt;0,(IF(2050-X$80&lt;=0,0,(2/(2050-X$80+1))*(1-(SUM($E87:X87)/$H$82))*$H$82*'Fixed Data'!V$52)),0)</f>
        <v>-7.0845488000000094E-3</v>
      </c>
      <c r="Z87" s="21">
        <f>IF($H$82&lt;0,(IF(2050-Y$80&lt;=0,0,(2/(2050-Y$80+1))*(1-(SUM($E87:Y87)/$H$82))*$H$82*'Fixed Data'!W$52)),0)</f>
        <v>-5.3134115999999816E-3</v>
      </c>
      <c r="AA87" s="21">
        <f>IF($H$82&lt;0,(IF(2050-Z$80&lt;=0,0,(2/(2050-Z$80+1))*(1-(SUM($E87:Z87)/$H$82))*$H$82*'Fixed Data'!X$52)),0)</f>
        <v>-3.5422743999999882E-3</v>
      </c>
      <c r="AB87" s="21">
        <f>IF($H$82&lt;0,(IF(2050-AA$80&lt;=0,0,(2/(2050-AA$80+1))*(1-(SUM($E87:AA87)/$H$82))*$H$82*'Fixed Data'!Y$52)),0)</f>
        <v>-1.7711371999999941E-3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-3.3486881200000006E-2</v>
      </c>
      <c r="K88" s="21">
        <f>IF($I$82&lt;0,(IF(2050-J$80&lt;=0,0,(2/(2050-J$80+1))*(1-(SUM($E88:J88)/$I$82))*$I$82*'Fixed Data'!H$52)),0)</f>
        <v>-3.1724413768421056E-2</v>
      </c>
      <c r="L88" s="21">
        <f>IF($I$82&lt;0,(IF(2050-K$80&lt;=0,0,(2/(2050-K$80+1))*(1-(SUM($E88:K88)/$I$82))*$I$82*'Fixed Data'!I$52)),0)</f>
        <v>-2.9961946336842103E-2</v>
      </c>
      <c r="M88" s="21">
        <f>IF($I$82&lt;0,(IF(2050-L$80&lt;=0,0,(2/(2050-L$80+1))*(1-(SUM($E88:L88)/$I$82))*$I$82*'Fixed Data'!J$52)),0)</f>
        <v>-2.819947890526316E-2</v>
      </c>
      <c r="N88" s="21">
        <f>IF($I$82&lt;0,(IF(2050-M$80&lt;=0,0,(2/(2050-M$80+1))*(1-(SUM($E88:M88)/$I$82))*$I$82*'Fixed Data'!K$52)),0)</f>
        <v>-2.643701147368421E-2</v>
      </c>
      <c r="O88" s="21">
        <f>IF($I$82&lt;0,(IF(2050-N$80&lt;=0,0,(2/(2050-N$80+1))*(1-(SUM($E88:N88)/$I$82))*$I$82*'Fixed Data'!L$52)),0)</f>
        <v>-2.4674544042105267E-2</v>
      </c>
      <c r="P88" s="21">
        <f>IF($I$82&lt;0,(IF(2050-O$80&lt;=0,0,(2/(2050-O$80+1))*(1-(SUM($E88:O88)/$I$82))*$I$82*'Fixed Data'!M$52)),0)</f>
        <v>-2.2912076610526317E-2</v>
      </c>
      <c r="Q88" s="21">
        <f>IF($I$82&lt;0,(IF(2050-P$80&lt;=0,0,(2/(2050-P$80+1))*(1-(SUM($E88:P88)/$I$82))*$I$82*'Fixed Data'!N$52)),0)</f>
        <v>-2.1149609178947374E-2</v>
      </c>
      <c r="R88" s="21">
        <f>IF($I$82&lt;0,(IF(2050-Q$80&lt;=0,0,(2/(2050-Q$80+1))*(1-(SUM($E88:Q88)/$I$82))*$I$82*'Fixed Data'!O$52)),0)</f>
        <v>-1.9387141747368421E-2</v>
      </c>
      <c r="S88" s="21">
        <f>IF($I$82&lt;0,(IF(2050-R$80&lt;=0,0,(2/(2050-R$80+1))*(1-(SUM($E88:R88)/$I$82))*$I$82*'Fixed Data'!P$52)),0)</f>
        <v>-1.7624674315789474E-2</v>
      </c>
      <c r="T88" s="21">
        <f>IF($I$82&lt;0,(IF(2050-S$80&lt;=0,0,(2/(2050-S$80+1))*(1-(SUM($E88:S88)/$I$82))*$I$82*'Fixed Data'!Q$52)),0)</f>
        <v>-1.5862206884210524E-2</v>
      </c>
      <c r="U88" s="21">
        <f>IF($I$82&lt;0,(IF(2050-T$80&lt;=0,0,(2/(2050-T$80+1))*(1-(SUM($E88:T88)/$I$82))*$I$82*'Fixed Data'!R$52)),0)</f>
        <v>-1.4099739452631582E-2</v>
      </c>
      <c r="V88" s="21">
        <f>IF($I$82&lt;0,(IF(2050-U$80&lt;=0,0,(2/(2050-U$80+1))*(1-(SUM($E88:U88)/$I$82))*$I$82*'Fixed Data'!S$52)),0)</f>
        <v>-1.2337272021052625E-2</v>
      </c>
      <c r="W88" s="21">
        <f>IF($I$82&lt;0,(IF(2050-V$80&lt;=0,0,(2/(2050-V$80+1))*(1-(SUM($E88:V88)/$I$82))*$I$82*'Fixed Data'!T$52)),0)</f>
        <v>-1.0574804589473685E-2</v>
      </c>
      <c r="X88" s="21">
        <f>IF($I$82&lt;0,(IF(2050-W$80&lt;=0,0,(2/(2050-W$80+1))*(1-(SUM($E88:W88)/$I$82))*$I$82*'Fixed Data'!U$52)),0)</f>
        <v>-8.8123371578947389E-3</v>
      </c>
      <c r="Y88" s="21">
        <f>IF($I$82&lt;0,(IF(2050-X$80&lt;=0,0,(2/(2050-X$80+1))*(1-(SUM($E88:X88)/$I$82))*$I$82*'Fixed Data'!V$52)),0)</f>
        <v>-7.049869726315783E-3</v>
      </c>
      <c r="Z88" s="21">
        <f>IF($I$82&lt;0,(IF(2050-Y$80&lt;=0,0,(2/(2050-Y$80+1))*(1-(SUM($E88:Y88)/$I$82))*$I$82*'Fixed Data'!W$52)),0)</f>
        <v>-5.28740229473684E-3</v>
      </c>
      <c r="AA88" s="21">
        <f>IF($I$82&lt;0,(IF(2050-Z$80&lt;=0,0,(2/(2050-Z$80+1))*(1-(SUM($E88:Z88)/$I$82))*$I$82*'Fixed Data'!X$52)),0)</f>
        <v>-3.5249348631579058E-3</v>
      </c>
      <c r="AB88" s="21">
        <f>IF($I$82&lt;0,(IF(2050-AA$80&lt;=0,0,(2/(2050-AA$80+1))*(1-(SUM($E88:AA88)/$I$82))*$I$82*'Fixed Data'!Y$52)),0)</f>
        <v>-1.7624674315789158E-3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-3.4141610416666662E-2</v>
      </c>
      <c r="G128" s="21">
        <f t="shared" si="10"/>
        <v>-7.1506699094202902E-2</v>
      </c>
      <c r="H128" s="21">
        <f t="shared" si="10"/>
        <v>-9.8699013862648233E-2</v>
      </c>
      <c r="I128" s="21">
        <f t="shared" si="10"/>
        <v>-0.12942180482156976</v>
      </c>
      <c r="J128" s="21">
        <f t="shared" si="10"/>
        <v>-0.1564375957804913</v>
      </c>
      <c r="K128" s="21">
        <f t="shared" si="10"/>
        <v>-0.14820403810783384</v>
      </c>
      <c r="L128" s="21">
        <f t="shared" si="10"/>
        <v>-0.13997048043517638</v>
      </c>
      <c r="M128" s="21">
        <f t="shared" si="10"/>
        <v>-0.13173692276251897</v>
      </c>
      <c r="N128" s="21">
        <f t="shared" si="10"/>
        <v>-0.12350336508986152</v>
      </c>
      <c r="O128" s="21">
        <f t="shared" si="10"/>
        <v>-0.11526980741720409</v>
      </c>
      <c r="P128" s="21">
        <f t="shared" si="10"/>
        <v>-0.10703624974454665</v>
      </c>
      <c r="Q128" s="21">
        <f t="shared" si="10"/>
        <v>-9.8802692071889214E-2</v>
      </c>
      <c r="R128" s="21">
        <f t="shared" si="10"/>
        <v>-9.0569134399231782E-2</v>
      </c>
      <c r="S128" s="21">
        <f t="shared" si="10"/>
        <v>-8.233557672657435E-2</v>
      </c>
      <c r="T128" s="21">
        <f t="shared" si="10"/>
        <v>-7.4102019053916904E-2</v>
      </c>
      <c r="U128" s="21">
        <f t="shared" si="10"/>
        <v>-6.5868461381259485E-2</v>
      </c>
      <c r="V128" s="21">
        <f t="shared" si="10"/>
        <v>-5.7634903708602039E-2</v>
      </c>
      <c r="W128" s="21">
        <f t="shared" si="10"/>
        <v>-4.9401346035944621E-2</v>
      </c>
      <c r="X128" s="21">
        <f t="shared" si="10"/>
        <v>-4.1167788363287189E-2</v>
      </c>
      <c r="Y128" s="21">
        <f t="shared" si="10"/>
        <v>-3.2934230690629764E-2</v>
      </c>
      <c r="Z128" s="21">
        <f t="shared" si="10"/>
        <v>-2.4700673017972276E-2</v>
      </c>
      <c r="AA128" s="21">
        <f t="shared" si="10"/>
        <v>-1.6467115345314896E-2</v>
      </c>
      <c r="AB128" s="21">
        <f t="shared" si="10"/>
        <v>-8.2335576726573819E-3</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-0.409699325</v>
      </c>
      <c r="G129" s="21">
        <f t="shared" ref="G129:AW129" si="11">F131</f>
        <v>-0.82232703958333353</v>
      </c>
      <c r="H129" s="21">
        <f t="shared" si="11"/>
        <v>-1.0856891524891306</v>
      </c>
      <c r="I129" s="21">
        <f t="shared" si="11"/>
        <v>-1.3589289506264823</v>
      </c>
      <c r="J129" s="21">
        <f t="shared" si="11"/>
        <v>-1.5643759578049126</v>
      </c>
      <c r="K129" s="21">
        <f t="shared" si="11"/>
        <v>-1.4079383620244212</v>
      </c>
      <c r="L129" s="21">
        <f t="shared" si="11"/>
        <v>-1.2597343239165875</v>
      </c>
      <c r="M129" s="21">
        <f t="shared" si="11"/>
        <v>-1.119763843481411</v>
      </c>
      <c r="N129" s="21">
        <f t="shared" si="11"/>
        <v>-0.98802692071889209</v>
      </c>
      <c r="O129" s="21">
        <f t="shared" si="11"/>
        <v>-0.8645235556290306</v>
      </c>
      <c r="P129" s="21">
        <f t="shared" si="11"/>
        <v>-0.74925374821182655</v>
      </c>
      <c r="Q129" s="21">
        <f t="shared" si="11"/>
        <v>-0.64221749846727993</v>
      </c>
      <c r="R129" s="21">
        <f t="shared" si="11"/>
        <v>-0.54341480639539075</v>
      </c>
      <c r="S129" s="21">
        <f t="shared" si="11"/>
        <v>-0.45284567199615899</v>
      </c>
      <c r="T129" s="21">
        <f t="shared" si="11"/>
        <v>-0.37051009526958467</v>
      </c>
      <c r="U129" s="21">
        <f t="shared" si="11"/>
        <v>-0.29640807621566778</v>
      </c>
      <c r="V129" s="21">
        <f t="shared" si="11"/>
        <v>-0.2305396148344083</v>
      </c>
      <c r="W129" s="21">
        <f t="shared" si="11"/>
        <v>-0.17290471112580624</v>
      </c>
      <c r="X129" s="21">
        <f t="shared" si="11"/>
        <v>-0.12350336508986162</v>
      </c>
      <c r="Y129" s="21">
        <f t="shared" si="11"/>
        <v>-8.2335576726574433E-2</v>
      </c>
      <c r="Z129" s="21">
        <f t="shared" si="11"/>
        <v>-4.940134603594467E-2</v>
      </c>
      <c r="AA129" s="21">
        <f t="shared" si="11"/>
        <v>-2.4700673017972394E-2</v>
      </c>
      <c r="AB129" s="21">
        <f t="shared" si="11"/>
        <v>-8.2335576726574981E-3</v>
      </c>
      <c r="AC129" s="21">
        <f t="shared" si="11"/>
        <v>-1.1622647289044608E-16</v>
      </c>
      <c r="AD129" s="21">
        <f t="shared" si="11"/>
        <v>-1.1622647289044608E-16</v>
      </c>
      <c r="AE129" s="21">
        <f t="shared" si="11"/>
        <v>-1.1622647289044608E-16</v>
      </c>
      <c r="AF129" s="21">
        <f t="shared" si="11"/>
        <v>-1.1622647289044608E-16</v>
      </c>
      <c r="AG129" s="21">
        <f t="shared" si="11"/>
        <v>-1.1622647289044608E-16</v>
      </c>
      <c r="AH129" s="21">
        <f t="shared" si="11"/>
        <v>-1.1622647289044608E-16</v>
      </c>
      <c r="AI129" s="21">
        <f t="shared" si="11"/>
        <v>-1.1622647289044608E-16</v>
      </c>
      <c r="AJ129" s="21">
        <f t="shared" si="11"/>
        <v>-1.1622647289044608E-16</v>
      </c>
      <c r="AK129" s="21">
        <f t="shared" si="11"/>
        <v>-1.1622647289044608E-16</v>
      </c>
      <c r="AL129" s="21">
        <f t="shared" si="11"/>
        <v>-1.1622647289044608E-16</v>
      </c>
      <c r="AM129" s="21">
        <f t="shared" si="11"/>
        <v>-1.1622647289044608E-16</v>
      </c>
      <c r="AN129" s="21">
        <f t="shared" si="11"/>
        <v>-1.1622647289044608E-16</v>
      </c>
      <c r="AO129" s="21">
        <f t="shared" si="11"/>
        <v>-1.1622647289044608E-16</v>
      </c>
      <c r="AP129" s="21">
        <f t="shared" si="11"/>
        <v>-1.1622647289044608E-16</v>
      </c>
      <c r="AQ129" s="21">
        <f t="shared" si="11"/>
        <v>-1.1622647289044608E-16</v>
      </c>
      <c r="AR129" s="21">
        <f t="shared" si="11"/>
        <v>-1.1622647289044608E-16</v>
      </c>
      <c r="AS129" s="21">
        <f t="shared" si="11"/>
        <v>-1.1622647289044608E-16</v>
      </c>
      <c r="AT129" s="21">
        <f t="shared" si="11"/>
        <v>-1.1622647289044608E-16</v>
      </c>
      <c r="AU129" s="21">
        <f t="shared" si="11"/>
        <v>-1.1622647289044608E-16</v>
      </c>
      <c r="AV129" s="21">
        <f t="shared" si="11"/>
        <v>-1.1622647289044608E-16</v>
      </c>
      <c r="AW129" s="21">
        <f t="shared" si="11"/>
        <v>-1.1622647289044608E-16</v>
      </c>
      <c r="AX129" s="21">
        <f>AW131</f>
        <v>-1.1622647289044608E-16</v>
      </c>
      <c r="AY129" s="21">
        <f>AX131</f>
        <v>-1.1622647289044608E-16</v>
      </c>
      <c r="AZ129" s="21">
        <f>AY131</f>
        <v>-1.1622647289044608E-16</v>
      </c>
      <c r="BA129" s="21">
        <f>AZ131</f>
        <v>-1.1622647289044608E-16</v>
      </c>
      <c r="BB129" s="21">
        <f>BA131</f>
        <v>-1.1622647289044608E-16</v>
      </c>
    </row>
    <row r="130" spans="1:54" ht="15" customHeight="1" outlineLevel="2">
      <c r="A130" s="8"/>
      <c r="B130" t="s">
        <v>450</v>
      </c>
      <c r="C130" t="s">
        <v>451</v>
      </c>
      <c r="D130" t="s">
        <v>382</v>
      </c>
      <c r="E130" s="21">
        <f>E131*(1/(1+'Fixed Data'!$B$10))</f>
        <v>-0.39424492397998467</v>
      </c>
      <c r="F130" s="21">
        <f>F131*(1/(1+'Fixed Data'!$B$10))</f>
        <v>-0.79130777481075221</v>
      </c>
      <c r="G130" s="21">
        <f>G131*(1/(1+'Fixed Data'!$B$10))</f>
        <v>-1.044735520101165</v>
      </c>
      <c r="H130" s="21">
        <f>H131*(1/(1+'Fixed Data'!$B$10))</f>
        <v>-1.3076683512572003</v>
      </c>
      <c r="I130" s="21">
        <f>I131*(1/(1+'Fixed Data'!$B$10))</f>
        <v>-1.5053656252934111</v>
      </c>
      <c r="J130" s="21">
        <f>J131*(1/(1+'Fixed Data'!$B$10))</f>
        <v>-1.3548290627640698</v>
      </c>
      <c r="K130" s="21">
        <f>K131*(1/(1+'Fixed Data'!$B$10))</f>
        <v>-1.2122154772099574</v>
      </c>
      <c r="L130" s="21">
        <f>L131*(1/(1+'Fixed Data'!$B$10))</f>
        <v>-1.077524868631073</v>
      </c>
      <c r="M130" s="21">
        <f>M131*(1/(1+'Fixed Data'!$B$10))</f>
        <v>-0.95075723702741743</v>
      </c>
      <c r="N130" s="21">
        <f>N131*(1/(1+'Fixed Data'!$B$10))</f>
        <v>-0.83191258239899035</v>
      </c>
      <c r="O130" s="21">
        <f>O131*(1/(1+'Fixed Data'!$B$10))</f>
        <v>-0.72099090474579164</v>
      </c>
      <c r="P130" s="21">
        <f>P131*(1/(1+'Fixed Data'!$B$10))</f>
        <v>-0.6179922040678214</v>
      </c>
      <c r="Q130" s="21">
        <f>Q131*(1/(1+'Fixed Data'!$B$10))</f>
        <v>-0.52291648036507965</v>
      </c>
      <c r="R130" s="21">
        <f>R131*(1/(1+'Fixed Data'!$B$10))</f>
        <v>-0.43576373363756643</v>
      </c>
      <c r="S130" s="21">
        <f>S131*(1/(1+'Fixed Data'!$B$10))</f>
        <v>-0.35653396388528169</v>
      </c>
      <c r="T130" s="21">
        <f>T131*(1/(1+'Fixed Data'!$B$10))</f>
        <v>-0.28522717110822537</v>
      </c>
      <c r="U130" s="21">
        <f>U131*(1/(1+'Fixed Data'!$B$10))</f>
        <v>-0.22184335530639754</v>
      </c>
      <c r="V130" s="21">
        <f>V131*(1/(1+'Fixed Data'!$B$10))</f>
        <v>-0.16638251647979818</v>
      </c>
      <c r="W130" s="21">
        <f>W131*(1/(1+'Fixed Data'!$B$10))</f>
        <v>-0.11884465462842729</v>
      </c>
      <c r="X130" s="21">
        <f>X131*(1/(1+'Fixed Data'!$B$10))</f>
        <v>-7.9229769752284879E-2</v>
      </c>
      <c r="Y130" s="21">
        <f>Y131*(1/(1+'Fixed Data'!$B$10))</f>
        <v>-4.7537861851370933E-2</v>
      </c>
      <c r="Z130" s="21">
        <f>Z131*(1/(1+'Fixed Data'!$B$10))</f>
        <v>-2.3768930925685525E-2</v>
      </c>
      <c r="AA130" s="21">
        <f>AA131*(1/(1+'Fixed Data'!$B$10))</f>
        <v>-7.9229769752285403E-3</v>
      </c>
      <c r="AB130" s="21">
        <f>AB131*(1/(1+'Fixed Data'!$B$10))</f>
        <v>-1.1184225643807361E-16</v>
      </c>
      <c r="AC130" s="21">
        <f>AC131*(1/(1+'Fixed Data'!$B$10))</f>
        <v>-1.1184225643807361E-16</v>
      </c>
      <c r="AD130" s="21">
        <f>AD131*(1/(1+'Fixed Data'!$B$10))</f>
        <v>-1.1184225643807361E-16</v>
      </c>
      <c r="AE130" s="21">
        <f>AE131*(1/(1+'Fixed Data'!$B$10))</f>
        <v>-1.1184225643807361E-16</v>
      </c>
      <c r="AF130" s="21">
        <f>AF131*(1/(1+'Fixed Data'!$B$10))</f>
        <v>-1.1184225643807361E-16</v>
      </c>
      <c r="AG130" s="21">
        <f>AG131*(1/(1+'Fixed Data'!$B$10))</f>
        <v>-1.1184225643807361E-16</v>
      </c>
      <c r="AH130" s="21">
        <f>AH131*(1/(1+'Fixed Data'!$B$10))</f>
        <v>-1.1184225643807361E-16</v>
      </c>
      <c r="AI130" s="21">
        <f>AI131*(1/(1+'Fixed Data'!$B$10))</f>
        <v>-1.1184225643807361E-16</v>
      </c>
      <c r="AJ130" s="21">
        <f>AJ131*(1/(1+'Fixed Data'!$B$10))</f>
        <v>-1.1184225643807361E-16</v>
      </c>
      <c r="AK130" s="21">
        <f>AK131*(1/(1+'Fixed Data'!$B$10))</f>
        <v>-1.1184225643807361E-16</v>
      </c>
      <c r="AL130" s="21">
        <f>AL131*(1/(1+'Fixed Data'!$B$10))</f>
        <v>-1.1184225643807361E-16</v>
      </c>
      <c r="AM130" s="21">
        <f>AM131*(1/(1+'Fixed Data'!$B$10))</f>
        <v>-1.1184225643807361E-16</v>
      </c>
      <c r="AN130" s="21">
        <f>AN131*(1/(1+'Fixed Data'!$B$10))</f>
        <v>-1.1184225643807361E-16</v>
      </c>
      <c r="AO130" s="21">
        <f>AO131*(1/(1+'Fixed Data'!$B$10))</f>
        <v>-1.1184225643807361E-16</v>
      </c>
      <c r="AP130" s="21">
        <f>AP131*(1/(1+'Fixed Data'!$B$10))</f>
        <v>-1.1184225643807361E-16</v>
      </c>
      <c r="AQ130" s="21">
        <f>AQ131*(1/(1+'Fixed Data'!$B$10))</f>
        <v>-1.1184225643807361E-16</v>
      </c>
      <c r="AR130" s="21">
        <f>AR131*(1/(1+'Fixed Data'!$B$10))</f>
        <v>-1.1184225643807361E-16</v>
      </c>
      <c r="AS130" s="21">
        <f>AS131*(1/(1+'Fixed Data'!$B$10))</f>
        <v>-1.1184225643807361E-16</v>
      </c>
      <c r="AT130" s="21">
        <f>AT131*(1/(1+'Fixed Data'!$B$10))</f>
        <v>-1.1184225643807361E-16</v>
      </c>
      <c r="AU130" s="21">
        <f>AU131*(1/(1+'Fixed Data'!$B$10))</f>
        <v>-1.1184225643807361E-16</v>
      </c>
      <c r="AV130" s="21">
        <f>AV131*(1/(1+'Fixed Data'!$B$10))</f>
        <v>-1.1184225643807361E-16</v>
      </c>
      <c r="AW130" s="21">
        <f>AW131*(1/(1+'Fixed Data'!$B$10))</f>
        <v>-1.1184225643807361E-16</v>
      </c>
      <c r="AX130" s="21">
        <f>AX131*(1/(1+'Fixed Data'!$B$10))</f>
        <v>-1.1184225643807361E-16</v>
      </c>
      <c r="AY130" s="21">
        <f>AY131*(1/(1+'Fixed Data'!$B$10))</f>
        <v>-1.1184225643807361E-16</v>
      </c>
      <c r="AZ130" s="21">
        <f>AZ131*(1/(1+'Fixed Data'!$B$10))</f>
        <v>-1.1184225643807361E-16</v>
      </c>
      <c r="BA130" s="21">
        <f>BA131*(1/(1+'Fixed Data'!$B$10))</f>
        <v>-1.1184225643807361E-16</v>
      </c>
      <c r="BB130" s="21">
        <f>BB131*(1/(1+'Fixed Data'!$B$10))</f>
        <v>-1.1184225643807361E-16</v>
      </c>
    </row>
    <row r="131" spans="1:54" ht="13.9" customHeight="1" outlineLevel="2">
      <c r="A131" s="8"/>
      <c r="B131" t="s">
        <v>452</v>
      </c>
      <c r="C131" t="s">
        <v>453</v>
      </c>
      <c r="D131" t="s">
        <v>382</v>
      </c>
      <c r="E131" s="21">
        <f t="shared" ref="E131:BB131" si="12">E82-E128+E129</f>
        <v>-0.409699325</v>
      </c>
      <c r="F131" s="21">
        <f t="shared" si="12"/>
        <v>-0.82232703958333353</v>
      </c>
      <c r="G131" s="21">
        <f t="shared" si="12"/>
        <v>-1.0856891524891306</v>
      </c>
      <c r="H131" s="21">
        <f t="shared" si="12"/>
        <v>-1.3589289506264823</v>
      </c>
      <c r="I131" s="21">
        <f t="shared" si="12"/>
        <v>-1.5643759578049126</v>
      </c>
      <c r="J131" s="21">
        <f t="shared" si="12"/>
        <v>-1.4079383620244212</v>
      </c>
      <c r="K131" s="21">
        <f t="shared" si="12"/>
        <v>-1.2597343239165875</v>
      </c>
      <c r="L131" s="21">
        <f t="shared" si="12"/>
        <v>-1.119763843481411</v>
      </c>
      <c r="M131" s="21">
        <f t="shared" si="12"/>
        <v>-0.98802692071889209</v>
      </c>
      <c r="N131" s="21">
        <f t="shared" si="12"/>
        <v>-0.8645235556290306</v>
      </c>
      <c r="O131" s="21">
        <f t="shared" si="12"/>
        <v>-0.74925374821182655</v>
      </c>
      <c r="P131" s="21">
        <f t="shared" si="12"/>
        <v>-0.64221749846727993</v>
      </c>
      <c r="Q131" s="21">
        <f t="shared" si="12"/>
        <v>-0.54341480639539075</v>
      </c>
      <c r="R131" s="21">
        <f t="shared" si="12"/>
        <v>-0.45284567199615899</v>
      </c>
      <c r="S131" s="21">
        <f t="shared" si="12"/>
        <v>-0.37051009526958467</v>
      </c>
      <c r="T131" s="21">
        <f t="shared" si="12"/>
        <v>-0.29640807621566778</v>
      </c>
      <c r="U131" s="21">
        <f t="shared" si="12"/>
        <v>-0.2305396148344083</v>
      </c>
      <c r="V131" s="21">
        <f t="shared" si="12"/>
        <v>-0.17290471112580624</v>
      </c>
      <c r="W131" s="21">
        <f t="shared" si="12"/>
        <v>-0.12350336508986162</v>
      </c>
      <c r="X131" s="21">
        <f t="shared" si="12"/>
        <v>-8.2335576726574433E-2</v>
      </c>
      <c r="Y131" s="21">
        <f t="shared" si="12"/>
        <v>-4.940134603594467E-2</v>
      </c>
      <c r="Z131" s="21">
        <f t="shared" si="12"/>
        <v>-2.4700673017972394E-2</v>
      </c>
      <c r="AA131" s="21">
        <f t="shared" si="12"/>
        <v>-8.2335576726574981E-3</v>
      </c>
      <c r="AB131" s="21">
        <f t="shared" si="12"/>
        <v>-1.1622647289044608E-16</v>
      </c>
      <c r="AC131" s="21">
        <f t="shared" si="12"/>
        <v>-1.1622647289044608E-16</v>
      </c>
      <c r="AD131" s="21">
        <f t="shared" si="12"/>
        <v>-1.1622647289044608E-16</v>
      </c>
      <c r="AE131" s="21">
        <f t="shared" si="12"/>
        <v>-1.1622647289044608E-16</v>
      </c>
      <c r="AF131" s="21">
        <f t="shared" si="12"/>
        <v>-1.1622647289044608E-16</v>
      </c>
      <c r="AG131" s="21">
        <f t="shared" si="12"/>
        <v>-1.1622647289044608E-16</v>
      </c>
      <c r="AH131" s="21">
        <f t="shared" si="12"/>
        <v>-1.1622647289044608E-16</v>
      </c>
      <c r="AI131" s="21">
        <f t="shared" si="12"/>
        <v>-1.1622647289044608E-16</v>
      </c>
      <c r="AJ131" s="21">
        <f t="shared" si="12"/>
        <v>-1.1622647289044608E-16</v>
      </c>
      <c r="AK131" s="21">
        <f t="shared" si="12"/>
        <v>-1.1622647289044608E-16</v>
      </c>
      <c r="AL131" s="21">
        <f t="shared" si="12"/>
        <v>-1.1622647289044608E-16</v>
      </c>
      <c r="AM131" s="21">
        <f t="shared" si="12"/>
        <v>-1.1622647289044608E-16</v>
      </c>
      <c r="AN131" s="21">
        <f t="shared" si="12"/>
        <v>-1.1622647289044608E-16</v>
      </c>
      <c r="AO131" s="21">
        <f t="shared" si="12"/>
        <v>-1.1622647289044608E-16</v>
      </c>
      <c r="AP131" s="21">
        <f t="shared" si="12"/>
        <v>-1.1622647289044608E-16</v>
      </c>
      <c r="AQ131" s="21">
        <f t="shared" si="12"/>
        <v>-1.1622647289044608E-16</v>
      </c>
      <c r="AR131" s="21">
        <f t="shared" si="12"/>
        <v>-1.1622647289044608E-16</v>
      </c>
      <c r="AS131" s="21">
        <f t="shared" si="12"/>
        <v>-1.1622647289044608E-16</v>
      </c>
      <c r="AT131" s="21">
        <f t="shared" si="12"/>
        <v>-1.1622647289044608E-16</v>
      </c>
      <c r="AU131" s="21">
        <f t="shared" si="12"/>
        <v>-1.1622647289044608E-16</v>
      </c>
      <c r="AV131" s="21">
        <f t="shared" si="12"/>
        <v>-1.1622647289044608E-16</v>
      </c>
      <c r="AW131" s="21">
        <f t="shared" si="12"/>
        <v>-1.1622647289044608E-16</v>
      </c>
      <c r="AX131" s="21">
        <f t="shared" si="12"/>
        <v>-1.1622647289044608E-16</v>
      </c>
      <c r="AY131" s="21">
        <f t="shared" si="12"/>
        <v>-1.1622647289044608E-16</v>
      </c>
      <c r="AZ131" s="21">
        <f t="shared" si="12"/>
        <v>-1.1622647289044608E-16</v>
      </c>
      <c r="BA131" s="21">
        <f t="shared" si="12"/>
        <v>-1.1622647289044608E-16</v>
      </c>
      <c r="BB131" s="21">
        <f t="shared" si="12"/>
        <v>-1.1622647289044608E-16</v>
      </c>
    </row>
    <row r="132" spans="1:54" ht="14.5" outlineLevel="2">
      <c r="A132" s="8"/>
      <c r="B132" t="s">
        <v>454</v>
      </c>
      <c r="C132" t="s">
        <v>455</v>
      </c>
      <c r="D132" t="s">
        <v>382</v>
      </c>
      <c r="E132" s="21">
        <f>AVERAGE(E129:E130)*'Fixed Data'!$B$10</f>
        <v>-7.7272005100076993E-3</v>
      </c>
      <c r="F132" s="21">
        <f>AVERAGE(F129:F130)*'Fixed Data'!$B$10</f>
        <v>-2.3539739156290745E-2</v>
      </c>
      <c r="G132" s="21">
        <f>AVERAGE(G129:G130)*'Fixed Data'!$B$10</f>
        <v>-3.6594426169816167E-2</v>
      </c>
      <c r="H132" s="21">
        <f>AVERAGE(H129:H130)*'Fixed Data'!$B$10</f>
        <v>-4.6909807073428081E-2</v>
      </c>
      <c r="I132" s="21">
        <f>AVERAGE(I129:I130)*'Fixed Data'!$B$10</f>
        <v>-5.6140173688029905E-2</v>
      </c>
      <c r="J132" s="21">
        <f>AVERAGE(J129:J130)*'Fixed Data'!$B$10</f>
        <v>-5.7216418403152051E-2</v>
      </c>
      <c r="K132" s="21">
        <f>AVERAGE(K129:K130)*'Fixed Data'!$B$10</f>
        <v>-5.1355015248993822E-2</v>
      </c>
      <c r="L132" s="21">
        <f>AVERAGE(L129:L130)*'Fixed Data'!$B$10</f>
        <v>-4.5810280173934147E-2</v>
      </c>
      <c r="M132" s="21">
        <f>AVERAGE(M129:M130)*'Fixed Data'!$B$10</f>
        <v>-4.0582213177973031E-2</v>
      </c>
      <c r="N132" s="21">
        <f>AVERAGE(N129:N130)*'Fixed Data'!$B$10</f>
        <v>-3.5670814261110496E-2</v>
      </c>
      <c r="O132" s="21">
        <f>AVERAGE(O129:O130)*'Fixed Data'!$B$10</f>
        <v>-3.1076083423346511E-2</v>
      </c>
      <c r="P132" s="21">
        <f>AVERAGE(P129:P130)*'Fixed Data'!$B$10</f>
        <v>-2.6798020664681101E-2</v>
      </c>
      <c r="Q132" s="21">
        <f>AVERAGE(Q129:Q130)*'Fixed Data'!$B$10</f>
        <v>-2.2836625985114246E-2</v>
      </c>
      <c r="R132" s="21">
        <f>AVERAGE(R129:R130)*'Fixed Data'!$B$10</f>
        <v>-1.9191899384645959E-2</v>
      </c>
      <c r="S132" s="21">
        <f>AVERAGE(S129:S130)*'Fixed Data'!$B$10</f>
        <v>-1.5863840863276236E-2</v>
      </c>
      <c r="T132" s="21">
        <f>AVERAGE(T129:T130)*'Fixed Data'!$B$10</f>
        <v>-1.2852450421005076E-2</v>
      </c>
      <c r="U132" s="21">
        <f>AVERAGE(U129:U130)*'Fixed Data'!$B$10</f>
        <v>-1.015772805783248E-2</v>
      </c>
      <c r="V132" s="21">
        <f>AVERAGE(V129:V130)*'Fixed Data'!$B$10</f>
        <v>-7.779673773758447E-3</v>
      </c>
      <c r="W132" s="21">
        <f>AVERAGE(W129:W130)*'Fixed Data'!$B$10</f>
        <v>-5.7182875687829772E-3</v>
      </c>
      <c r="X132" s="21">
        <f>AVERAGE(X129:X130)*'Fixed Data'!$B$10</f>
        <v>-3.9735694429060709E-3</v>
      </c>
      <c r="Y132" s="21">
        <f>AVERAGE(Y129:Y130)*'Fixed Data'!$B$10</f>
        <v>-2.5455193961277291E-3</v>
      </c>
      <c r="Z132" s="21">
        <f>AVERAGE(Z129:Z130)*'Fixed Data'!$B$10</f>
        <v>-1.4341374284479519E-3</v>
      </c>
      <c r="AA132" s="21">
        <f>AVERAGE(AA129:AA130)*'Fixed Data'!$B$10</f>
        <v>-6.394235398667383E-4</v>
      </c>
      <c r="AB132" s="21">
        <f>AVERAGE(AB129:AB130)*'Fixed Data'!$B$10</f>
        <v>-1.6137773038408913E-4</v>
      </c>
      <c r="AC132" s="21">
        <f>AVERAGE(AC129:AC130)*'Fixed Data'!$B$10</f>
        <v>-4.4701470948389858E-18</v>
      </c>
      <c r="AD132" s="21">
        <f>AVERAGE(AD129:AD130)*'Fixed Data'!$B$10</f>
        <v>-4.4701470948389858E-18</v>
      </c>
      <c r="AE132" s="21">
        <f>AVERAGE(AE129:AE130)*'Fixed Data'!$B$10</f>
        <v>-4.4701470948389858E-18</v>
      </c>
      <c r="AF132" s="21">
        <f>AVERAGE(AF129:AF130)*'Fixed Data'!$B$10</f>
        <v>-4.4701470948389858E-18</v>
      </c>
      <c r="AG132" s="21">
        <f>AVERAGE(AG129:AG130)*'Fixed Data'!$B$10</f>
        <v>-4.4701470948389858E-18</v>
      </c>
      <c r="AH132" s="21">
        <f>AVERAGE(AH129:AH130)*'Fixed Data'!$B$10</f>
        <v>-4.4701470948389858E-18</v>
      </c>
      <c r="AI132" s="21">
        <f>AVERAGE(AI129:AI130)*'Fixed Data'!$B$10</f>
        <v>-4.4701470948389858E-18</v>
      </c>
      <c r="AJ132" s="21">
        <f>AVERAGE(AJ129:AJ130)*'Fixed Data'!$B$10</f>
        <v>-4.4701470948389858E-18</v>
      </c>
      <c r="AK132" s="21">
        <f>AVERAGE(AK129:AK130)*'Fixed Data'!$B$10</f>
        <v>-4.4701470948389858E-18</v>
      </c>
      <c r="AL132" s="21">
        <f>AVERAGE(AL129:AL130)*'Fixed Data'!$B$10</f>
        <v>-4.4701470948389858E-18</v>
      </c>
      <c r="AM132" s="21">
        <f>AVERAGE(AM129:AM130)*'Fixed Data'!$B$10</f>
        <v>-4.4701470948389858E-18</v>
      </c>
      <c r="AN132" s="21">
        <f>AVERAGE(AN129:AN130)*'Fixed Data'!$B$10</f>
        <v>-4.4701470948389858E-18</v>
      </c>
      <c r="AO132" s="21">
        <f>AVERAGE(AO129:AO130)*'Fixed Data'!$B$10</f>
        <v>-4.4701470948389858E-18</v>
      </c>
      <c r="AP132" s="21">
        <f>AVERAGE(AP129:AP130)*'Fixed Data'!$B$10</f>
        <v>-4.4701470948389858E-18</v>
      </c>
      <c r="AQ132" s="21">
        <f>AVERAGE(AQ129:AQ130)*'Fixed Data'!$B$10</f>
        <v>-4.4701470948389858E-18</v>
      </c>
      <c r="AR132" s="21">
        <f>AVERAGE(AR129:AR130)*'Fixed Data'!$B$10</f>
        <v>-4.4701470948389858E-18</v>
      </c>
      <c r="AS132" s="21">
        <f>AVERAGE(AS129:AS130)*'Fixed Data'!$B$10</f>
        <v>-4.4701470948389858E-18</v>
      </c>
      <c r="AT132" s="21">
        <f>AVERAGE(AT129:AT130)*'Fixed Data'!$B$10</f>
        <v>-4.4701470948389858E-18</v>
      </c>
      <c r="AU132" s="21">
        <f>AVERAGE(AU129:AU130)*'Fixed Data'!$B$10</f>
        <v>-4.4701470948389858E-18</v>
      </c>
      <c r="AV132" s="21">
        <f>AVERAGE(AV129:AV130)*'Fixed Data'!$B$10</f>
        <v>-4.4701470948389858E-18</v>
      </c>
      <c r="AW132" s="21">
        <f>AVERAGE(AW129:AW130)*'Fixed Data'!$B$10</f>
        <v>-4.4701470948389858E-18</v>
      </c>
      <c r="AX132" s="21">
        <f>AVERAGE(AX129:AX130)*'Fixed Data'!$B$10</f>
        <v>-4.4701470948389858E-18</v>
      </c>
      <c r="AY132" s="21">
        <f>AVERAGE(AY129:AY130)*'Fixed Data'!$B$10</f>
        <v>-4.4701470948389858E-18</v>
      </c>
      <c r="AZ132" s="21">
        <f>AVERAGE(AZ129:AZ130)*'Fixed Data'!$B$10</f>
        <v>-4.4701470948389858E-18</v>
      </c>
      <c r="BA132" s="21">
        <f>AVERAGE(BA129:BA130)*'Fixed Data'!$B$10</f>
        <v>-4.4701470948389858E-18</v>
      </c>
      <c r="BB132" s="21">
        <f>AVERAGE(BB129:BB130)*'Fixed Data'!$B$10</f>
        <v>-4.4701470948389858E-18</v>
      </c>
    </row>
    <row r="133" spans="1:54" ht="14" outlineLevel="2" thickBot="1">
      <c r="A133" s="9"/>
      <c r="B133" s="3" t="s">
        <v>456</v>
      </c>
      <c r="C133" s="7" t="s">
        <v>457</v>
      </c>
      <c r="D133" s="7" t="s">
        <v>382</v>
      </c>
      <c r="E133" s="21">
        <f>E128+E132</f>
        <v>-7.7272005100076993E-3</v>
      </c>
      <c r="F133" s="21">
        <f t="shared" ref="F133:BB133" si="13">F128+F132</f>
        <v>-5.768134957295741E-2</v>
      </c>
      <c r="G133" s="21">
        <f t="shared" si="13"/>
        <v>-0.10810112526401908</v>
      </c>
      <c r="H133" s="21">
        <f t="shared" si="13"/>
        <v>-0.1456088209360763</v>
      </c>
      <c r="I133" s="21">
        <f t="shared" si="13"/>
        <v>-0.18556197850959966</v>
      </c>
      <c r="J133" s="21">
        <f t="shared" si="13"/>
        <v>-0.21365401418364335</v>
      </c>
      <c r="K133" s="21">
        <f t="shared" si="13"/>
        <v>-0.19955905335682766</v>
      </c>
      <c r="L133" s="21">
        <f t="shared" si="13"/>
        <v>-0.18578076060911053</v>
      </c>
      <c r="M133" s="21">
        <f t="shared" si="13"/>
        <v>-0.172319135940492</v>
      </c>
      <c r="N133" s="21">
        <f t="shared" si="13"/>
        <v>-0.15917417935097203</v>
      </c>
      <c r="O133" s="21">
        <f t="shared" si="13"/>
        <v>-0.14634589084055061</v>
      </c>
      <c r="P133" s="21">
        <f t="shared" si="13"/>
        <v>-0.13383427040922774</v>
      </c>
      <c r="Q133" s="21">
        <f t="shared" si="13"/>
        <v>-0.12163931805700345</v>
      </c>
      <c r="R133" s="21">
        <f t="shared" si="13"/>
        <v>-0.10976103378387775</v>
      </c>
      <c r="S133" s="21">
        <f t="shared" si="13"/>
        <v>-9.8199417589850582E-2</v>
      </c>
      <c r="T133" s="21">
        <f t="shared" si="13"/>
        <v>-8.6954469474921983E-2</v>
      </c>
      <c r="U133" s="21">
        <f t="shared" si="13"/>
        <v>-7.6026189439091965E-2</v>
      </c>
      <c r="V133" s="21">
        <f t="shared" si="13"/>
        <v>-6.5414577482360486E-2</v>
      </c>
      <c r="W133" s="21">
        <f t="shared" si="13"/>
        <v>-5.5119633604727596E-2</v>
      </c>
      <c r="X133" s="21">
        <f t="shared" si="13"/>
        <v>-4.5141357806193258E-2</v>
      </c>
      <c r="Y133" s="21">
        <f t="shared" si="13"/>
        <v>-3.5479750086757494E-2</v>
      </c>
      <c r="Z133" s="21">
        <f t="shared" si="13"/>
        <v>-2.6134810446420229E-2</v>
      </c>
      <c r="AA133" s="21">
        <f t="shared" si="13"/>
        <v>-1.7106538885181634E-2</v>
      </c>
      <c r="AB133" s="21">
        <f t="shared" si="13"/>
        <v>-8.3949354030414709E-3</v>
      </c>
      <c r="AC133" s="21">
        <f t="shared" si="13"/>
        <v>-4.4701470948389858E-18</v>
      </c>
      <c r="AD133" s="21">
        <f t="shared" si="13"/>
        <v>-4.4701470948389858E-18</v>
      </c>
      <c r="AE133" s="21">
        <f t="shared" si="13"/>
        <v>-4.4701470948389858E-18</v>
      </c>
      <c r="AF133" s="21">
        <f t="shared" si="13"/>
        <v>-4.4701470948389858E-18</v>
      </c>
      <c r="AG133" s="21">
        <f t="shared" si="13"/>
        <v>-4.4701470948389858E-18</v>
      </c>
      <c r="AH133" s="21">
        <f t="shared" si="13"/>
        <v>-4.4701470948389858E-18</v>
      </c>
      <c r="AI133" s="21">
        <f t="shared" si="13"/>
        <v>-4.4701470948389858E-18</v>
      </c>
      <c r="AJ133" s="21">
        <f t="shared" si="13"/>
        <v>-4.4701470948389858E-18</v>
      </c>
      <c r="AK133" s="21">
        <f t="shared" si="13"/>
        <v>-4.4701470948389858E-18</v>
      </c>
      <c r="AL133" s="21">
        <f t="shared" si="13"/>
        <v>-4.4701470948389858E-18</v>
      </c>
      <c r="AM133" s="21">
        <f t="shared" si="13"/>
        <v>-4.4701470948389858E-18</v>
      </c>
      <c r="AN133" s="21">
        <f t="shared" si="13"/>
        <v>-4.4701470948389858E-18</v>
      </c>
      <c r="AO133" s="21">
        <f t="shared" si="13"/>
        <v>-4.4701470948389858E-18</v>
      </c>
      <c r="AP133" s="21">
        <f t="shared" si="13"/>
        <v>-4.4701470948389858E-18</v>
      </c>
      <c r="AQ133" s="21">
        <f t="shared" si="13"/>
        <v>-4.4701470948389858E-18</v>
      </c>
      <c r="AR133" s="21">
        <f t="shared" si="13"/>
        <v>-4.4701470948389858E-18</v>
      </c>
      <c r="AS133" s="21">
        <f t="shared" si="13"/>
        <v>-4.4701470948389858E-18</v>
      </c>
      <c r="AT133" s="21">
        <f t="shared" si="13"/>
        <v>-4.4701470948389858E-18</v>
      </c>
      <c r="AU133" s="21">
        <f t="shared" si="13"/>
        <v>-4.4701470948389858E-18</v>
      </c>
      <c r="AV133" s="21">
        <f t="shared" si="13"/>
        <v>-4.4701470948389858E-18</v>
      </c>
      <c r="AW133" s="21">
        <f t="shared" si="13"/>
        <v>-4.4701470948389858E-18</v>
      </c>
      <c r="AX133" s="21">
        <f t="shared" si="13"/>
        <v>-4.4701470948389858E-18</v>
      </c>
      <c r="AY133" s="21">
        <f t="shared" si="13"/>
        <v>-4.4701470948389858E-18</v>
      </c>
      <c r="AZ133" s="21">
        <f t="shared" si="13"/>
        <v>-4.4701470948389858E-18</v>
      </c>
      <c r="BA133" s="21">
        <f t="shared" si="13"/>
        <v>-4.4701470948389858E-18</v>
      </c>
      <c r="BB133" s="21">
        <f t="shared" si="13"/>
        <v>-4.4701470948389858E-18</v>
      </c>
    </row>
    <row r="134" spans="1:54" ht="14" outlineLevel="2" thickBot="1">
      <c r="A134" s="139"/>
      <c r="B134" s="142" t="s">
        <v>458</v>
      </c>
      <c r="C134" s="143"/>
      <c r="D134" s="243"/>
      <c r="E134" s="245">
        <f t="shared" ref="E134:AJ134" si="14">E83+E77+E71</f>
        <v>-1.9898796749999998</v>
      </c>
      <c r="F134" s="245">
        <f t="shared" si="14"/>
        <v>-2.8127456749999999</v>
      </c>
      <c r="G134" s="245">
        <f t="shared" si="14"/>
        <v>-1.7964321879999998</v>
      </c>
      <c r="H134" s="245">
        <f t="shared" si="14"/>
        <v>-1.7387901880000001</v>
      </c>
      <c r="I134" s="245">
        <f t="shared" si="14"/>
        <v>-2.7127091879999998</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-1.9976068755100076</v>
      </c>
      <c r="F135" s="245">
        <f t="shared" ref="F135:AW135" si="16">F133+F134</f>
        <v>-2.8704270245729573</v>
      </c>
      <c r="G135" s="245">
        <f t="shared" si="16"/>
        <v>-1.904533313264019</v>
      </c>
      <c r="H135" s="245">
        <f t="shared" si="16"/>
        <v>-1.8843990089360765</v>
      </c>
      <c r="I135" s="245">
        <f t="shared" si="16"/>
        <v>-2.8982711665095993</v>
      </c>
      <c r="J135" s="245">
        <f t="shared" si="16"/>
        <v>-0.21365401418364335</v>
      </c>
      <c r="K135" s="245">
        <f t="shared" si="16"/>
        <v>-0.19955905335682766</v>
      </c>
      <c r="L135" s="245">
        <f t="shared" si="16"/>
        <v>-0.18578076060911053</v>
      </c>
      <c r="M135" s="245">
        <f t="shared" si="16"/>
        <v>-0.172319135940492</v>
      </c>
      <c r="N135" s="245">
        <f t="shared" si="16"/>
        <v>-0.15917417935097203</v>
      </c>
      <c r="O135" s="245">
        <f t="shared" si="16"/>
        <v>-0.14634589084055061</v>
      </c>
      <c r="P135" s="245">
        <f t="shared" si="16"/>
        <v>-0.13383427040922774</v>
      </c>
      <c r="Q135" s="245">
        <f t="shared" si="16"/>
        <v>-0.12163931805700345</v>
      </c>
      <c r="R135" s="245">
        <f t="shared" si="16"/>
        <v>-0.10976103378387775</v>
      </c>
      <c r="S135" s="245">
        <f t="shared" si="16"/>
        <v>-9.8199417589850582E-2</v>
      </c>
      <c r="T135" s="245">
        <f t="shared" si="16"/>
        <v>-8.6954469474921983E-2</v>
      </c>
      <c r="U135" s="245">
        <f t="shared" si="16"/>
        <v>-7.6026189439091965E-2</v>
      </c>
      <c r="V135" s="245">
        <f t="shared" si="16"/>
        <v>-6.5414577482360486E-2</v>
      </c>
      <c r="W135" s="245">
        <f t="shared" si="16"/>
        <v>-5.5119633604727596E-2</v>
      </c>
      <c r="X135" s="245">
        <f t="shared" si="16"/>
        <v>-4.5141357806193258E-2</v>
      </c>
      <c r="Y135" s="245">
        <f t="shared" si="16"/>
        <v>-3.5479750086757494E-2</v>
      </c>
      <c r="Z135" s="245">
        <f t="shared" si="16"/>
        <v>-2.6134810446420229E-2</v>
      </c>
      <c r="AA135" s="245">
        <f t="shared" si="16"/>
        <v>-1.7106538885181634E-2</v>
      </c>
      <c r="AB135" s="245">
        <f t="shared" si="16"/>
        <v>-8.3949354030414709E-3</v>
      </c>
      <c r="AC135" s="245">
        <f t="shared" si="16"/>
        <v>-4.4701470948389858E-18</v>
      </c>
      <c r="AD135" s="245">
        <f t="shared" si="16"/>
        <v>-4.4701470948389858E-18</v>
      </c>
      <c r="AE135" s="245">
        <f t="shared" si="16"/>
        <v>-4.4701470948389858E-18</v>
      </c>
      <c r="AF135" s="245">
        <f t="shared" si="16"/>
        <v>-4.4701470948389858E-18</v>
      </c>
      <c r="AG135" s="245">
        <f t="shared" si="16"/>
        <v>-4.4701470948389858E-18</v>
      </c>
      <c r="AH135" s="245">
        <f t="shared" si="16"/>
        <v>-4.4701470948389858E-18</v>
      </c>
      <c r="AI135" s="245">
        <f t="shared" si="16"/>
        <v>-4.4701470948389858E-18</v>
      </c>
      <c r="AJ135" s="245">
        <f t="shared" si="16"/>
        <v>-4.4701470948389858E-18</v>
      </c>
      <c r="AK135" s="245">
        <f t="shared" si="16"/>
        <v>-4.4701470948389858E-18</v>
      </c>
      <c r="AL135" s="245">
        <f t="shared" si="16"/>
        <v>-4.4701470948389858E-18</v>
      </c>
      <c r="AM135" s="245">
        <f t="shared" si="16"/>
        <v>-4.4701470948389858E-18</v>
      </c>
      <c r="AN135" s="245">
        <f t="shared" si="16"/>
        <v>-4.4701470948389858E-18</v>
      </c>
      <c r="AO135" s="245">
        <f t="shared" si="16"/>
        <v>-4.4701470948389858E-18</v>
      </c>
      <c r="AP135" s="245">
        <f t="shared" si="16"/>
        <v>-4.4701470948389858E-18</v>
      </c>
      <c r="AQ135" s="245">
        <f t="shared" si="16"/>
        <v>-4.4701470948389858E-18</v>
      </c>
      <c r="AR135" s="245">
        <f t="shared" si="16"/>
        <v>-4.4701470948389858E-18</v>
      </c>
      <c r="AS135" s="245">
        <f t="shared" si="16"/>
        <v>-4.4701470948389858E-18</v>
      </c>
      <c r="AT135" s="245">
        <f t="shared" si="16"/>
        <v>-4.4701470948389858E-18</v>
      </c>
      <c r="AU135" s="245">
        <f t="shared" si="16"/>
        <v>-4.4701470948389858E-18</v>
      </c>
      <c r="AV135" s="245">
        <f t="shared" si="16"/>
        <v>-4.4701470948389858E-18</v>
      </c>
      <c r="AW135" s="245">
        <f t="shared" si="16"/>
        <v>-4.4701470948389858E-18</v>
      </c>
      <c r="AX135" s="245">
        <f>AX133+AX134</f>
        <v>-4.4701470948389858E-18</v>
      </c>
      <c r="AY135" s="245">
        <f>AY133+AY134</f>
        <v>-4.4701470948389858E-18</v>
      </c>
      <c r="AZ135" s="245">
        <f>AZ133+AZ134</f>
        <v>-4.4701470948389858E-18</v>
      </c>
      <c r="BA135" s="245">
        <f>BA133+BA134</f>
        <v>-4.4701470948389858E-18</v>
      </c>
      <c r="BB135" s="245">
        <f>BB133+BB134</f>
        <v>-4.4701470948389858E-18</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13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135" t="s">
        <v>467</v>
      </c>
      <c r="D151" s="135" t="s">
        <v>382</v>
      </c>
      <c r="E151" s="279">
        <f>'Option_3 Workings'!E28</f>
        <v>-5.1794083460162401</v>
      </c>
      <c r="F151" s="279">
        <f>'Option_3 Workings'!F28</f>
        <v>-4.1435266768129928</v>
      </c>
      <c r="G151" s="279">
        <f>'Option_3 Workings'!G28</f>
        <v>-4.2263972103492531</v>
      </c>
      <c r="H151" s="279">
        <f>'Option_3 Workings'!H28</f>
        <v>-4.3109251545562381</v>
      </c>
      <c r="I151" s="279">
        <f>'Option_3 Workings'!I28</f>
        <v>-4.397143657647363</v>
      </c>
      <c r="J151" s="279">
        <f>'Option_3 Workings'!J28</f>
        <v>-4.4850865308003103</v>
      </c>
      <c r="K151" s="279">
        <f>'Option_3 Workings'!K28</f>
        <v>-4.5747882614163169</v>
      </c>
      <c r="L151" s="279">
        <f>'Option_3 Workings'!L28</f>
        <v>-4.6662840266446439</v>
      </c>
      <c r="M151" s="279">
        <f>'Option_3 Workings'!M28</f>
        <v>-4.7596097071775363</v>
      </c>
      <c r="N151" s="279">
        <f>'Option_3 Workings'!N28</f>
        <v>-4.8548019013210881</v>
      </c>
      <c r="O151" s="279">
        <f>'Option_3 Workings'!O28</f>
        <v>-4.9518979393475089</v>
      </c>
      <c r="P151" s="279">
        <f>'Option_3 Workings'!P28</f>
        <v>-5.0509358981344601</v>
      </c>
      <c r="Q151" s="279">
        <f>'Option_3 Workings'!Q28</f>
        <v>-5.1519546160971483</v>
      </c>
      <c r="R151" s="279">
        <f>'Option_3 Workings'!R28</f>
        <v>-5.2549937084190921</v>
      </c>
      <c r="S151" s="279">
        <f>'Option_3 Workings'!S28</f>
        <v>-5.3600935825874734</v>
      </c>
      <c r="T151" s="279">
        <f>'Option_3 Workings'!T28</f>
        <v>-5.4672954542392231</v>
      </c>
      <c r="U151" s="279">
        <f>'Option_3 Workings'!U28</f>
        <v>-5.5766413633240077</v>
      </c>
      <c r="V151" s="279">
        <f>'Option_3 Workings'!V28</f>
        <v>-5.6881741905904875</v>
      </c>
      <c r="W151" s="279">
        <f>'Option_3 Workings'!W28</f>
        <v>-5.8019376744022972</v>
      </c>
      <c r="X151" s="279">
        <f>'Option_3 Workings'!X28</f>
        <v>-5.9179764278903431</v>
      </c>
      <c r="Y151" s="279">
        <f>'Option_3 Workings'!Y28</f>
        <v>-6.0363359564481502</v>
      </c>
      <c r="Z151" s="279">
        <f>'Option_3 Workings'!Z28</f>
        <v>-6.1570626755771132</v>
      </c>
      <c r="AA151" s="279">
        <f>'Option_3 Workings'!AA28</f>
        <v>-6.2802039290886569</v>
      </c>
      <c r="AB151" s="279">
        <f>'Option_3 Workings'!AB28</f>
        <v>-6.4058080076704291</v>
      </c>
      <c r="AC151" s="279">
        <f>'Option_3 Workings'!AC28</f>
        <v>-6.5339241678238391</v>
      </c>
      <c r="AD151" s="279">
        <f>'Option_3 Workings'!AD28</f>
        <v>-6.6646026511803154</v>
      </c>
      <c r="AE151" s="279">
        <f>'Option_3 Workings'!AE28</f>
        <v>-6.7978947042039213</v>
      </c>
      <c r="AF151" s="279">
        <f>'Option_3 Workings'!AF28</f>
        <v>-6.9338525982880013</v>
      </c>
      <c r="AG151" s="279">
        <f>'Option_3 Workings'!AG28</f>
        <v>-7.0725296502537605</v>
      </c>
      <c r="AH151" s="279">
        <f>'Option_3 Workings'!AH28</f>
        <v>-7.2139802432588356</v>
      </c>
      <c r="AI151" s="279">
        <f>'Option_3 Workings'!AI28</f>
        <v>-7.3582598481240131</v>
      </c>
      <c r="AJ151" s="279">
        <f>'Option_3 Workings'!AJ28</f>
        <v>-7.5054250450864934</v>
      </c>
      <c r="AK151" s="279">
        <f>'Option_3 Workings'!AK28</f>
        <v>-7.6555335459882246</v>
      </c>
      <c r="AL151" s="279">
        <f>'Option_3 Workings'!AL28</f>
        <v>-7.8086442169079877</v>
      </c>
      <c r="AM151" s="279">
        <f>'Option_3 Workings'!AM28</f>
        <v>-7.9648171012461457</v>
      </c>
      <c r="AN151" s="279">
        <f>'Option_3 Workings'!AN28</f>
        <v>-8.1241134432710709</v>
      </c>
      <c r="AO151" s="279">
        <f>'Option_3 Workings'!AO28</f>
        <v>-8.2865957121364922</v>
      </c>
      <c r="AP151" s="279">
        <f>'Option_3 Workings'!AP28</f>
        <v>-8.4523276263792209</v>
      </c>
      <c r="AQ151" s="279">
        <f>'Option_3 Workings'!AQ28</f>
        <v>-8.6213741789068052</v>
      </c>
      <c r="AR151" s="279">
        <f>'Option_3 Workings'!AR28</f>
        <v>-8.7938016624849418</v>
      </c>
      <c r="AS151" s="279">
        <f>'Option_3 Workings'!AS28</f>
        <v>-8.9696776957346387</v>
      </c>
      <c r="AT151" s="279">
        <f>'Option_3 Workings'!AT28</f>
        <v>-9.1490712496493316</v>
      </c>
      <c r="AU151" s="279">
        <f>'Option_3 Workings'!AU28</f>
        <v>-9.332052674642318</v>
      </c>
      <c r="AV151" s="279">
        <f>'Option_3 Workings'!AV28</f>
        <v>-9.5186937281351653</v>
      </c>
      <c r="AW151" s="279">
        <f>'Option_3 Workings'!AW28</f>
        <v>-9.7090676026978695</v>
      </c>
      <c r="AX151" s="279">
        <f>'Option_3 Workings'!AX28</f>
        <v>-9.9032489547518257</v>
      </c>
      <c r="AY151" s="279">
        <f>'Option_3 Workings'!AY28</f>
        <v>-10.101313933846862</v>
      </c>
      <c r="AZ151" s="279">
        <f>'Option_3 Workings'!AZ28</f>
        <v>-10.3033402125238</v>
      </c>
      <c r="BA151" s="279">
        <f>'Option_3 Workings'!BA28</f>
        <v>-10.509407016774276</v>
      </c>
      <c r="BB151" s="279">
        <f>'Option_3 Workings'!BB28</f>
        <v>-10.719595157109763</v>
      </c>
    </row>
    <row r="152" spans="1:54" outlineLevel="2">
      <c r="A152" s="471"/>
      <c r="B152" s="135" t="s">
        <v>287</v>
      </c>
      <c r="C152" s="13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13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13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13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-0.81375287551000763</v>
      </c>
      <c r="F190" s="21">
        <f t="shared" ref="F190:BB190" si="17">(F133+F83)*F186</f>
        <v>-0.90496330876614273</v>
      </c>
      <c r="G190" s="21">
        <f t="shared" si="17"/>
        <v>-0.71591711663191115</v>
      </c>
      <c r="H190" s="21">
        <f t="shared" si="17"/>
        <v>-0.79131583310684572</v>
      </c>
      <c r="I190" s="21">
        <f t="shared" si="17"/>
        <v>-0.73581894746311227</v>
      </c>
      <c r="J190" s="21">
        <f t="shared" si="17"/>
        <v>-0.17989094693423824</v>
      </c>
      <c r="K190" s="21">
        <f t="shared" si="17"/>
        <v>-0.16234141848322453</v>
      </c>
      <c r="L190" s="21">
        <f t="shared" si="17"/>
        <v>-0.1460219985077254</v>
      </c>
      <c r="M190" s="21">
        <f t="shared" si="17"/>
        <v>-0.13086114319040867</v>
      </c>
      <c r="N190" s="21">
        <f t="shared" si="17"/>
        <v>-0.1167910253626727</v>
      </c>
      <c r="O190" s="21">
        <f t="shared" si="17"/>
        <v>-0.10374735532598295</v>
      </c>
      <c r="P190" s="21">
        <f t="shared" si="17"/>
        <v>-9.1669209866881735E-2</v>
      </c>
      <c r="Q190" s="21">
        <f t="shared" si="17"/>
        <v>-8.0498869105404144E-2</v>
      </c>
      <c r="R190" s="21">
        <f t="shared" si="17"/>
        <v>-7.0181660831999185E-2</v>
      </c>
      <c r="S190" s="21">
        <f t="shared" si="17"/>
        <v>-6.0665812002784508E-2</v>
      </c>
      <c r="T190" s="21">
        <f t="shared" si="17"/>
        <v>-5.1902307077077901E-2</v>
      </c>
      <c r="U190" s="21">
        <f t="shared" si="17"/>
        <v>-4.3844752894672677E-2</v>
      </c>
      <c r="V190" s="21">
        <f t="shared" si="17"/>
        <v>-3.6449249803287259E-2</v>
      </c>
      <c r="W190" s="21">
        <f t="shared" si="17"/>
        <v>-2.9674268759037056E-2</v>
      </c>
      <c r="X190" s="21">
        <f t="shared" si="17"/>
        <v>-2.3480534134677076E-2</v>
      </c>
      <c r="Y190" s="21">
        <f t="shared" si="17"/>
        <v>-1.7830911981765923E-2</v>
      </c>
      <c r="Z190" s="21">
        <f t="shared" si="17"/>
        <v>-1.2690303503825362E-2</v>
      </c>
      <c r="AA190" s="21">
        <f t="shared" si="17"/>
        <v>-8.025543508036196E-3</v>
      </c>
      <c r="AB190" s="21">
        <f t="shared" si="17"/>
        <v>-3.8053036130370685E-3</v>
      </c>
      <c r="AC190" s="21">
        <f t="shared" si="17"/>
        <v>-1.9577328097422327E-18</v>
      </c>
      <c r="AD190" s="21">
        <f t="shared" si="17"/>
        <v>-1.891529284775104E-18</v>
      </c>
      <c r="AE190" s="21">
        <f t="shared" si="17"/>
        <v>-1.8275645263527577E-18</v>
      </c>
      <c r="AF190" s="21">
        <f t="shared" si="17"/>
        <v>-1.7657628273939686E-18</v>
      </c>
      <c r="AG190" s="21">
        <f t="shared" si="17"/>
        <v>-1.7060510409603562E-18</v>
      </c>
      <c r="AH190" s="21">
        <f t="shared" si="17"/>
        <v>-1.6483584936815041E-18</v>
      </c>
      <c r="AI190" s="21">
        <f t="shared" si="17"/>
        <v>-1.5926169021077332E-18</v>
      </c>
      <c r="AJ190" s="21">
        <f t="shared" si="17"/>
        <v>-1.5462300020463428E-18</v>
      </c>
      <c r="AK190" s="21">
        <f t="shared" si="17"/>
        <v>-1.5011941767440223E-18</v>
      </c>
      <c r="AL190" s="21">
        <f t="shared" si="17"/>
        <v>-1.4574700745087593E-18</v>
      </c>
      <c r="AM190" s="21">
        <f t="shared" si="17"/>
        <v>-1.4150194898143294E-18</v>
      </c>
      <c r="AN190" s="21">
        <f t="shared" si="17"/>
        <v>-1.3738053299168246E-18</v>
      </c>
      <c r="AO190" s="21">
        <f t="shared" si="17"/>
        <v>-1.3337915824435191E-18</v>
      </c>
      <c r="AP190" s="21">
        <f t="shared" si="17"/>
        <v>-1.2949432839257467E-18</v>
      </c>
      <c r="AQ190" s="21">
        <f t="shared" si="17"/>
        <v>-1.2572264892482978E-18</v>
      </c>
      <c r="AR190" s="21">
        <f t="shared" si="17"/>
        <v>-1.2206082419886386E-18</v>
      </c>
      <c r="AS190" s="21">
        <f t="shared" si="17"/>
        <v>-1.1850565456200374E-18</v>
      </c>
      <c r="AT190" s="21">
        <f t="shared" si="17"/>
        <v>-1.1505403355534346E-18</v>
      </c>
      <c r="AU190" s="21">
        <f t="shared" si="17"/>
        <v>-1.1170294519936257E-18</v>
      </c>
      <c r="AV190" s="21">
        <f t="shared" si="17"/>
        <v>-1.0844946135860444E-18</v>
      </c>
      <c r="AW190" s="21">
        <f t="shared" si="17"/>
        <v>-1.0529073918311111E-18</v>
      </c>
      <c r="AX190" s="21">
        <f t="shared" si="17"/>
        <v>-1.0222401862437971E-18</v>
      </c>
      <c r="AY190" s="21">
        <f t="shared" si="17"/>
        <v>-9.9246620023669622E-19</v>
      </c>
      <c r="AZ190" s="21">
        <f t="shared" si="17"/>
        <v>-9.6355941770553035E-19</v>
      </c>
      <c r="BA190" s="21">
        <f t="shared" si="17"/>
        <v>-9.3549458029663135E-19</v>
      </c>
      <c r="BB190" s="21">
        <f t="shared" si="17"/>
        <v>-9.0824716533653522E-19</v>
      </c>
    </row>
    <row r="191" spans="1:54" outlineLevel="2">
      <c r="A191" s="471"/>
      <c r="B191" s="150" t="s">
        <v>485</v>
      </c>
      <c r="C191" s="19"/>
      <c r="D191" s="135" t="s">
        <v>382</v>
      </c>
      <c r="E191" s="21">
        <f>E71*E186</f>
        <v>-1.183854</v>
      </c>
      <c r="F191" s="21">
        <f t="shared" ref="F191:BB191" si="18">F71*F186</f>
        <v>-1.8683961352657006</v>
      </c>
      <c r="G191" s="21">
        <f t="shared" si="18"/>
        <v>-1.0619851105043292</v>
      </c>
      <c r="H191" s="21">
        <f t="shared" si="18"/>
        <v>-0.90830410757109892</v>
      </c>
      <c r="I191" s="21">
        <f t="shared" si="18"/>
        <v>-1.7898569343545532</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1"/>
      <c r="B194" s="150" t="s">
        <v>487</v>
      </c>
      <c r="C194" s="19"/>
      <c r="D194" s="135" t="s">
        <v>382</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1"/>
      <c r="B195" s="150" t="s">
        <v>488</v>
      </c>
      <c r="C195" s="19"/>
      <c r="D195" s="135" t="s">
        <v>382</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1"/>
      <c r="B196" s="150" t="s">
        <v>284</v>
      </c>
      <c r="C196" s="19"/>
      <c r="D196" s="135" t="s">
        <v>382</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1"/>
      <c r="B197" s="150" t="s">
        <v>287</v>
      </c>
      <c r="C197" s="19"/>
      <c r="D197" s="135" t="s">
        <v>382</v>
      </c>
      <c r="E197" s="21">
        <f>SUMIF($B$143:$B$154,"Financial",E$143:E$154)*E186</f>
        <v>-5.1794083460162401</v>
      </c>
      <c r="F197" s="21">
        <f t="shared" ref="F197:BB197" si="24">SUMIF($B$143:$B$154,"Financial",F$143:F$154)*F186</f>
        <v>-4.0034074172106218</v>
      </c>
      <c r="G197" s="21">
        <f t="shared" si="24"/>
        <v>-3.9453870198597434</v>
      </c>
      <c r="H197" s="21">
        <f t="shared" si="24"/>
        <v>-3.888207497832791</v>
      </c>
      <c r="I197" s="21">
        <f t="shared" si="24"/>
        <v>-3.8318566645308669</v>
      </c>
      <c r="J197" s="21">
        <f t="shared" si="24"/>
        <v>-3.7763225099724491</v>
      </c>
      <c r="K197" s="21">
        <f t="shared" si="24"/>
        <v>-3.7215931982337183</v>
      </c>
      <c r="L197" s="21">
        <f t="shared" si="24"/>
        <v>-3.6676570649259834</v>
      </c>
      <c r="M197" s="21">
        <f t="shared" si="24"/>
        <v>-3.6145026147096653</v>
      </c>
      <c r="N197" s="21">
        <f t="shared" si="24"/>
        <v>-3.5621185188443092</v>
      </c>
      <c r="O197" s="21">
        <f t="shared" si="24"/>
        <v>-3.5104936127741011</v>
      </c>
      <c r="P197" s="21">
        <f t="shared" si="24"/>
        <v>-3.4596168937483904</v>
      </c>
      <c r="Q197" s="21">
        <f t="shared" si="24"/>
        <v>-3.4094775184766739</v>
      </c>
      <c r="R197" s="21">
        <f t="shared" si="24"/>
        <v>-3.3600648008175931</v>
      </c>
      <c r="S197" s="21">
        <f t="shared" si="24"/>
        <v>-3.3113682095013952</v>
      </c>
      <c r="T197" s="21">
        <f t="shared" si="24"/>
        <v>-3.2633773658854341</v>
      </c>
      <c r="U197" s="21">
        <f t="shared" si="24"/>
        <v>-3.2160820417421672</v>
      </c>
      <c r="V197" s="21">
        <f t="shared" si="24"/>
        <v>-3.1694721570792375</v>
      </c>
      <c r="W197" s="21">
        <f t="shared" si="24"/>
        <v>-3.1235377779911326</v>
      </c>
      <c r="X197" s="21">
        <f t="shared" si="24"/>
        <v>-3.0782691145419863</v>
      </c>
      <c r="Y197" s="21">
        <f t="shared" si="24"/>
        <v>-3.0336565186790589</v>
      </c>
      <c r="Z197" s="21">
        <f t="shared" si="24"/>
        <v>-2.9896904821764645</v>
      </c>
      <c r="AA197" s="21">
        <f t="shared" si="24"/>
        <v>-2.9463616346086905</v>
      </c>
      <c r="AB197" s="21">
        <f t="shared" si="24"/>
        <v>-2.9036607413534914</v>
      </c>
      <c r="AC197" s="21">
        <f t="shared" si="24"/>
        <v>-2.8615787016237322</v>
      </c>
      <c r="AD197" s="21">
        <f t="shared" si="24"/>
        <v>-2.820106546527736</v>
      </c>
      <c r="AE197" s="21">
        <f t="shared" si="24"/>
        <v>-2.7792354371577686</v>
      </c>
      <c r="AF197" s="21">
        <f t="shared" si="24"/>
        <v>-2.7389566627062072</v>
      </c>
      <c r="AG197" s="21">
        <f t="shared" si="24"/>
        <v>-2.6992616386090158</v>
      </c>
      <c r="AH197" s="21">
        <f t="shared" si="24"/>
        <v>-2.6601419047161321</v>
      </c>
      <c r="AI197" s="21">
        <f t="shared" si="24"/>
        <v>-2.6215891234883624</v>
      </c>
      <c r="AJ197" s="21">
        <f t="shared" si="24"/>
        <v>-2.5961368019010966</v>
      </c>
      <c r="AK197" s="21">
        <f t="shared" si="24"/>
        <v>-2.5709315902321541</v>
      </c>
      <c r="AL197" s="21">
        <f t="shared" si="24"/>
        <v>-2.5459710893561134</v>
      </c>
      <c r="AM197" s="21">
        <f t="shared" si="24"/>
        <v>-2.5212529234400338</v>
      </c>
      <c r="AN197" s="21">
        <f t="shared" si="24"/>
        <v>-2.4967747397173157</v>
      </c>
      <c r="AO197" s="21">
        <f t="shared" si="24"/>
        <v>-2.4725342082637498</v>
      </c>
      <c r="AP197" s="21">
        <f t="shared" si="24"/>
        <v>-2.4485290217757516</v>
      </c>
      <c r="AQ197" s="21">
        <f t="shared" si="24"/>
        <v>-2.4247568953507446</v>
      </c>
      <c r="AR197" s="21">
        <f t="shared" si="24"/>
        <v>-2.4012155662696695</v>
      </c>
      <c r="AS197" s="21">
        <f t="shared" si="24"/>
        <v>-2.377902793781614</v>
      </c>
      <c r="AT197" s="21">
        <f t="shared" si="24"/>
        <v>-2.3548163588905302</v>
      </c>
      <c r="AU197" s="21">
        <f t="shared" si="24"/>
        <v>-2.3319540641440204</v>
      </c>
      <c r="AV197" s="21">
        <f t="shared" si="24"/>
        <v>-2.3093137334241756</v>
      </c>
      <c r="AW197" s="21">
        <f t="shared" si="24"/>
        <v>-2.2868932117404461</v>
      </c>
      <c r="AX197" s="21">
        <f t="shared" si="24"/>
        <v>-2.2646903650245189</v>
      </c>
      <c r="AY197" s="21">
        <f t="shared" si="24"/>
        <v>-2.2427030799271934</v>
      </c>
      <c r="AZ197" s="21">
        <f t="shared" si="24"/>
        <v>-2.2209292636172209</v>
      </c>
      <c r="BA197" s="21">
        <f t="shared" si="24"/>
        <v>-2.1993668435821023</v>
      </c>
      <c r="BB197" s="21">
        <f t="shared" si="24"/>
        <v>-2.1780137674308198</v>
      </c>
    </row>
    <row r="198" spans="1:54" outlineLevel="2">
      <c r="A198" s="472"/>
      <c r="B198" s="150" t="s">
        <v>469</v>
      </c>
      <c r="C198" s="19"/>
      <c r="D198" s="135" t="s">
        <v>382</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-7.1770152215262479</v>
      </c>
      <c r="F200" s="21">
        <f t="shared" ref="F200:BB200" si="26">SUM(F190:F193,F196:F198)</f>
        <v>-6.7767668612424652</v>
      </c>
      <c r="G200" s="21">
        <f t="shared" si="26"/>
        <v>-5.723289246995984</v>
      </c>
      <c r="H200" s="21">
        <f t="shared" si="26"/>
        <v>-5.587827438510736</v>
      </c>
      <c r="I200" s="21">
        <f t="shared" si="26"/>
        <v>-6.3575325463485326</v>
      </c>
      <c r="J200" s="21">
        <f t="shared" si="26"/>
        <v>-3.9562134569066876</v>
      </c>
      <c r="K200" s="21">
        <f t="shared" si="26"/>
        <v>-3.8839346167169428</v>
      </c>
      <c r="L200" s="21">
        <f t="shared" si="26"/>
        <v>-3.813679063433709</v>
      </c>
      <c r="M200" s="21">
        <f t="shared" si="26"/>
        <v>-3.745363757900074</v>
      </c>
      <c r="N200" s="21">
        <f t="shared" si="26"/>
        <v>-3.6789095442069817</v>
      </c>
      <c r="O200" s="21">
        <f t="shared" si="26"/>
        <v>-3.6142409681000842</v>
      </c>
      <c r="P200" s="21">
        <f t="shared" si="26"/>
        <v>-3.5512861036152721</v>
      </c>
      <c r="Q200" s="21">
        <f t="shared" si="26"/>
        <v>-3.489976387582078</v>
      </c>
      <c r="R200" s="21">
        <f t="shared" si="26"/>
        <v>-3.4302464616495922</v>
      </c>
      <c r="S200" s="21">
        <f t="shared" si="26"/>
        <v>-3.3720340215041795</v>
      </c>
      <c r="T200" s="21">
        <f t="shared" si="26"/>
        <v>-3.3152796729625122</v>
      </c>
      <c r="U200" s="21">
        <f t="shared" si="26"/>
        <v>-3.25992679463684</v>
      </c>
      <c r="V200" s="21">
        <f t="shared" si="26"/>
        <v>-3.2059214068825246</v>
      </c>
      <c r="W200" s="21">
        <f t="shared" si="26"/>
        <v>-3.1532120467501699</v>
      </c>
      <c r="X200" s="21">
        <f t="shared" si="26"/>
        <v>-3.1017496486766634</v>
      </c>
      <c r="Y200" s="21">
        <f t="shared" si="26"/>
        <v>-3.0514874306608251</v>
      </c>
      <c r="Z200" s="21">
        <f t="shared" si="26"/>
        <v>-3.0023807856802898</v>
      </c>
      <c r="AA200" s="21">
        <f t="shared" si="26"/>
        <v>-2.9543871781167268</v>
      </c>
      <c r="AB200" s="21">
        <f t="shared" si="26"/>
        <v>-2.9074660449665286</v>
      </c>
      <c r="AC200" s="21">
        <f t="shared" si="26"/>
        <v>-2.8615787016237322</v>
      </c>
      <c r="AD200" s="21">
        <f t="shared" si="26"/>
        <v>-2.820106546527736</v>
      </c>
      <c r="AE200" s="21">
        <f t="shared" si="26"/>
        <v>-2.7792354371577686</v>
      </c>
      <c r="AF200" s="21">
        <f t="shared" si="26"/>
        <v>-2.7389566627062072</v>
      </c>
      <c r="AG200" s="21">
        <f t="shared" si="26"/>
        <v>-2.6992616386090158</v>
      </c>
      <c r="AH200" s="21">
        <f t="shared" si="26"/>
        <v>-2.6601419047161321</v>
      </c>
      <c r="AI200" s="21">
        <f t="shared" si="26"/>
        <v>-2.6215891234883624</v>
      </c>
      <c r="AJ200" s="21">
        <f t="shared" si="26"/>
        <v>-2.5961368019010966</v>
      </c>
      <c r="AK200" s="21">
        <f t="shared" si="26"/>
        <v>-2.5709315902321541</v>
      </c>
      <c r="AL200" s="21">
        <f t="shared" si="26"/>
        <v>-2.5459710893561134</v>
      </c>
      <c r="AM200" s="21">
        <f t="shared" si="26"/>
        <v>-2.5212529234400338</v>
      </c>
      <c r="AN200" s="21">
        <f t="shared" si="26"/>
        <v>-2.4967747397173157</v>
      </c>
      <c r="AO200" s="21">
        <f t="shared" si="26"/>
        <v>-2.4725342082637498</v>
      </c>
      <c r="AP200" s="21">
        <f t="shared" si="26"/>
        <v>-2.4485290217757516</v>
      </c>
      <c r="AQ200" s="21">
        <f t="shared" si="26"/>
        <v>-2.4247568953507446</v>
      </c>
      <c r="AR200" s="21">
        <f t="shared" si="26"/>
        <v>-2.4012155662696695</v>
      </c>
      <c r="AS200" s="21">
        <f t="shared" si="26"/>
        <v>-2.377902793781614</v>
      </c>
      <c r="AT200" s="21">
        <f t="shared" si="26"/>
        <v>-2.3548163588905302</v>
      </c>
      <c r="AU200" s="21">
        <f t="shared" si="26"/>
        <v>-2.3319540641440204</v>
      </c>
      <c r="AV200" s="21">
        <f t="shared" si="26"/>
        <v>-2.3093137334241756</v>
      </c>
      <c r="AW200" s="21">
        <f t="shared" si="26"/>
        <v>-2.2868932117404461</v>
      </c>
      <c r="AX200" s="21">
        <f t="shared" si="26"/>
        <v>-2.2646903650245189</v>
      </c>
      <c r="AY200" s="21">
        <f t="shared" si="26"/>
        <v>-2.2427030799271934</v>
      </c>
      <c r="AZ200" s="21">
        <f t="shared" si="26"/>
        <v>-2.2209292636172209</v>
      </c>
      <c r="BA200" s="21">
        <f t="shared" si="26"/>
        <v>-2.1993668435821023</v>
      </c>
      <c r="BB200" s="21">
        <f t="shared" si="26"/>
        <v>-2.1780137674308198</v>
      </c>
    </row>
    <row r="201" spans="1:54" outlineLevel="2">
      <c r="A201" s="471"/>
      <c r="B201" s="150" t="s">
        <v>491</v>
      </c>
      <c r="C201" s="19"/>
      <c r="D201" s="135" t="s">
        <v>382</v>
      </c>
      <c r="E201" s="21">
        <f>SUM(E190:E192,E194,E196:E198)</f>
        <v>-7.1770152215262479</v>
      </c>
      <c r="F201" s="21">
        <f t="shared" ref="F201:BB201" si="27">SUM(F190:F192,F194,F196:F198)</f>
        <v>-6.7767668612424652</v>
      </c>
      <c r="G201" s="21">
        <f t="shared" si="27"/>
        <v>-5.723289246995984</v>
      </c>
      <c r="H201" s="21">
        <f t="shared" si="27"/>
        <v>-5.587827438510736</v>
      </c>
      <c r="I201" s="21">
        <f t="shared" si="27"/>
        <v>-6.3575325463485326</v>
      </c>
      <c r="J201" s="21">
        <f t="shared" si="27"/>
        <v>-3.9562134569066876</v>
      </c>
      <c r="K201" s="21">
        <f t="shared" si="27"/>
        <v>-3.8839346167169428</v>
      </c>
      <c r="L201" s="21">
        <f t="shared" si="27"/>
        <v>-3.813679063433709</v>
      </c>
      <c r="M201" s="21">
        <f t="shared" si="27"/>
        <v>-3.745363757900074</v>
      </c>
      <c r="N201" s="21">
        <f t="shared" si="27"/>
        <v>-3.6789095442069817</v>
      </c>
      <c r="O201" s="21">
        <f t="shared" si="27"/>
        <v>-3.6142409681000842</v>
      </c>
      <c r="P201" s="21">
        <f t="shared" si="27"/>
        <v>-3.5512861036152721</v>
      </c>
      <c r="Q201" s="21">
        <f t="shared" si="27"/>
        <v>-3.489976387582078</v>
      </c>
      <c r="R201" s="21">
        <f t="shared" si="27"/>
        <v>-3.4302464616495922</v>
      </c>
      <c r="S201" s="21">
        <f t="shared" si="27"/>
        <v>-3.3720340215041795</v>
      </c>
      <c r="T201" s="21">
        <f t="shared" si="27"/>
        <v>-3.3152796729625122</v>
      </c>
      <c r="U201" s="21">
        <f t="shared" si="27"/>
        <v>-3.25992679463684</v>
      </c>
      <c r="V201" s="21">
        <f t="shared" si="27"/>
        <v>-3.2059214068825246</v>
      </c>
      <c r="W201" s="21">
        <f t="shared" si="27"/>
        <v>-3.1532120467501699</v>
      </c>
      <c r="X201" s="21">
        <f t="shared" si="27"/>
        <v>-3.1017496486766634</v>
      </c>
      <c r="Y201" s="21">
        <f t="shared" si="27"/>
        <v>-3.0514874306608251</v>
      </c>
      <c r="Z201" s="21">
        <f t="shared" si="27"/>
        <v>-3.0023807856802898</v>
      </c>
      <c r="AA201" s="21">
        <f t="shared" si="27"/>
        <v>-2.9543871781167268</v>
      </c>
      <c r="AB201" s="21">
        <f t="shared" si="27"/>
        <v>-2.9074660449665286</v>
      </c>
      <c r="AC201" s="21">
        <f t="shared" si="27"/>
        <v>-2.8615787016237322</v>
      </c>
      <c r="AD201" s="21">
        <f t="shared" si="27"/>
        <v>-2.820106546527736</v>
      </c>
      <c r="AE201" s="21">
        <f t="shared" si="27"/>
        <v>-2.7792354371577686</v>
      </c>
      <c r="AF201" s="21">
        <f t="shared" si="27"/>
        <v>-2.7389566627062072</v>
      </c>
      <c r="AG201" s="21">
        <f t="shared" si="27"/>
        <v>-2.6992616386090158</v>
      </c>
      <c r="AH201" s="21">
        <f t="shared" si="27"/>
        <v>-2.6601419047161321</v>
      </c>
      <c r="AI201" s="21">
        <f t="shared" si="27"/>
        <v>-2.6215891234883624</v>
      </c>
      <c r="AJ201" s="21">
        <f t="shared" si="27"/>
        <v>-2.5961368019010966</v>
      </c>
      <c r="AK201" s="21">
        <f t="shared" si="27"/>
        <v>-2.5709315902321541</v>
      </c>
      <c r="AL201" s="21">
        <f t="shared" si="27"/>
        <v>-2.5459710893561134</v>
      </c>
      <c r="AM201" s="21">
        <f t="shared" si="27"/>
        <v>-2.5212529234400338</v>
      </c>
      <c r="AN201" s="21">
        <f t="shared" si="27"/>
        <v>-2.4967747397173157</v>
      </c>
      <c r="AO201" s="21">
        <f t="shared" si="27"/>
        <v>-2.4725342082637498</v>
      </c>
      <c r="AP201" s="21">
        <f t="shared" si="27"/>
        <v>-2.4485290217757516</v>
      </c>
      <c r="AQ201" s="21">
        <f t="shared" si="27"/>
        <v>-2.4247568953507446</v>
      </c>
      <c r="AR201" s="21">
        <f t="shared" si="27"/>
        <v>-2.4012155662696695</v>
      </c>
      <c r="AS201" s="21">
        <f t="shared" si="27"/>
        <v>-2.377902793781614</v>
      </c>
      <c r="AT201" s="21">
        <f t="shared" si="27"/>
        <v>-2.3548163588905302</v>
      </c>
      <c r="AU201" s="21">
        <f t="shared" si="27"/>
        <v>-2.3319540641440204</v>
      </c>
      <c r="AV201" s="21">
        <f t="shared" si="27"/>
        <v>-2.3093137334241756</v>
      </c>
      <c r="AW201" s="21">
        <f t="shared" si="27"/>
        <v>-2.2868932117404461</v>
      </c>
      <c r="AX201" s="21">
        <f t="shared" si="27"/>
        <v>-2.2646903650245189</v>
      </c>
      <c r="AY201" s="21">
        <f t="shared" si="27"/>
        <v>-2.2427030799271934</v>
      </c>
      <c r="AZ201" s="21">
        <f t="shared" si="27"/>
        <v>-2.2209292636172209</v>
      </c>
      <c r="BA201" s="21">
        <f t="shared" si="27"/>
        <v>-2.1993668435821023</v>
      </c>
      <c r="BB201" s="21">
        <f t="shared" si="27"/>
        <v>-2.1780137674308198</v>
      </c>
    </row>
    <row r="202" spans="1:54" outlineLevel="2">
      <c r="A202" s="472"/>
      <c r="B202" s="150" t="s">
        <v>492</v>
      </c>
      <c r="C202" s="19"/>
      <c r="D202" s="135" t="s">
        <v>382</v>
      </c>
      <c r="E202" s="21">
        <f>SUM(E190:E192,E195:E198)</f>
        <v>-7.1770152215262479</v>
      </c>
      <c r="F202" s="21">
        <f t="shared" ref="F202:BB202" si="28">SUM(F190:F192,F195:F198)</f>
        <v>-6.7767668612424652</v>
      </c>
      <c r="G202" s="21">
        <f t="shared" si="28"/>
        <v>-5.723289246995984</v>
      </c>
      <c r="H202" s="21">
        <f t="shared" si="28"/>
        <v>-5.587827438510736</v>
      </c>
      <c r="I202" s="21">
        <f t="shared" si="28"/>
        <v>-6.3575325463485326</v>
      </c>
      <c r="J202" s="21">
        <f t="shared" si="28"/>
        <v>-3.9562134569066876</v>
      </c>
      <c r="K202" s="21">
        <f t="shared" si="28"/>
        <v>-3.8839346167169428</v>
      </c>
      <c r="L202" s="21">
        <f t="shared" si="28"/>
        <v>-3.813679063433709</v>
      </c>
      <c r="M202" s="21">
        <f t="shared" si="28"/>
        <v>-3.745363757900074</v>
      </c>
      <c r="N202" s="21">
        <f t="shared" si="28"/>
        <v>-3.6789095442069817</v>
      </c>
      <c r="O202" s="21">
        <f t="shared" si="28"/>
        <v>-3.6142409681000842</v>
      </c>
      <c r="P202" s="21">
        <f t="shared" si="28"/>
        <v>-3.5512861036152721</v>
      </c>
      <c r="Q202" s="21">
        <f t="shared" si="28"/>
        <v>-3.489976387582078</v>
      </c>
      <c r="R202" s="21">
        <f t="shared" si="28"/>
        <v>-3.4302464616495922</v>
      </c>
      <c r="S202" s="21">
        <f t="shared" si="28"/>
        <v>-3.3720340215041795</v>
      </c>
      <c r="T202" s="21">
        <f t="shared" si="28"/>
        <v>-3.3152796729625122</v>
      </c>
      <c r="U202" s="21">
        <f t="shared" si="28"/>
        <v>-3.25992679463684</v>
      </c>
      <c r="V202" s="21">
        <f t="shared" si="28"/>
        <v>-3.2059214068825246</v>
      </c>
      <c r="W202" s="21">
        <f t="shared" si="28"/>
        <v>-3.1532120467501699</v>
      </c>
      <c r="X202" s="21">
        <f t="shared" si="28"/>
        <v>-3.1017496486766634</v>
      </c>
      <c r="Y202" s="21">
        <f t="shared" si="28"/>
        <v>-3.0514874306608251</v>
      </c>
      <c r="Z202" s="21">
        <f t="shared" si="28"/>
        <v>-3.0023807856802898</v>
      </c>
      <c r="AA202" s="21">
        <f t="shared" si="28"/>
        <v>-2.9543871781167268</v>
      </c>
      <c r="AB202" s="21">
        <f t="shared" si="28"/>
        <v>-2.9074660449665286</v>
      </c>
      <c r="AC202" s="21">
        <f t="shared" si="28"/>
        <v>-2.8615787016237322</v>
      </c>
      <c r="AD202" s="21">
        <f t="shared" si="28"/>
        <v>-2.820106546527736</v>
      </c>
      <c r="AE202" s="21">
        <f t="shared" si="28"/>
        <v>-2.7792354371577686</v>
      </c>
      <c r="AF202" s="21">
        <f t="shared" si="28"/>
        <v>-2.7389566627062072</v>
      </c>
      <c r="AG202" s="21">
        <f t="shared" si="28"/>
        <v>-2.6992616386090158</v>
      </c>
      <c r="AH202" s="21">
        <f t="shared" si="28"/>
        <v>-2.6601419047161321</v>
      </c>
      <c r="AI202" s="21">
        <f t="shared" si="28"/>
        <v>-2.6215891234883624</v>
      </c>
      <c r="AJ202" s="21">
        <f t="shared" si="28"/>
        <v>-2.5961368019010966</v>
      </c>
      <c r="AK202" s="21">
        <f t="shared" si="28"/>
        <v>-2.5709315902321541</v>
      </c>
      <c r="AL202" s="21">
        <f t="shared" si="28"/>
        <v>-2.5459710893561134</v>
      </c>
      <c r="AM202" s="21">
        <f t="shared" si="28"/>
        <v>-2.5212529234400338</v>
      </c>
      <c r="AN202" s="21">
        <f t="shared" si="28"/>
        <v>-2.4967747397173157</v>
      </c>
      <c r="AO202" s="21">
        <f t="shared" si="28"/>
        <v>-2.4725342082637498</v>
      </c>
      <c r="AP202" s="21">
        <f t="shared" si="28"/>
        <v>-2.4485290217757516</v>
      </c>
      <c r="AQ202" s="21">
        <f t="shared" si="28"/>
        <v>-2.4247568953507446</v>
      </c>
      <c r="AR202" s="21">
        <f t="shared" si="28"/>
        <v>-2.4012155662696695</v>
      </c>
      <c r="AS202" s="21">
        <f t="shared" si="28"/>
        <v>-2.377902793781614</v>
      </c>
      <c r="AT202" s="21">
        <f t="shared" si="28"/>
        <v>-2.3548163588905302</v>
      </c>
      <c r="AU202" s="21">
        <f t="shared" si="28"/>
        <v>-2.3319540641440204</v>
      </c>
      <c r="AV202" s="21">
        <f t="shared" si="28"/>
        <v>-2.3093137334241756</v>
      </c>
      <c r="AW202" s="21">
        <f t="shared" si="28"/>
        <v>-2.2868932117404461</v>
      </c>
      <c r="AX202" s="21">
        <f t="shared" si="28"/>
        <v>-2.2646903650245189</v>
      </c>
      <c r="AY202" s="21">
        <f t="shared" si="28"/>
        <v>-2.2427030799271934</v>
      </c>
      <c r="AZ202" s="21">
        <f t="shared" si="28"/>
        <v>-2.2209292636172209</v>
      </c>
      <c r="BA202" s="21">
        <f t="shared" si="28"/>
        <v>-2.1993668435821023</v>
      </c>
      <c r="BB202" s="21">
        <f t="shared" si="28"/>
        <v>-2.1780137674308198</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-7.1770152215262479</v>
      </c>
      <c r="F204" s="21">
        <f>F200+E204</f>
        <v>-13.953782082768713</v>
      </c>
      <c r="G204" s="21">
        <f t="shared" ref="G204:BB206" si="29">G200+F204</f>
        <v>-19.677071329764697</v>
      </c>
      <c r="H204" s="21">
        <f t="shared" si="29"/>
        <v>-25.264898768275433</v>
      </c>
      <c r="I204" s="21">
        <f t="shared" si="29"/>
        <v>-31.622431314623967</v>
      </c>
      <c r="J204" s="21">
        <f t="shared" si="29"/>
        <v>-35.578644771530655</v>
      </c>
      <c r="K204" s="21">
        <f t="shared" si="29"/>
        <v>-39.462579388247597</v>
      </c>
      <c r="L204" s="21">
        <f t="shared" si="29"/>
        <v>-43.276258451681308</v>
      </c>
      <c r="M204" s="21">
        <f t="shared" si="29"/>
        <v>-47.021622209581381</v>
      </c>
      <c r="N204" s="21">
        <f t="shared" si="29"/>
        <v>-50.700531753788361</v>
      </c>
      <c r="O204" s="21">
        <f t="shared" si="29"/>
        <v>-54.314772721888446</v>
      </c>
      <c r="P204" s="21">
        <f t="shared" si="29"/>
        <v>-57.866058825503714</v>
      </c>
      <c r="Q204" s="21">
        <f t="shared" si="29"/>
        <v>-61.356035213085789</v>
      </c>
      <c r="R204" s="21">
        <f t="shared" si="29"/>
        <v>-64.786281674735378</v>
      </c>
      <c r="S204" s="21">
        <f t="shared" si="29"/>
        <v>-68.158315696239555</v>
      </c>
      <c r="T204" s="21">
        <f t="shared" si="29"/>
        <v>-71.473595369202073</v>
      </c>
      <c r="U204" s="21">
        <f t="shared" si="29"/>
        <v>-74.733522163838913</v>
      </c>
      <c r="V204" s="21">
        <f t="shared" si="29"/>
        <v>-77.939443570721437</v>
      </c>
      <c r="W204" s="21">
        <f t="shared" si="29"/>
        <v>-81.092655617471607</v>
      </c>
      <c r="X204" s="21">
        <f t="shared" si="29"/>
        <v>-84.194405266148266</v>
      </c>
      <c r="Y204" s="21">
        <f t="shared" si="29"/>
        <v>-87.245892696809094</v>
      </c>
      <c r="Z204" s="21">
        <f t="shared" si="29"/>
        <v>-90.248273482489381</v>
      </c>
      <c r="AA204" s="21">
        <f t="shared" si="29"/>
        <v>-93.202660660606114</v>
      </c>
      <c r="AB204" s="21">
        <f t="shared" si="29"/>
        <v>-96.11012670557264</v>
      </c>
      <c r="AC204" s="21">
        <f t="shared" si="29"/>
        <v>-98.971705407196367</v>
      </c>
      <c r="AD204" s="21">
        <f t="shared" si="29"/>
        <v>-101.79181195372411</v>
      </c>
      <c r="AE204" s="21">
        <f t="shared" si="29"/>
        <v>-104.57104739088187</v>
      </c>
      <c r="AF204" s="21">
        <f t="shared" si="29"/>
        <v>-107.31000405358807</v>
      </c>
      <c r="AG204" s="21">
        <f t="shared" si="29"/>
        <v>-110.00926569219709</v>
      </c>
      <c r="AH204" s="21">
        <f t="shared" si="29"/>
        <v>-112.66940759691322</v>
      </c>
      <c r="AI204" s="21">
        <f t="shared" si="29"/>
        <v>-115.29099672040158</v>
      </c>
      <c r="AJ204" s="21">
        <f t="shared" si="29"/>
        <v>-117.88713352230268</v>
      </c>
      <c r="AK204" s="21">
        <f t="shared" si="29"/>
        <v>-120.45806511253483</v>
      </c>
      <c r="AL204" s="21">
        <f t="shared" si="29"/>
        <v>-123.00403620189094</v>
      </c>
      <c r="AM204" s="21">
        <f t="shared" si="29"/>
        <v>-125.52528912533097</v>
      </c>
      <c r="AN204" s="21">
        <f t="shared" si="29"/>
        <v>-128.0220638650483</v>
      </c>
      <c r="AO204" s="21">
        <f t="shared" si="29"/>
        <v>-130.49459807331203</v>
      </c>
      <c r="AP204" s="21">
        <f t="shared" si="29"/>
        <v>-132.94312709508779</v>
      </c>
      <c r="AQ204" s="21">
        <f t="shared" si="29"/>
        <v>-135.36788399043854</v>
      </c>
      <c r="AR204" s="21">
        <f t="shared" si="29"/>
        <v>-137.7690995567082</v>
      </c>
      <c r="AS204" s="21">
        <f t="shared" si="29"/>
        <v>-140.1470023504898</v>
      </c>
      <c r="AT204" s="21">
        <f t="shared" si="29"/>
        <v>-142.50181870938033</v>
      </c>
      <c r="AU204" s="21">
        <f t="shared" si="29"/>
        <v>-144.83377277352434</v>
      </c>
      <c r="AV204" s="21">
        <f t="shared" si="29"/>
        <v>-147.14308650694852</v>
      </c>
      <c r="AW204" s="21">
        <f t="shared" si="29"/>
        <v>-149.42997971868897</v>
      </c>
      <c r="AX204" s="21">
        <f t="shared" si="29"/>
        <v>-151.69467008371348</v>
      </c>
      <c r="AY204" s="21">
        <f t="shared" si="29"/>
        <v>-153.93737316364067</v>
      </c>
      <c r="AZ204" s="21">
        <f t="shared" si="29"/>
        <v>-156.15830242725789</v>
      </c>
      <c r="BA204" s="21">
        <f t="shared" si="29"/>
        <v>-158.35766927084001</v>
      </c>
      <c r="BB204" s="21">
        <f t="shared" si="29"/>
        <v>-160.53568303827083</v>
      </c>
    </row>
    <row r="205" spans="1:54" outlineLevel="2">
      <c r="A205" s="471"/>
      <c r="B205" s="150" t="s">
        <v>495</v>
      </c>
      <c r="C205" s="19"/>
      <c r="D205" s="135" t="s">
        <v>382</v>
      </c>
      <c r="E205" s="21">
        <f>E201</f>
        <v>-7.1770152215262479</v>
      </c>
      <c r="F205" s="21">
        <f t="shared" ref="F205:U206" si="30">F201+E205</f>
        <v>-13.953782082768713</v>
      </c>
      <c r="G205" s="21">
        <f t="shared" si="30"/>
        <v>-19.677071329764697</v>
      </c>
      <c r="H205" s="21">
        <f t="shared" si="30"/>
        <v>-25.264898768275433</v>
      </c>
      <c r="I205" s="21">
        <f t="shared" si="30"/>
        <v>-31.622431314623967</v>
      </c>
      <c r="J205" s="21">
        <f t="shared" si="30"/>
        <v>-35.578644771530655</v>
      </c>
      <c r="K205" s="21">
        <f t="shared" si="30"/>
        <v>-39.462579388247597</v>
      </c>
      <c r="L205" s="21">
        <f t="shared" si="30"/>
        <v>-43.276258451681308</v>
      </c>
      <c r="M205" s="21">
        <f t="shared" si="30"/>
        <v>-47.021622209581381</v>
      </c>
      <c r="N205" s="21">
        <f t="shared" si="30"/>
        <v>-50.700531753788361</v>
      </c>
      <c r="O205" s="21">
        <f t="shared" si="30"/>
        <v>-54.314772721888446</v>
      </c>
      <c r="P205" s="21">
        <f t="shared" si="30"/>
        <v>-57.866058825503714</v>
      </c>
      <c r="Q205" s="21">
        <f t="shared" si="30"/>
        <v>-61.356035213085789</v>
      </c>
      <c r="R205" s="21">
        <f t="shared" si="30"/>
        <v>-64.786281674735378</v>
      </c>
      <c r="S205" s="21">
        <f t="shared" si="30"/>
        <v>-68.158315696239555</v>
      </c>
      <c r="T205" s="21">
        <f t="shared" si="30"/>
        <v>-71.473595369202073</v>
      </c>
      <c r="U205" s="21">
        <f t="shared" si="30"/>
        <v>-74.733522163838913</v>
      </c>
      <c r="V205" s="21">
        <f t="shared" si="29"/>
        <v>-77.939443570721437</v>
      </c>
      <c r="W205" s="21">
        <f t="shared" si="29"/>
        <v>-81.092655617471607</v>
      </c>
      <c r="X205" s="21">
        <f t="shared" si="29"/>
        <v>-84.194405266148266</v>
      </c>
      <c r="Y205" s="21">
        <f t="shared" si="29"/>
        <v>-87.245892696809094</v>
      </c>
      <c r="Z205" s="21">
        <f t="shared" si="29"/>
        <v>-90.248273482489381</v>
      </c>
      <c r="AA205" s="21">
        <f t="shared" si="29"/>
        <v>-93.202660660606114</v>
      </c>
      <c r="AB205" s="21">
        <f t="shared" si="29"/>
        <v>-96.11012670557264</v>
      </c>
      <c r="AC205" s="21">
        <f t="shared" si="29"/>
        <v>-98.971705407196367</v>
      </c>
      <c r="AD205" s="21">
        <f t="shared" si="29"/>
        <v>-101.79181195372411</v>
      </c>
      <c r="AE205" s="21">
        <f t="shared" si="29"/>
        <v>-104.57104739088187</v>
      </c>
      <c r="AF205" s="21">
        <f t="shared" si="29"/>
        <v>-107.31000405358807</v>
      </c>
      <c r="AG205" s="21">
        <f t="shared" si="29"/>
        <v>-110.00926569219709</v>
      </c>
      <c r="AH205" s="21">
        <f t="shared" si="29"/>
        <v>-112.66940759691322</v>
      </c>
      <c r="AI205" s="21">
        <f t="shared" si="29"/>
        <v>-115.29099672040158</v>
      </c>
      <c r="AJ205" s="21">
        <f t="shared" si="29"/>
        <v>-117.88713352230268</v>
      </c>
      <c r="AK205" s="21">
        <f t="shared" si="29"/>
        <v>-120.45806511253483</v>
      </c>
      <c r="AL205" s="21">
        <f t="shared" si="29"/>
        <v>-123.00403620189094</v>
      </c>
      <c r="AM205" s="21">
        <f t="shared" si="29"/>
        <v>-125.52528912533097</v>
      </c>
      <c r="AN205" s="21">
        <f t="shared" si="29"/>
        <v>-128.0220638650483</v>
      </c>
      <c r="AO205" s="21">
        <f t="shared" si="29"/>
        <v>-130.49459807331203</v>
      </c>
      <c r="AP205" s="21">
        <f t="shared" si="29"/>
        <v>-132.94312709508779</v>
      </c>
      <c r="AQ205" s="21">
        <f t="shared" si="29"/>
        <v>-135.36788399043854</v>
      </c>
      <c r="AR205" s="21">
        <f t="shared" si="29"/>
        <v>-137.7690995567082</v>
      </c>
      <c r="AS205" s="21">
        <f t="shared" si="29"/>
        <v>-140.1470023504898</v>
      </c>
      <c r="AT205" s="21">
        <f t="shared" si="29"/>
        <v>-142.50181870938033</v>
      </c>
      <c r="AU205" s="21">
        <f t="shared" si="29"/>
        <v>-144.83377277352434</v>
      </c>
      <c r="AV205" s="21">
        <f t="shared" si="29"/>
        <v>-147.14308650694852</v>
      </c>
      <c r="AW205" s="21">
        <f t="shared" si="29"/>
        <v>-149.42997971868897</v>
      </c>
      <c r="AX205" s="21">
        <f t="shared" si="29"/>
        <v>-151.69467008371348</v>
      </c>
      <c r="AY205" s="21">
        <f t="shared" si="29"/>
        <v>-153.93737316364067</v>
      </c>
      <c r="AZ205" s="21">
        <f t="shared" si="29"/>
        <v>-156.15830242725789</v>
      </c>
      <c r="BA205" s="21">
        <f t="shared" si="29"/>
        <v>-158.35766927084001</v>
      </c>
      <c r="BB205" s="21">
        <f t="shared" si="29"/>
        <v>-160.53568303827083</v>
      </c>
    </row>
    <row r="206" spans="1:54" outlineLevel="2">
      <c r="A206" s="472"/>
      <c r="B206" s="150" t="s">
        <v>496</v>
      </c>
      <c r="C206" s="19"/>
      <c r="D206" s="135" t="s">
        <v>382</v>
      </c>
      <c r="E206" s="21">
        <f>E202</f>
        <v>-7.1770152215262479</v>
      </c>
      <c r="F206" s="21">
        <f t="shared" si="30"/>
        <v>-13.953782082768713</v>
      </c>
      <c r="G206" s="21">
        <f t="shared" si="29"/>
        <v>-19.677071329764697</v>
      </c>
      <c r="H206" s="21">
        <f t="shared" si="29"/>
        <v>-25.264898768275433</v>
      </c>
      <c r="I206" s="21">
        <f t="shared" si="29"/>
        <v>-31.622431314623967</v>
      </c>
      <c r="J206" s="21">
        <f t="shared" si="29"/>
        <v>-35.578644771530655</v>
      </c>
      <c r="K206" s="21">
        <f t="shared" si="29"/>
        <v>-39.462579388247597</v>
      </c>
      <c r="L206" s="21">
        <f t="shared" si="29"/>
        <v>-43.276258451681308</v>
      </c>
      <c r="M206" s="21">
        <f t="shared" si="29"/>
        <v>-47.021622209581381</v>
      </c>
      <c r="N206" s="21">
        <f t="shared" si="29"/>
        <v>-50.700531753788361</v>
      </c>
      <c r="O206" s="21">
        <f t="shared" si="29"/>
        <v>-54.314772721888446</v>
      </c>
      <c r="P206" s="21">
        <f t="shared" si="29"/>
        <v>-57.866058825503714</v>
      </c>
      <c r="Q206" s="21">
        <f t="shared" si="29"/>
        <v>-61.356035213085789</v>
      </c>
      <c r="R206" s="21">
        <f t="shared" si="29"/>
        <v>-64.786281674735378</v>
      </c>
      <c r="S206" s="21">
        <f t="shared" si="29"/>
        <v>-68.158315696239555</v>
      </c>
      <c r="T206" s="21">
        <f t="shared" si="29"/>
        <v>-71.473595369202073</v>
      </c>
      <c r="U206" s="21">
        <f t="shared" si="29"/>
        <v>-74.733522163838913</v>
      </c>
      <c r="V206" s="21">
        <f t="shared" si="29"/>
        <v>-77.939443570721437</v>
      </c>
      <c r="W206" s="21">
        <f t="shared" si="29"/>
        <v>-81.092655617471607</v>
      </c>
      <c r="X206" s="21">
        <f t="shared" si="29"/>
        <v>-84.194405266148266</v>
      </c>
      <c r="Y206" s="21">
        <f t="shared" si="29"/>
        <v>-87.245892696809094</v>
      </c>
      <c r="Z206" s="21">
        <f t="shared" si="29"/>
        <v>-90.248273482489381</v>
      </c>
      <c r="AA206" s="21">
        <f t="shared" si="29"/>
        <v>-93.202660660606114</v>
      </c>
      <c r="AB206" s="21">
        <f t="shared" si="29"/>
        <v>-96.11012670557264</v>
      </c>
      <c r="AC206" s="21">
        <f t="shared" si="29"/>
        <v>-98.971705407196367</v>
      </c>
      <c r="AD206" s="21">
        <f t="shared" si="29"/>
        <v>-101.79181195372411</v>
      </c>
      <c r="AE206" s="21">
        <f t="shared" si="29"/>
        <v>-104.57104739088187</v>
      </c>
      <c r="AF206" s="21">
        <f t="shared" si="29"/>
        <v>-107.31000405358807</v>
      </c>
      <c r="AG206" s="21">
        <f t="shared" si="29"/>
        <v>-110.00926569219709</v>
      </c>
      <c r="AH206" s="21">
        <f t="shared" si="29"/>
        <v>-112.66940759691322</v>
      </c>
      <c r="AI206" s="21">
        <f t="shared" si="29"/>
        <v>-115.29099672040158</v>
      </c>
      <c r="AJ206" s="21">
        <f t="shared" si="29"/>
        <v>-117.88713352230268</v>
      </c>
      <c r="AK206" s="21">
        <f t="shared" si="29"/>
        <v>-120.45806511253483</v>
      </c>
      <c r="AL206" s="21">
        <f t="shared" si="29"/>
        <v>-123.00403620189094</v>
      </c>
      <c r="AM206" s="21">
        <f t="shared" si="29"/>
        <v>-125.52528912533097</v>
      </c>
      <c r="AN206" s="21">
        <f t="shared" si="29"/>
        <v>-128.0220638650483</v>
      </c>
      <c r="AO206" s="21">
        <f t="shared" si="29"/>
        <v>-130.49459807331203</v>
      </c>
      <c r="AP206" s="21">
        <f t="shared" si="29"/>
        <v>-132.94312709508779</v>
      </c>
      <c r="AQ206" s="21">
        <f t="shared" si="29"/>
        <v>-135.36788399043854</v>
      </c>
      <c r="AR206" s="21">
        <f t="shared" si="29"/>
        <v>-137.7690995567082</v>
      </c>
      <c r="AS206" s="21">
        <f t="shared" si="29"/>
        <v>-140.1470023504898</v>
      </c>
      <c r="AT206" s="21">
        <f t="shared" si="29"/>
        <v>-142.50181870938033</v>
      </c>
      <c r="AU206" s="21">
        <f t="shared" si="29"/>
        <v>-144.83377277352434</v>
      </c>
      <c r="AV206" s="21">
        <f t="shared" si="29"/>
        <v>-147.14308650694852</v>
      </c>
      <c r="AW206" s="21">
        <f t="shared" si="29"/>
        <v>-149.42997971868897</v>
      </c>
      <c r="AX206" s="21">
        <f t="shared" si="29"/>
        <v>-151.69467008371348</v>
      </c>
      <c r="AY206" s="21">
        <f t="shared" si="29"/>
        <v>-153.93737316364067</v>
      </c>
      <c r="AZ206" s="21">
        <f t="shared" si="29"/>
        <v>-156.15830242725789</v>
      </c>
      <c r="BA206" s="21">
        <f t="shared" si="29"/>
        <v>-158.35766927084001</v>
      </c>
      <c r="BB206" s="21">
        <f t="shared" si="29"/>
        <v>-160.53568303827083</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-0.81375287551000763</v>
      </c>
      <c r="F210" s="21">
        <f>F190-Baseline!F190</f>
        <v>-0.90496330876614273</v>
      </c>
      <c r="G210" s="21">
        <f>G190-Baseline!G190</f>
        <v>-0.71591711663191115</v>
      </c>
      <c r="H210" s="21">
        <f>H190-Baseline!H190</f>
        <v>-0.79131583310684572</v>
      </c>
      <c r="I210" s="21">
        <f>I190-Baseline!I190</f>
        <v>-0.73581894746311227</v>
      </c>
      <c r="J210" s="21">
        <f>J190-Baseline!J190</f>
        <v>-0.17989094693423824</v>
      </c>
      <c r="K210" s="21">
        <f>K190-Baseline!K190</f>
        <v>-0.16234141848322453</v>
      </c>
      <c r="L210" s="21">
        <f>L190-Baseline!L190</f>
        <v>-0.1460219985077254</v>
      </c>
      <c r="M210" s="21">
        <f>M190-Baseline!M190</f>
        <v>-0.13086114319040867</v>
      </c>
      <c r="N210" s="21">
        <f>N190-Baseline!N190</f>
        <v>-0.1167910253626727</v>
      </c>
      <c r="O210" s="21">
        <f>O190-Baseline!O190</f>
        <v>-0.10374735532598295</v>
      </c>
      <c r="P210" s="21">
        <f>P190-Baseline!P190</f>
        <v>-9.1669209866881735E-2</v>
      </c>
      <c r="Q210" s="21">
        <f>Q190-Baseline!Q190</f>
        <v>-8.0498869105404144E-2</v>
      </c>
      <c r="R210" s="21">
        <f>R190-Baseline!R190</f>
        <v>-7.0181660831999185E-2</v>
      </c>
      <c r="S210" s="21">
        <f>S190-Baseline!S190</f>
        <v>-6.0665812002784508E-2</v>
      </c>
      <c r="T210" s="21">
        <f>T190-Baseline!T190</f>
        <v>-5.1902307077077901E-2</v>
      </c>
      <c r="U210" s="21">
        <f>U190-Baseline!U190</f>
        <v>-4.3844752894672677E-2</v>
      </c>
      <c r="V210" s="21">
        <f>V190-Baseline!V190</f>
        <v>-3.6449249803287259E-2</v>
      </c>
      <c r="W210" s="21">
        <f>W190-Baseline!W190</f>
        <v>-2.9674268759037056E-2</v>
      </c>
      <c r="X210" s="21">
        <f>X190-Baseline!X190</f>
        <v>-2.3480534134677076E-2</v>
      </c>
      <c r="Y210" s="21">
        <f>Y190-Baseline!Y190</f>
        <v>-1.7830911981765923E-2</v>
      </c>
      <c r="Z210" s="21">
        <f>Z190-Baseline!Z190</f>
        <v>-1.2690303503825362E-2</v>
      </c>
      <c r="AA210" s="21">
        <f>AA190-Baseline!AA190</f>
        <v>-8.025543508036196E-3</v>
      </c>
      <c r="AB210" s="21">
        <f>AB190-Baseline!AB190</f>
        <v>-3.8053036130370685E-3</v>
      </c>
      <c r="AC210" s="21">
        <f>AC190-Baseline!AC190</f>
        <v>-1.9577328097422327E-18</v>
      </c>
      <c r="AD210" s="21">
        <f>AD190-Baseline!AD190</f>
        <v>-1.891529284775104E-18</v>
      </c>
      <c r="AE210" s="21">
        <f>AE190-Baseline!AE190</f>
        <v>-1.8275645263527577E-18</v>
      </c>
      <c r="AF210" s="21">
        <f>AF190-Baseline!AF190</f>
        <v>-1.7657628273939686E-18</v>
      </c>
      <c r="AG210" s="21">
        <f>AG190-Baseline!AG190</f>
        <v>-1.7060510409603562E-18</v>
      </c>
      <c r="AH210" s="21">
        <f>AH190-Baseline!AH190</f>
        <v>-1.6483584936815041E-18</v>
      </c>
      <c r="AI210" s="21">
        <f>AI190-Baseline!AI190</f>
        <v>-1.5926169021077332E-18</v>
      </c>
      <c r="AJ210" s="21">
        <f>AJ190-Baseline!AJ190</f>
        <v>-1.5462300020463428E-18</v>
      </c>
      <c r="AK210" s="21">
        <f>AK190-Baseline!AK190</f>
        <v>-1.5011941767440223E-18</v>
      </c>
      <c r="AL210" s="21">
        <f>AL190-Baseline!AL190</f>
        <v>-1.4574700745087593E-18</v>
      </c>
      <c r="AM210" s="21">
        <f>AM190-Baseline!AM190</f>
        <v>-1.4150194898143294E-18</v>
      </c>
      <c r="AN210" s="21">
        <f>AN190-Baseline!AN190</f>
        <v>-1.3738053299168246E-18</v>
      </c>
      <c r="AO210" s="21">
        <f>AO190-Baseline!AO190</f>
        <v>-1.3337915824435191E-18</v>
      </c>
      <c r="AP210" s="21">
        <f>AP190-Baseline!AP190</f>
        <v>-1.2949432839257467E-18</v>
      </c>
      <c r="AQ210" s="21">
        <f>AQ190-Baseline!AQ190</f>
        <v>-1.2572264892482978E-18</v>
      </c>
      <c r="AR210" s="21">
        <f>AR190-Baseline!AR190</f>
        <v>-1.2206082419886386E-18</v>
      </c>
      <c r="AS210" s="21">
        <f>AS190-Baseline!AS190</f>
        <v>-1.1850565456200374E-18</v>
      </c>
      <c r="AT210" s="21">
        <f>AT190-Baseline!AT190</f>
        <v>-1.1505403355534346E-18</v>
      </c>
      <c r="AU210" s="21">
        <f>AU190-Baseline!AU190</f>
        <v>-1.1170294519936257E-18</v>
      </c>
      <c r="AV210" s="21">
        <f>AV190-Baseline!AV190</f>
        <v>-1.0844946135860444E-18</v>
      </c>
      <c r="AW210" s="21">
        <f>AW190-Baseline!AW190</f>
        <v>-1.0529073918311111E-18</v>
      </c>
      <c r="AX210" s="21">
        <f>AX190-Baseline!AX190</f>
        <v>-1.0222401862437971E-18</v>
      </c>
      <c r="AY210" s="21">
        <f>AY190-Baseline!AY190</f>
        <v>-9.9246620023669622E-19</v>
      </c>
      <c r="AZ210" s="21">
        <f>AZ190-Baseline!AZ190</f>
        <v>-9.6355941770553035E-19</v>
      </c>
      <c r="BA210" s="21">
        <f>BA190-Baseline!BA190</f>
        <v>-9.3549458029663135E-19</v>
      </c>
      <c r="BB210" s="21">
        <f>BB190-Baseline!BB190</f>
        <v>-9.0824716533653522E-19</v>
      </c>
    </row>
    <row r="211" spans="1:54" outlineLevel="2">
      <c r="A211" s="500"/>
      <c r="B211" s="150" t="s">
        <v>485</v>
      </c>
      <c r="C211" s="19"/>
      <c r="D211" s="135" t="s">
        <v>382</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0</v>
      </c>
      <c r="F217" s="21">
        <f>F197-Baseline!F197</f>
        <v>1.1009370397329201</v>
      </c>
      <c r="G217" s="21">
        <f>G197-Baseline!G197</f>
        <v>1.0849814304614291</v>
      </c>
      <c r="H217" s="21">
        <f>H197-Baseline!H197</f>
        <v>1.0692570619040178</v>
      </c>
      <c r="I217" s="21">
        <f>I197-Baseline!I197</f>
        <v>1.0537605827459888</v>
      </c>
      <c r="J217" s="21">
        <f>J197-Baseline!J197</f>
        <v>1.0384886902424237</v>
      </c>
      <c r="K217" s="21">
        <f>K197-Baseline!K197</f>
        <v>1.0234381295142732</v>
      </c>
      <c r="L217" s="21">
        <f>L197-Baseline!L197</f>
        <v>1.0086056928546445</v>
      </c>
      <c r="M217" s="21">
        <f>M197-Baseline!M197</f>
        <v>0.99398821904515788</v>
      </c>
      <c r="N217" s="21">
        <f>N197-Baseline!N197</f>
        <v>0.97958259268218351</v>
      </c>
      <c r="O217" s="21">
        <f>O197-Baseline!O197</f>
        <v>0.96538574351287831</v>
      </c>
      <c r="P217" s="21">
        <f>P197-Baseline!P197</f>
        <v>0.95139464578080624</v>
      </c>
      <c r="Q217" s="21">
        <f>Q197-Baseline!Q197</f>
        <v>0.93760631758108559</v>
      </c>
      <c r="R217" s="21">
        <f>R197-Baseline!R197</f>
        <v>0.92401782022483747</v>
      </c>
      <c r="S217" s="21">
        <f>S197-Baseline!S197</f>
        <v>0.91062625761288407</v>
      </c>
      <c r="T217" s="21">
        <f>T197-Baseline!T197</f>
        <v>0.89742877561849443</v>
      </c>
      <c r="U217" s="21">
        <f>U197-Baseline!U197</f>
        <v>0.88442256147909593</v>
      </c>
      <c r="V217" s="21">
        <f>V197-Baseline!V197</f>
        <v>0.87160484319679021</v>
      </c>
      <c r="W217" s="21">
        <f>W197-Baseline!W197</f>
        <v>0.8589728889475623</v>
      </c>
      <c r="X217" s="21">
        <f>X197-Baseline!X197</f>
        <v>0.84652400649904713</v>
      </c>
      <c r="Y217" s="21">
        <f>Y197-Baseline!Y197</f>
        <v>0.83425554263674195</v>
      </c>
      <c r="Z217" s="21">
        <f>Z197-Baseline!Z197</f>
        <v>0.82216488259852927</v>
      </c>
      <c r="AA217" s="21">
        <f>AA197-Baseline!AA197</f>
        <v>0.81024944951738975</v>
      </c>
      <c r="AB217" s="21">
        <f>AB197-Baseline!AB197</f>
        <v>0.79850670387221134</v>
      </c>
      <c r="AC217" s="21">
        <f>AC197-Baseline!AC197</f>
        <v>0.78693414294652708</v>
      </c>
      <c r="AD217" s="21">
        <f>AD197-Baseline!AD197</f>
        <v>0.77552930029512712</v>
      </c>
      <c r="AE217" s="21">
        <f>AE197-Baseline!AE197</f>
        <v>0.76428974521838722</v>
      </c>
      <c r="AF217" s="21">
        <f>AF197-Baseline!AF197</f>
        <v>0.75321308224420758</v>
      </c>
      <c r="AG217" s="21">
        <f>AG197-Baseline!AG197</f>
        <v>0.74229695061747991</v>
      </c>
      <c r="AH217" s="21">
        <f>AH197-Baseline!AH197</f>
        <v>0.73153902379693703</v>
      </c>
      <c r="AI217" s="21">
        <f>AI197-Baseline!AI197</f>
        <v>0.72093700895930057</v>
      </c>
      <c r="AJ217" s="21">
        <f>AJ197-Baseline!AJ197</f>
        <v>0.71393762052280163</v>
      </c>
      <c r="AK217" s="21">
        <f>AK197-Baseline!AK197</f>
        <v>0.70700618731384246</v>
      </c>
      <c r="AL217" s="21">
        <f>AL197-Baseline!AL197</f>
        <v>0.70014204957293158</v>
      </c>
      <c r="AM217" s="21">
        <f>AM197-Baseline!AM197</f>
        <v>0.69334455394601102</v>
      </c>
      <c r="AN217" s="21">
        <f>AN197-Baseline!AN197</f>
        <v>0.68661305342226298</v>
      </c>
      <c r="AO217" s="21">
        <f>AO197-Baseline!AO197</f>
        <v>0.67994690727253104</v>
      </c>
      <c r="AP217" s="21">
        <f>AP197-Baseline!AP197</f>
        <v>0.67334548098833213</v>
      </c>
      <c r="AQ217" s="21">
        <f>AQ197-Baseline!AQ197</f>
        <v>0.66680814622145546</v>
      </c>
      <c r="AR217" s="21">
        <f>AR197-Baseline!AR197</f>
        <v>0.66033428072416056</v>
      </c>
      <c r="AS217" s="21">
        <f>AS197-Baseline!AS197</f>
        <v>0.65392326828994563</v>
      </c>
      <c r="AT217" s="21">
        <f>AT197-Baseline!AT197</f>
        <v>0.64757449869489792</v>
      </c>
      <c r="AU217" s="21">
        <f>AU197-Baseline!AU197</f>
        <v>0.64128736763960781</v>
      </c>
      <c r="AV217" s="21">
        <f>AV197-Baseline!AV197</f>
        <v>0.63506127669164947</v>
      </c>
      <c r="AW217" s="21">
        <f>AW197-Baseline!AW197</f>
        <v>0.62889563322862418</v>
      </c>
      <c r="AX217" s="21">
        <f>AX197-Baseline!AX197</f>
        <v>0.62278985038174461</v>
      </c>
      <c r="AY217" s="21">
        <f>AY197-Baseline!AY197</f>
        <v>0.6167433469799799</v>
      </c>
      <c r="AZ217" s="21">
        <f>AZ197-Baseline!AZ197</f>
        <v>0.61075554749473726</v>
      </c>
      <c r="BA217" s="21">
        <f>BA197-Baseline!BA197</f>
        <v>0.60482588198507914</v>
      </c>
      <c r="BB217" s="21">
        <f>BB197-Baseline!BB197</f>
        <v>0.59895378604347638</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E200-Baseline!E200</f>
        <v>-0.81375287551000763</v>
      </c>
      <c r="F220" s="21">
        <f>F200-Baseline!F200</f>
        <v>0.19597373096677728</v>
      </c>
      <c r="G220" s="21">
        <f>G200-Baseline!G200</f>
        <v>0.36906431382951776</v>
      </c>
      <c r="H220" s="21">
        <f>H200-Baseline!H200</f>
        <v>0.27794122879717165</v>
      </c>
      <c r="I220" s="21">
        <f>I200-Baseline!I200</f>
        <v>0.31794163528287633</v>
      </c>
      <c r="J220" s="21">
        <f>J200-Baseline!J200</f>
        <v>0.85859774330818528</v>
      </c>
      <c r="K220" s="21">
        <f>K200-Baseline!K200</f>
        <v>0.86109671103104857</v>
      </c>
      <c r="L220" s="21">
        <f>L200-Baseline!L200</f>
        <v>0.86258369434691895</v>
      </c>
      <c r="M220" s="21">
        <f>M200-Baseline!M200</f>
        <v>0.86312707585474913</v>
      </c>
      <c r="N220" s="21">
        <f>N200-Baseline!N200</f>
        <v>0.86279156731951101</v>
      </c>
      <c r="O220" s="21">
        <f>O200-Baseline!O200</f>
        <v>0.8616383881868952</v>
      </c>
      <c r="P220" s="21">
        <f>P200-Baseline!P200</f>
        <v>0.85972543591392458</v>
      </c>
      <c r="Q220" s="21">
        <f>Q200-Baseline!Q200</f>
        <v>0.85710744847568154</v>
      </c>
      <c r="R220" s="21">
        <f>R200-Baseline!R200</f>
        <v>0.8538361593928383</v>
      </c>
      <c r="S220" s="21">
        <f>S200-Baseline!S200</f>
        <v>0.84996044561009976</v>
      </c>
      <c r="T220" s="21">
        <f>T200-Baseline!T200</f>
        <v>0.84552646854141633</v>
      </c>
      <c r="U220" s="21">
        <f>U200-Baseline!U200</f>
        <v>0.8405778085844231</v>
      </c>
      <c r="V220" s="21">
        <f>V200-Baseline!V200</f>
        <v>0.83515559339350309</v>
      </c>
      <c r="W220" s="21">
        <f>W200-Baseline!W200</f>
        <v>0.82929862018852507</v>
      </c>
      <c r="X220" s="21">
        <f>X200-Baseline!X200</f>
        <v>0.82304347236437003</v>
      </c>
      <c r="Y220" s="21">
        <f>Y200-Baseline!Y200</f>
        <v>0.81642463065497584</v>
      </c>
      <c r="Z220" s="21">
        <f>Z200-Baseline!Z200</f>
        <v>0.80947457909470399</v>
      </c>
      <c r="AA220" s="21">
        <f>AA200-Baseline!AA200</f>
        <v>0.80222390600935345</v>
      </c>
      <c r="AB220" s="21">
        <f>AB200-Baseline!AB200</f>
        <v>0.79470140025917413</v>
      </c>
      <c r="AC220" s="21">
        <f>AC200-Baseline!AC200</f>
        <v>0.78693414294652708</v>
      </c>
      <c r="AD220" s="21">
        <f>AD200-Baseline!AD200</f>
        <v>0.77552930029512712</v>
      </c>
      <c r="AE220" s="21">
        <f>AE200-Baseline!AE200</f>
        <v>0.76428974521838722</v>
      </c>
      <c r="AF220" s="21">
        <f>AF200-Baseline!AF200</f>
        <v>0.75321308224420758</v>
      </c>
      <c r="AG220" s="21">
        <f>AG200-Baseline!AG200</f>
        <v>0.74229695061747991</v>
      </c>
      <c r="AH220" s="21">
        <f>AH200-Baseline!AH200</f>
        <v>0.73153902379693703</v>
      </c>
      <c r="AI220" s="21">
        <f>AI200-Baseline!AI200</f>
        <v>0.72093700895930057</v>
      </c>
      <c r="AJ220" s="21">
        <f>AJ200-Baseline!AJ200</f>
        <v>0.71393762052280163</v>
      </c>
      <c r="AK220" s="21">
        <f>AK200-Baseline!AK200</f>
        <v>0.70700618731384246</v>
      </c>
      <c r="AL220" s="21">
        <f>AL200-Baseline!AL200</f>
        <v>0.70014204957293158</v>
      </c>
      <c r="AM220" s="21">
        <f>AM200-Baseline!AM200</f>
        <v>0.69334455394601102</v>
      </c>
      <c r="AN220" s="21">
        <f>AN200-Baseline!AN200</f>
        <v>0.68661305342226298</v>
      </c>
      <c r="AO220" s="21">
        <f>AO200-Baseline!AO200</f>
        <v>0.67994690727253104</v>
      </c>
      <c r="AP220" s="21">
        <f>AP200-Baseline!AP200</f>
        <v>0.67334548098833213</v>
      </c>
      <c r="AQ220" s="21">
        <f>AQ200-Baseline!AQ200</f>
        <v>0.66680814622145546</v>
      </c>
      <c r="AR220" s="21">
        <f>AR200-Baseline!AR200</f>
        <v>0.66033428072416056</v>
      </c>
      <c r="AS220" s="21">
        <f>AS200-Baseline!AS200</f>
        <v>0.65392326828994563</v>
      </c>
      <c r="AT220" s="21">
        <f>AT200-Baseline!AT200</f>
        <v>0.64757449869489792</v>
      </c>
      <c r="AU220" s="21">
        <f>AU200-Baseline!AU200</f>
        <v>0.64128736763960781</v>
      </c>
      <c r="AV220" s="21">
        <f>AV200-Baseline!AV200</f>
        <v>0.63506127669164947</v>
      </c>
      <c r="AW220" s="21">
        <f>AW200-Baseline!AW200</f>
        <v>0.62889563322862418</v>
      </c>
      <c r="AX220" s="21">
        <f>AX200-Baseline!AX200</f>
        <v>0.62278985038174461</v>
      </c>
      <c r="AY220" s="21">
        <f>AY200-Baseline!AY200</f>
        <v>0.6167433469799799</v>
      </c>
      <c r="AZ220" s="21">
        <f>AZ200-Baseline!AZ200</f>
        <v>0.61075554749473726</v>
      </c>
      <c r="BA220" s="21">
        <f>BA200-Baseline!BA200</f>
        <v>0.60482588198507914</v>
      </c>
      <c r="BB220" s="21">
        <f>BB200-Baseline!BB200</f>
        <v>0.59895378604347638</v>
      </c>
    </row>
    <row r="221" spans="1:54" outlineLevel="2">
      <c r="A221" s="500"/>
      <c r="B221" s="150" t="s">
        <v>491</v>
      </c>
      <c r="C221" s="19"/>
      <c r="D221" s="135" t="s">
        <v>382</v>
      </c>
      <c r="E221" s="21">
        <f>E201-Baseline!E201</f>
        <v>-0.81375287551000763</v>
      </c>
      <c r="F221" s="21">
        <f>F201-Baseline!F201</f>
        <v>0.19597373096677728</v>
      </c>
      <c r="G221" s="21">
        <f>G201-Baseline!G201</f>
        <v>0.36906431382951776</v>
      </c>
      <c r="H221" s="21">
        <f>H201-Baseline!H201</f>
        <v>0.27794122879717165</v>
      </c>
      <c r="I221" s="21">
        <f>I201-Baseline!I201</f>
        <v>0.31794163528287633</v>
      </c>
      <c r="J221" s="21">
        <f>J201-Baseline!J201</f>
        <v>0.85859774330818528</v>
      </c>
      <c r="K221" s="21">
        <f>K201-Baseline!K201</f>
        <v>0.86109671103104857</v>
      </c>
      <c r="L221" s="21">
        <f>L201-Baseline!L201</f>
        <v>0.86258369434691895</v>
      </c>
      <c r="M221" s="21">
        <f>M201-Baseline!M201</f>
        <v>0.86312707585474913</v>
      </c>
      <c r="N221" s="21">
        <f>N201-Baseline!N201</f>
        <v>0.86279156731951101</v>
      </c>
      <c r="O221" s="21">
        <f>O201-Baseline!O201</f>
        <v>0.8616383881868952</v>
      </c>
      <c r="P221" s="21">
        <f>P201-Baseline!P201</f>
        <v>0.85972543591392458</v>
      </c>
      <c r="Q221" s="21">
        <f>Q201-Baseline!Q201</f>
        <v>0.85710744847568154</v>
      </c>
      <c r="R221" s="21">
        <f>R201-Baseline!R201</f>
        <v>0.8538361593928383</v>
      </c>
      <c r="S221" s="21">
        <f>S201-Baseline!S201</f>
        <v>0.84996044561009976</v>
      </c>
      <c r="T221" s="21">
        <f>T201-Baseline!T201</f>
        <v>0.84552646854141633</v>
      </c>
      <c r="U221" s="21">
        <f>U201-Baseline!U201</f>
        <v>0.8405778085844231</v>
      </c>
      <c r="V221" s="21">
        <f>V201-Baseline!V201</f>
        <v>0.83515559339350309</v>
      </c>
      <c r="W221" s="21">
        <f>W201-Baseline!W201</f>
        <v>0.82929862018852507</v>
      </c>
      <c r="X221" s="21">
        <f>X201-Baseline!X201</f>
        <v>0.82304347236437003</v>
      </c>
      <c r="Y221" s="21">
        <f>Y201-Baseline!Y201</f>
        <v>0.81642463065497584</v>
      </c>
      <c r="Z221" s="21">
        <f>Z201-Baseline!Z201</f>
        <v>0.80947457909470399</v>
      </c>
      <c r="AA221" s="21">
        <f>AA201-Baseline!AA201</f>
        <v>0.80222390600935345</v>
      </c>
      <c r="AB221" s="21">
        <f>AB201-Baseline!AB201</f>
        <v>0.79470140025917413</v>
      </c>
      <c r="AC221" s="21">
        <f>AC201-Baseline!AC201</f>
        <v>0.78693414294652708</v>
      </c>
      <c r="AD221" s="21">
        <f>AD201-Baseline!AD201</f>
        <v>0.77552930029512712</v>
      </c>
      <c r="AE221" s="21">
        <f>AE201-Baseline!AE201</f>
        <v>0.76428974521838722</v>
      </c>
      <c r="AF221" s="21">
        <f>AF201-Baseline!AF201</f>
        <v>0.75321308224420758</v>
      </c>
      <c r="AG221" s="21">
        <f>AG201-Baseline!AG201</f>
        <v>0.74229695061747991</v>
      </c>
      <c r="AH221" s="21">
        <f>AH201-Baseline!AH201</f>
        <v>0.73153902379693703</v>
      </c>
      <c r="AI221" s="21">
        <f>AI201-Baseline!AI201</f>
        <v>0.72093700895930057</v>
      </c>
      <c r="AJ221" s="21">
        <f>AJ201-Baseline!AJ201</f>
        <v>0.71393762052280163</v>
      </c>
      <c r="AK221" s="21">
        <f>AK201-Baseline!AK201</f>
        <v>0.70700618731384246</v>
      </c>
      <c r="AL221" s="21">
        <f>AL201-Baseline!AL201</f>
        <v>0.70014204957293158</v>
      </c>
      <c r="AM221" s="21">
        <f>AM201-Baseline!AM201</f>
        <v>0.69334455394601102</v>
      </c>
      <c r="AN221" s="21">
        <f>AN201-Baseline!AN201</f>
        <v>0.68661305342226298</v>
      </c>
      <c r="AO221" s="21">
        <f>AO201-Baseline!AO201</f>
        <v>0.67994690727253104</v>
      </c>
      <c r="AP221" s="21">
        <f>AP201-Baseline!AP201</f>
        <v>0.67334548098833213</v>
      </c>
      <c r="AQ221" s="21">
        <f>AQ201-Baseline!AQ201</f>
        <v>0.66680814622145546</v>
      </c>
      <c r="AR221" s="21">
        <f>AR201-Baseline!AR201</f>
        <v>0.66033428072416056</v>
      </c>
      <c r="AS221" s="21">
        <f>AS201-Baseline!AS201</f>
        <v>0.65392326828994563</v>
      </c>
      <c r="AT221" s="21">
        <f>AT201-Baseline!AT201</f>
        <v>0.64757449869489792</v>
      </c>
      <c r="AU221" s="21">
        <f>AU201-Baseline!AU201</f>
        <v>0.64128736763960781</v>
      </c>
      <c r="AV221" s="21">
        <f>AV201-Baseline!AV201</f>
        <v>0.63506127669164947</v>
      </c>
      <c r="AW221" s="21">
        <f>AW201-Baseline!AW201</f>
        <v>0.62889563322862418</v>
      </c>
      <c r="AX221" s="21">
        <f>AX201-Baseline!AX201</f>
        <v>0.62278985038174461</v>
      </c>
      <c r="AY221" s="21">
        <f>AY201-Baseline!AY201</f>
        <v>0.6167433469799799</v>
      </c>
      <c r="AZ221" s="21">
        <f>AZ201-Baseline!AZ201</f>
        <v>0.61075554749473726</v>
      </c>
      <c r="BA221" s="21">
        <f>BA201-Baseline!BA201</f>
        <v>0.60482588198507914</v>
      </c>
      <c r="BB221" s="21">
        <f>BB201-Baseline!BB201</f>
        <v>0.59895378604347638</v>
      </c>
    </row>
    <row r="222" spans="1:54" outlineLevel="2">
      <c r="A222" s="501"/>
      <c r="B222" s="150" t="s">
        <v>492</v>
      </c>
      <c r="C222" s="19"/>
      <c r="D222" s="135" t="s">
        <v>382</v>
      </c>
      <c r="E222" s="21">
        <f>E202-Baseline!E202</f>
        <v>-0.81375287551000763</v>
      </c>
      <c r="F222" s="21">
        <f>F202-Baseline!F202</f>
        <v>0.19597373096677728</v>
      </c>
      <c r="G222" s="21">
        <f>G202-Baseline!G202</f>
        <v>0.36906431382951776</v>
      </c>
      <c r="H222" s="21">
        <f>H202-Baseline!H202</f>
        <v>0.27794122879717165</v>
      </c>
      <c r="I222" s="21">
        <f>I202-Baseline!I202</f>
        <v>0.31794163528287633</v>
      </c>
      <c r="J222" s="21">
        <f>J202-Baseline!J202</f>
        <v>0.85859774330818528</v>
      </c>
      <c r="K222" s="21">
        <f>K202-Baseline!K202</f>
        <v>0.86109671103104857</v>
      </c>
      <c r="L222" s="21">
        <f>L202-Baseline!L202</f>
        <v>0.86258369434691895</v>
      </c>
      <c r="M222" s="21">
        <f>M202-Baseline!M202</f>
        <v>0.86312707585474913</v>
      </c>
      <c r="N222" s="21">
        <f>N202-Baseline!N202</f>
        <v>0.86279156731951101</v>
      </c>
      <c r="O222" s="21">
        <f>O202-Baseline!O202</f>
        <v>0.8616383881868952</v>
      </c>
      <c r="P222" s="21">
        <f>P202-Baseline!P202</f>
        <v>0.85972543591392458</v>
      </c>
      <c r="Q222" s="21">
        <f>Q202-Baseline!Q202</f>
        <v>0.85710744847568154</v>
      </c>
      <c r="R222" s="21">
        <f>R202-Baseline!R202</f>
        <v>0.8538361593928383</v>
      </c>
      <c r="S222" s="21">
        <f>S202-Baseline!S202</f>
        <v>0.84996044561009976</v>
      </c>
      <c r="T222" s="21">
        <f>T202-Baseline!T202</f>
        <v>0.84552646854141633</v>
      </c>
      <c r="U222" s="21">
        <f>U202-Baseline!U202</f>
        <v>0.8405778085844231</v>
      </c>
      <c r="V222" s="21">
        <f>V202-Baseline!V202</f>
        <v>0.83515559339350309</v>
      </c>
      <c r="W222" s="21">
        <f>W202-Baseline!W202</f>
        <v>0.82929862018852507</v>
      </c>
      <c r="X222" s="21">
        <f>X202-Baseline!X202</f>
        <v>0.82304347236437003</v>
      </c>
      <c r="Y222" s="21">
        <f>Y202-Baseline!Y202</f>
        <v>0.81642463065497584</v>
      </c>
      <c r="Z222" s="21">
        <f>Z202-Baseline!Z202</f>
        <v>0.80947457909470399</v>
      </c>
      <c r="AA222" s="21">
        <f>AA202-Baseline!AA202</f>
        <v>0.80222390600935345</v>
      </c>
      <c r="AB222" s="21">
        <f>AB202-Baseline!AB202</f>
        <v>0.79470140025917413</v>
      </c>
      <c r="AC222" s="21">
        <f>AC202-Baseline!AC202</f>
        <v>0.78693414294652708</v>
      </c>
      <c r="AD222" s="21">
        <f>AD202-Baseline!AD202</f>
        <v>0.77552930029512712</v>
      </c>
      <c r="AE222" s="21">
        <f>AE202-Baseline!AE202</f>
        <v>0.76428974521838722</v>
      </c>
      <c r="AF222" s="21">
        <f>AF202-Baseline!AF202</f>
        <v>0.75321308224420758</v>
      </c>
      <c r="AG222" s="21">
        <f>AG202-Baseline!AG202</f>
        <v>0.74229695061747991</v>
      </c>
      <c r="AH222" s="21">
        <f>AH202-Baseline!AH202</f>
        <v>0.73153902379693703</v>
      </c>
      <c r="AI222" s="21">
        <f>AI202-Baseline!AI202</f>
        <v>0.72093700895930057</v>
      </c>
      <c r="AJ222" s="21">
        <f>AJ202-Baseline!AJ202</f>
        <v>0.71393762052280163</v>
      </c>
      <c r="AK222" s="21">
        <f>AK202-Baseline!AK202</f>
        <v>0.70700618731384246</v>
      </c>
      <c r="AL222" s="21">
        <f>AL202-Baseline!AL202</f>
        <v>0.70014204957293158</v>
      </c>
      <c r="AM222" s="21">
        <f>AM202-Baseline!AM202</f>
        <v>0.69334455394601102</v>
      </c>
      <c r="AN222" s="21">
        <f>AN202-Baseline!AN202</f>
        <v>0.68661305342226298</v>
      </c>
      <c r="AO222" s="21">
        <f>AO202-Baseline!AO202</f>
        <v>0.67994690727253104</v>
      </c>
      <c r="AP222" s="21">
        <f>AP202-Baseline!AP202</f>
        <v>0.67334548098833213</v>
      </c>
      <c r="AQ222" s="21">
        <f>AQ202-Baseline!AQ202</f>
        <v>0.66680814622145546</v>
      </c>
      <c r="AR222" s="21">
        <f>AR202-Baseline!AR202</f>
        <v>0.66033428072416056</v>
      </c>
      <c r="AS222" s="21">
        <f>AS202-Baseline!AS202</f>
        <v>0.65392326828994563</v>
      </c>
      <c r="AT222" s="21">
        <f>AT202-Baseline!AT202</f>
        <v>0.64757449869489792</v>
      </c>
      <c r="AU222" s="21">
        <f>AU202-Baseline!AU202</f>
        <v>0.64128736763960781</v>
      </c>
      <c r="AV222" s="21">
        <f>AV202-Baseline!AV202</f>
        <v>0.63506127669164947</v>
      </c>
      <c r="AW222" s="21">
        <f>AW202-Baseline!AW202</f>
        <v>0.62889563322862418</v>
      </c>
      <c r="AX222" s="21">
        <f>AX202-Baseline!AX202</f>
        <v>0.62278985038174461</v>
      </c>
      <c r="AY222" s="21">
        <f>AY202-Baseline!AY202</f>
        <v>0.6167433469799799</v>
      </c>
      <c r="AZ222" s="21">
        <f>AZ202-Baseline!AZ202</f>
        <v>0.61075554749473726</v>
      </c>
      <c r="BA222" s="21">
        <f>BA202-Baseline!BA202</f>
        <v>0.60482588198507914</v>
      </c>
      <c r="BB222" s="21">
        <f>BB202-Baseline!BB202</f>
        <v>0.59895378604347638</v>
      </c>
    </row>
    <row r="223" spans="1:54" outlineLevel="2">
      <c r="B223" s="19"/>
      <c r="C223" s="19"/>
      <c r="D223" s="19"/>
      <c r="E223" s="15"/>
    </row>
    <row r="224" spans="1:54" outlineLevel="2">
      <c r="A224" s="499" t="s">
        <v>493</v>
      </c>
      <c r="B224" s="150" t="s">
        <v>490</v>
      </c>
      <c r="C224" s="19"/>
      <c r="D224" s="135" t="s">
        <v>382</v>
      </c>
      <c r="E224" s="21">
        <f>E204-Baseline!E204</f>
        <v>-0.81375287551000763</v>
      </c>
      <c r="F224" s="21">
        <f>F204-Baseline!F204</f>
        <v>-0.61777914454322946</v>
      </c>
      <c r="G224" s="21">
        <f>G204-Baseline!G204</f>
        <v>-0.24871483071371259</v>
      </c>
      <c r="H224" s="21">
        <f>H204-Baseline!H204</f>
        <v>2.922639808345906E-2</v>
      </c>
      <c r="I224" s="21">
        <f>I204-Baseline!I204</f>
        <v>0.34716803336633362</v>
      </c>
      <c r="J224" s="21">
        <f>J204-Baseline!J204</f>
        <v>1.205765776674518</v>
      </c>
      <c r="K224" s="21">
        <f>K204-Baseline!K204</f>
        <v>2.0668624877055706</v>
      </c>
      <c r="L224" s="21">
        <f>L204-Baseline!L204</f>
        <v>2.9294461820524873</v>
      </c>
      <c r="M224" s="21">
        <f>M204-Baseline!M204</f>
        <v>3.792573257907236</v>
      </c>
      <c r="N224" s="21">
        <f>N204-Baseline!N204</f>
        <v>4.6553648252267479</v>
      </c>
      <c r="O224" s="21">
        <f>O204-Baseline!O204</f>
        <v>5.5170032134136449</v>
      </c>
      <c r="P224" s="21">
        <f>P204-Baseline!P204</f>
        <v>6.3767286493275748</v>
      </c>
      <c r="Q224" s="21">
        <f>Q204-Baseline!Q204</f>
        <v>7.2338360978032625</v>
      </c>
      <c r="R224" s="21">
        <f>R204-Baseline!R204</f>
        <v>8.0876722571961039</v>
      </c>
      <c r="S224" s="21">
        <f>S204-Baseline!S204</f>
        <v>8.9376327028062121</v>
      </c>
      <c r="T224" s="21">
        <f>T204-Baseline!T204</f>
        <v>9.78315917134762</v>
      </c>
      <c r="U224" s="21">
        <f>U204-Baseline!U204</f>
        <v>10.623736979932048</v>
      </c>
      <c r="V224" s="21">
        <f>V204-Baseline!V204</f>
        <v>11.458892573325556</v>
      </c>
      <c r="W224" s="21">
        <f>W204-Baseline!W204</f>
        <v>12.288191193514081</v>
      </c>
      <c r="X224" s="21">
        <f>X204-Baseline!X204</f>
        <v>13.111234665878456</v>
      </c>
      <c r="Y224" s="21">
        <f>Y204-Baseline!Y204</f>
        <v>13.927659296533434</v>
      </c>
      <c r="Z224" s="21">
        <f>Z204-Baseline!Z204</f>
        <v>14.737133875628146</v>
      </c>
      <c r="AA224" s="21">
        <f>AA204-Baseline!AA204</f>
        <v>15.539357781637491</v>
      </c>
      <c r="AB224" s="21">
        <f>AB204-Baseline!AB204</f>
        <v>16.334059181896663</v>
      </c>
      <c r="AC224" s="21">
        <f>AC204-Baseline!AC204</f>
        <v>17.120993324843198</v>
      </c>
      <c r="AD224" s="21">
        <f>AD204-Baseline!AD204</f>
        <v>17.896522625138317</v>
      </c>
      <c r="AE224" s="21">
        <f>AE204-Baseline!AE204</f>
        <v>18.660812370356709</v>
      </c>
      <c r="AF224" s="21">
        <f>AF204-Baseline!AF204</f>
        <v>19.414025452600924</v>
      </c>
      <c r="AG224" s="21">
        <f>AG204-Baseline!AG204</f>
        <v>20.156322403218411</v>
      </c>
      <c r="AH224" s="21">
        <f>AH204-Baseline!AH204</f>
        <v>20.887861427015352</v>
      </c>
      <c r="AI224" s="21">
        <f>AI204-Baseline!AI204</f>
        <v>21.608798435974649</v>
      </c>
      <c r="AJ224" s="21">
        <f>AJ204-Baseline!AJ204</f>
        <v>22.322736056497448</v>
      </c>
      <c r="AK224" s="21">
        <f>AK204-Baseline!AK204</f>
        <v>23.029742243811285</v>
      </c>
      <c r="AL224" s="21">
        <f>AL204-Baseline!AL204</f>
        <v>23.729884293384217</v>
      </c>
      <c r="AM224" s="21">
        <f>AM204-Baseline!AM204</f>
        <v>24.423228847330222</v>
      </c>
      <c r="AN224" s="21">
        <f>AN204-Baseline!AN204</f>
        <v>25.109841900752485</v>
      </c>
      <c r="AO224" s="21">
        <f>AO204-Baseline!AO204</f>
        <v>25.789788808025037</v>
      </c>
      <c r="AP224" s="21">
        <f>AP204-Baseline!AP204</f>
        <v>26.463134289013368</v>
      </c>
      <c r="AQ224" s="21">
        <f>AQ204-Baseline!AQ204</f>
        <v>27.129942435234824</v>
      </c>
      <c r="AR224" s="21">
        <f>AR204-Baseline!AR204</f>
        <v>27.79027671595901</v>
      </c>
      <c r="AS224" s="21">
        <f>AS204-Baseline!AS204</f>
        <v>28.444199984248968</v>
      </c>
      <c r="AT224" s="21">
        <f>AT204-Baseline!AT204</f>
        <v>29.091774482943862</v>
      </c>
      <c r="AU224" s="21">
        <f>AU204-Baseline!AU204</f>
        <v>29.733061850583482</v>
      </c>
      <c r="AV224" s="21">
        <f>AV204-Baseline!AV204</f>
        <v>30.36812312727514</v>
      </c>
      <c r="AW224" s="21">
        <f>AW204-Baseline!AW204</f>
        <v>30.997018760503749</v>
      </c>
      <c r="AX224" s="21">
        <f>AX204-Baseline!AX204</f>
        <v>31.619808610885514</v>
      </c>
      <c r="AY224" s="21">
        <f>AY204-Baseline!AY204</f>
        <v>32.236551957865487</v>
      </c>
      <c r="AZ224" s="21">
        <f>AZ204-Baseline!AZ204</f>
        <v>32.84730750536022</v>
      </c>
      <c r="BA224" s="21">
        <f>BA204-Baseline!BA204</f>
        <v>33.452133387345299</v>
      </c>
      <c r="BB224" s="21">
        <f>BB204-Baseline!BB204</f>
        <v>34.051087173388765</v>
      </c>
    </row>
    <row r="225" spans="1:54" outlineLevel="2">
      <c r="A225" s="500"/>
      <c r="B225" s="150" t="s">
        <v>491</v>
      </c>
      <c r="C225" s="19"/>
      <c r="D225" s="135" t="s">
        <v>382</v>
      </c>
      <c r="E225" s="21">
        <f>E205-Baseline!E205</f>
        <v>-0.81375287551000763</v>
      </c>
      <c r="F225" s="21">
        <f>F205-Baseline!F205</f>
        <v>-0.61777914454322946</v>
      </c>
      <c r="G225" s="21">
        <f>G205-Baseline!G205</f>
        <v>-0.24871483071371259</v>
      </c>
      <c r="H225" s="21">
        <f>H205-Baseline!H205</f>
        <v>2.922639808345906E-2</v>
      </c>
      <c r="I225" s="21">
        <f>I205-Baseline!I205</f>
        <v>0.34716803336633362</v>
      </c>
      <c r="J225" s="21">
        <f>J205-Baseline!J205</f>
        <v>1.205765776674518</v>
      </c>
      <c r="K225" s="21">
        <f>K205-Baseline!K205</f>
        <v>2.0668624877055706</v>
      </c>
      <c r="L225" s="21">
        <f>L205-Baseline!L205</f>
        <v>2.9294461820524873</v>
      </c>
      <c r="M225" s="21">
        <f>M205-Baseline!M205</f>
        <v>3.792573257907236</v>
      </c>
      <c r="N225" s="21">
        <f>N205-Baseline!N205</f>
        <v>4.6553648252267479</v>
      </c>
      <c r="O225" s="21">
        <f>O205-Baseline!O205</f>
        <v>5.5170032134136449</v>
      </c>
      <c r="P225" s="21">
        <f>P205-Baseline!P205</f>
        <v>6.3767286493275748</v>
      </c>
      <c r="Q225" s="21">
        <f>Q205-Baseline!Q205</f>
        <v>7.2338360978032625</v>
      </c>
      <c r="R225" s="21">
        <f>R205-Baseline!R205</f>
        <v>8.0876722571961039</v>
      </c>
      <c r="S225" s="21">
        <f>S205-Baseline!S205</f>
        <v>8.9376327028062121</v>
      </c>
      <c r="T225" s="21">
        <f>T205-Baseline!T205</f>
        <v>9.78315917134762</v>
      </c>
      <c r="U225" s="21">
        <f>U205-Baseline!U205</f>
        <v>10.623736979932048</v>
      </c>
      <c r="V225" s="21">
        <f>V205-Baseline!V205</f>
        <v>11.458892573325556</v>
      </c>
      <c r="W225" s="21">
        <f>W205-Baseline!W205</f>
        <v>12.288191193514081</v>
      </c>
      <c r="X225" s="21">
        <f>X205-Baseline!X205</f>
        <v>13.111234665878456</v>
      </c>
      <c r="Y225" s="21">
        <f>Y205-Baseline!Y205</f>
        <v>13.927659296533434</v>
      </c>
      <c r="Z225" s="21">
        <f>Z205-Baseline!Z205</f>
        <v>14.737133875628146</v>
      </c>
      <c r="AA225" s="21">
        <f>AA205-Baseline!AA205</f>
        <v>15.539357781637491</v>
      </c>
      <c r="AB225" s="21">
        <f>AB205-Baseline!AB205</f>
        <v>16.334059181896663</v>
      </c>
      <c r="AC225" s="21">
        <f>AC205-Baseline!AC205</f>
        <v>17.120993324843198</v>
      </c>
      <c r="AD225" s="21">
        <f>AD205-Baseline!AD205</f>
        <v>17.896522625138317</v>
      </c>
      <c r="AE225" s="21">
        <f>AE205-Baseline!AE205</f>
        <v>18.660812370356709</v>
      </c>
      <c r="AF225" s="21">
        <f>AF205-Baseline!AF205</f>
        <v>19.414025452600924</v>
      </c>
      <c r="AG225" s="21">
        <f>AG205-Baseline!AG205</f>
        <v>20.156322403218411</v>
      </c>
      <c r="AH225" s="21">
        <f>AH205-Baseline!AH205</f>
        <v>20.887861427015352</v>
      </c>
      <c r="AI225" s="21">
        <f>AI205-Baseline!AI205</f>
        <v>21.608798435974649</v>
      </c>
      <c r="AJ225" s="21">
        <f>AJ205-Baseline!AJ205</f>
        <v>22.322736056497448</v>
      </c>
      <c r="AK225" s="21">
        <f>AK205-Baseline!AK205</f>
        <v>23.029742243811285</v>
      </c>
      <c r="AL225" s="21">
        <f>AL205-Baseline!AL205</f>
        <v>23.729884293384217</v>
      </c>
      <c r="AM225" s="21">
        <f>AM205-Baseline!AM205</f>
        <v>24.423228847330222</v>
      </c>
      <c r="AN225" s="21">
        <f>AN205-Baseline!AN205</f>
        <v>25.109841900752485</v>
      </c>
      <c r="AO225" s="21">
        <f>AO205-Baseline!AO205</f>
        <v>25.789788808025037</v>
      </c>
      <c r="AP225" s="21">
        <f>AP205-Baseline!AP205</f>
        <v>26.463134289013368</v>
      </c>
      <c r="AQ225" s="21">
        <f>AQ205-Baseline!AQ205</f>
        <v>27.129942435234824</v>
      </c>
      <c r="AR225" s="21">
        <f>AR205-Baseline!AR205</f>
        <v>27.79027671595901</v>
      </c>
      <c r="AS225" s="21">
        <f>AS205-Baseline!AS205</f>
        <v>28.444199984248968</v>
      </c>
      <c r="AT225" s="21">
        <f>AT205-Baseline!AT205</f>
        <v>29.091774482943862</v>
      </c>
      <c r="AU225" s="21">
        <f>AU205-Baseline!AU205</f>
        <v>29.733061850583482</v>
      </c>
      <c r="AV225" s="21">
        <f>AV205-Baseline!AV205</f>
        <v>30.36812312727514</v>
      </c>
      <c r="AW225" s="21">
        <f>AW205-Baseline!AW205</f>
        <v>30.997018760503749</v>
      </c>
      <c r="AX225" s="21">
        <f>AX205-Baseline!AX205</f>
        <v>31.619808610885514</v>
      </c>
      <c r="AY225" s="21">
        <f>AY205-Baseline!AY205</f>
        <v>32.236551957865487</v>
      </c>
      <c r="AZ225" s="21">
        <f>AZ205-Baseline!AZ205</f>
        <v>32.84730750536022</v>
      </c>
      <c r="BA225" s="21">
        <f>BA205-Baseline!BA205</f>
        <v>33.452133387345299</v>
      </c>
      <c r="BB225" s="21">
        <f>BB205-Baseline!BB205</f>
        <v>34.051087173388765</v>
      </c>
    </row>
    <row r="226" spans="1:54" outlineLevel="2">
      <c r="A226" s="501"/>
      <c r="B226" s="150" t="s">
        <v>492</v>
      </c>
      <c r="C226" s="19"/>
      <c r="D226" s="135" t="s">
        <v>382</v>
      </c>
      <c r="E226" s="21">
        <f>E206-Baseline!E206</f>
        <v>-0.81375287551000763</v>
      </c>
      <c r="F226" s="21">
        <f>F206-Baseline!F206</f>
        <v>-0.61777914454322946</v>
      </c>
      <c r="G226" s="21">
        <f>G206-Baseline!G206</f>
        <v>-0.24871483071371259</v>
      </c>
      <c r="H226" s="21">
        <f>H206-Baseline!H206</f>
        <v>2.922639808345906E-2</v>
      </c>
      <c r="I226" s="21">
        <f>I206-Baseline!I206</f>
        <v>0.34716803336633362</v>
      </c>
      <c r="J226" s="21">
        <f>J206-Baseline!J206</f>
        <v>1.205765776674518</v>
      </c>
      <c r="K226" s="21">
        <f>K206-Baseline!K206</f>
        <v>2.0668624877055706</v>
      </c>
      <c r="L226" s="21">
        <f>L206-Baseline!L206</f>
        <v>2.9294461820524873</v>
      </c>
      <c r="M226" s="21">
        <f>M206-Baseline!M206</f>
        <v>3.792573257907236</v>
      </c>
      <c r="N226" s="21">
        <f>N206-Baseline!N206</f>
        <v>4.6553648252267479</v>
      </c>
      <c r="O226" s="21">
        <f>O206-Baseline!O206</f>
        <v>5.5170032134136449</v>
      </c>
      <c r="P226" s="21">
        <f>P206-Baseline!P206</f>
        <v>6.3767286493275748</v>
      </c>
      <c r="Q226" s="21">
        <f>Q206-Baseline!Q206</f>
        <v>7.2338360978032625</v>
      </c>
      <c r="R226" s="21">
        <f>R206-Baseline!R206</f>
        <v>8.0876722571961039</v>
      </c>
      <c r="S226" s="21">
        <f>S206-Baseline!S206</f>
        <v>8.9376327028062121</v>
      </c>
      <c r="T226" s="21">
        <f>T206-Baseline!T206</f>
        <v>9.78315917134762</v>
      </c>
      <c r="U226" s="21">
        <f>U206-Baseline!U206</f>
        <v>10.623736979932048</v>
      </c>
      <c r="V226" s="21">
        <f>V206-Baseline!V206</f>
        <v>11.458892573325556</v>
      </c>
      <c r="W226" s="21">
        <f>W206-Baseline!W206</f>
        <v>12.288191193514081</v>
      </c>
      <c r="X226" s="21">
        <f>X206-Baseline!X206</f>
        <v>13.111234665878456</v>
      </c>
      <c r="Y226" s="21">
        <f>Y206-Baseline!Y206</f>
        <v>13.927659296533434</v>
      </c>
      <c r="Z226" s="21">
        <f>Z206-Baseline!Z206</f>
        <v>14.737133875628146</v>
      </c>
      <c r="AA226" s="21">
        <f>AA206-Baseline!AA206</f>
        <v>15.539357781637491</v>
      </c>
      <c r="AB226" s="21">
        <f>AB206-Baseline!AB206</f>
        <v>16.334059181896663</v>
      </c>
      <c r="AC226" s="21">
        <f>AC206-Baseline!AC206</f>
        <v>17.120993324843198</v>
      </c>
      <c r="AD226" s="21">
        <f>AD206-Baseline!AD206</f>
        <v>17.896522625138317</v>
      </c>
      <c r="AE226" s="21">
        <f>AE206-Baseline!AE206</f>
        <v>18.660812370356709</v>
      </c>
      <c r="AF226" s="21">
        <f>AF206-Baseline!AF206</f>
        <v>19.414025452600924</v>
      </c>
      <c r="AG226" s="21">
        <f>AG206-Baseline!AG206</f>
        <v>20.156322403218411</v>
      </c>
      <c r="AH226" s="21">
        <f>AH206-Baseline!AH206</f>
        <v>20.887861427015352</v>
      </c>
      <c r="AI226" s="21">
        <f>AI206-Baseline!AI206</f>
        <v>21.608798435974649</v>
      </c>
      <c r="AJ226" s="21">
        <f>AJ206-Baseline!AJ206</f>
        <v>22.322736056497448</v>
      </c>
      <c r="AK226" s="21">
        <f>AK206-Baseline!AK206</f>
        <v>23.029742243811285</v>
      </c>
      <c r="AL226" s="21">
        <f>AL206-Baseline!AL206</f>
        <v>23.729884293384217</v>
      </c>
      <c r="AM226" s="21">
        <f>AM206-Baseline!AM206</f>
        <v>24.423228847330222</v>
      </c>
      <c r="AN226" s="21">
        <f>AN206-Baseline!AN206</f>
        <v>25.109841900752485</v>
      </c>
      <c r="AO226" s="21">
        <f>AO206-Baseline!AO206</f>
        <v>25.789788808025037</v>
      </c>
      <c r="AP226" s="21">
        <f>AP206-Baseline!AP206</f>
        <v>26.463134289013368</v>
      </c>
      <c r="AQ226" s="21">
        <f>AQ206-Baseline!AQ206</f>
        <v>27.129942435234824</v>
      </c>
      <c r="AR226" s="21">
        <f>AR206-Baseline!AR206</f>
        <v>27.79027671595901</v>
      </c>
      <c r="AS226" s="21">
        <f>AS206-Baseline!AS206</f>
        <v>28.444199984248968</v>
      </c>
      <c r="AT226" s="21">
        <f>AT206-Baseline!AT206</f>
        <v>29.091774482943862</v>
      </c>
      <c r="AU226" s="21">
        <f>AU206-Baseline!AU206</f>
        <v>29.733061850583482</v>
      </c>
      <c r="AV226" s="21">
        <f>AV206-Baseline!AV206</f>
        <v>30.36812312727514</v>
      </c>
      <c r="AW226" s="21">
        <f>AW206-Baseline!AW206</f>
        <v>30.997018760503749</v>
      </c>
      <c r="AX226" s="21">
        <f>AX206-Baseline!AX206</f>
        <v>31.619808610885514</v>
      </c>
      <c r="AY226" s="21">
        <f>AY206-Baseline!AY206</f>
        <v>32.236551957865487</v>
      </c>
      <c r="AZ226" s="21">
        <f>AZ206-Baseline!AZ206</f>
        <v>32.84730750536022</v>
      </c>
      <c r="BA226" s="21">
        <f>BA206-Baseline!BA206</f>
        <v>33.452133387345299</v>
      </c>
      <c r="BB226" s="21">
        <f>BB206-Baseline!BB206</f>
        <v>34.051087173388765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279">
        <v>-9.2608602521855961</v>
      </c>
      <c r="F229" s="279">
        <v>-9.3137995766929738</v>
      </c>
      <c r="G229" s="279">
        <v>-9.3579410713329985</v>
      </c>
      <c r="H229" s="279">
        <v>-9.3437280754421632</v>
      </c>
      <c r="I229" s="279">
        <v>-9.3639691456772525</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2">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 ref="A19:B19"/>
    <mergeCell ref="I20:N20"/>
    <mergeCell ref="P20:U20"/>
    <mergeCell ref="I21:N45"/>
    <mergeCell ref="P21:U45"/>
    <mergeCell ref="B23:G23"/>
    <mergeCell ref="D30:G30"/>
    <mergeCell ref="A31:A40"/>
    <mergeCell ref="D37:G37"/>
    <mergeCell ref="D38:G38"/>
    <mergeCell ref="D39:G39"/>
    <mergeCell ref="D40:G40"/>
    <mergeCell ref="D31:G36"/>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A2EED938-F623-4F54-8B1C-80219C1F4A3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B67:B70</xm:sqref>
        </x14:dataValidation>
        <x14:dataValidation type="list" allowBlank="1" showInputMessage="1" showErrorMessage="1" xr:uid="{BA00CBD4-0936-412B-B5EB-89A31E109FB5}">
          <x14:formula1>
            <xm:f>'Fixed Data'!$C$55:$C$61</xm:f>
          </x14:formula1>
          <xm:sqref>C56:C63</xm:sqref>
        </x14:dataValidation>
        <x14:dataValidation type="list" allowBlank="1" showInputMessage="1" showErrorMessage="1" xr:uid="{0096F467-43C8-43D6-AAB6-58DEABB2423A}">
          <x14:formula1>
            <xm:f>'Fixed Data'!$A$55:$A$78</xm:f>
          </x14:formula1>
          <xm:sqref>B56:B63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4A9E2-D99A-497B-B7FE-98EEC4BB3B98}">
  <sheetPr>
    <tabColor theme="9" tint="0.59999389629810485"/>
  </sheetPr>
  <dimension ref="A1:BC76"/>
  <sheetViews>
    <sheetView zoomScale="85" zoomScaleNormal="85" workbookViewId="0">
      <selection activeCell="I30" sqref="E30:I31"/>
    </sheetView>
  </sheetViews>
  <sheetFormatPr defaultRowHeight="13.5"/>
  <cols>
    <col min="1" max="1" width="17.4609375" customWidth="1"/>
    <col min="2" max="2" width="34.15234375" customWidth="1"/>
    <col min="3" max="4" width="16.15234375" customWidth="1"/>
    <col min="5" max="5" width="11.15234375" bestFit="1" customWidth="1"/>
    <col min="6" max="6" width="10.23046875" bestFit="1" customWidth="1"/>
    <col min="8" max="8" width="10.61328125" bestFit="1" customWidth="1"/>
    <col min="11" max="11" width="15" customWidth="1"/>
    <col min="14" max="14" width="12.61328125" bestFit="1" customWidth="1"/>
  </cols>
  <sheetData>
    <row r="1" spans="1:54">
      <c r="A1" s="4" t="s">
        <v>498</v>
      </c>
    </row>
    <row r="2" spans="1:54">
      <c r="A2" s="492" t="s">
        <v>499</v>
      </c>
      <c r="B2" s="492"/>
      <c r="C2" s="492"/>
      <c r="D2" s="492"/>
      <c r="E2" s="492"/>
      <c r="F2" s="492"/>
      <c r="G2" s="492"/>
      <c r="H2" s="492"/>
      <c r="I2" s="492"/>
      <c r="J2" s="492"/>
      <c r="K2" s="492"/>
      <c r="L2" s="492"/>
      <c r="M2" s="492"/>
      <c r="N2" s="492"/>
      <c r="O2" s="492"/>
      <c r="P2" s="492"/>
      <c r="Q2" s="492"/>
      <c r="R2" s="492"/>
      <c r="S2" s="492"/>
      <c r="T2" s="492"/>
    </row>
    <row r="3" spans="1:54">
      <c r="A3" s="492"/>
      <c r="B3" s="492"/>
      <c r="C3" s="492"/>
      <c r="D3" s="492"/>
      <c r="E3" s="492"/>
      <c r="F3" s="492"/>
      <c r="G3" s="492"/>
      <c r="H3" s="492"/>
      <c r="I3" s="492"/>
      <c r="J3" s="492"/>
      <c r="K3" s="492"/>
      <c r="L3" s="492"/>
      <c r="M3" s="492"/>
      <c r="N3" s="492"/>
      <c r="O3" s="492"/>
      <c r="P3" s="492"/>
      <c r="Q3" s="492"/>
      <c r="R3" s="492"/>
      <c r="S3" s="492"/>
      <c r="T3" s="492"/>
    </row>
    <row r="4" spans="1:54">
      <c r="A4" s="492"/>
      <c r="B4" s="492"/>
      <c r="C4" s="492"/>
      <c r="D4" s="492"/>
      <c r="E4" s="492"/>
      <c r="F4" s="492"/>
      <c r="G4" s="492"/>
      <c r="H4" s="492"/>
      <c r="I4" s="492"/>
      <c r="J4" s="492"/>
      <c r="K4" s="492"/>
      <c r="L4" s="492"/>
      <c r="M4" s="492"/>
      <c r="N4" s="492"/>
      <c r="O4" s="492"/>
      <c r="P4" s="492"/>
      <c r="Q4" s="492"/>
      <c r="R4" s="492"/>
      <c r="S4" s="492"/>
      <c r="T4" s="492"/>
    </row>
    <row r="5" spans="1:54">
      <c r="A5" s="316"/>
      <c r="B5" s="316"/>
      <c r="C5" s="316"/>
      <c r="D5" s="316"/>
    </row>
    <row r="6" spans="1:54" s="318" customFormat="1">
      <c r="A6" s="317"/>
    </row>
    <row r="7" spans="1:54" s="318" customFormat="1">
      <c r="A7" s="317"/>
    </row>
    <row r="8" spans="1:54" s="318" customFormat="1">
      <c r="A8" s="317"/>
    </row>
    <row r="9" spans="1:54">
      <c r="A9" s="317"/>
      <c r="C9" s="4"/>
    </row>
    <row r="10" spans="1:54">
      <c r="F10" s="4" t="s">
        <v>573</v>
      </c>
    </row>
    <row r="11" spans="1:54">
      <c r="A11" s="493" t="s">
        <v>574</v>
      </c>
      <c r="B11" s="319" t="s">
        <v>125</v>
      </c>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0"/>
      <c r="AN11" s="320"/>
      <c r="AO11" s="320"/>
      <c r="AP11" s="320"/>
      <c r="AQ11" s="320"/>
      <c r="AR11" s="320"/>
      <c r="AS11" s="320"/>
      <c r="AT11" s="320"/>
      <c r="AU11" s="320"/>
      <c r="AV11" s="320"/>
      <c r="AW11" s="320"/>
      <c r="AX11" s="320"/>
      <c r="AY11" s="320"/>
      <c r="AZ11" s="320"/>
      <c r="BA11" s="320"/>
      <c r="BB11" s="320"/>
    </row>
    <row r="12" spans="1:54">
      <c r="A12" s="493"/>
      <c r="B12" s="320"/>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row>
    <row r="13" spans="1:54">
      <c r="A13" s="493"/>
      <c r="B13" s="320" t="s">
        <v>502</v>
      </c>
      <c r="C13" s="320"/>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c r="AX13" s="320"/>
      <c r="AY13" s="320"/>
      <c r="AZ13" s="320"/>
      <c r="BA13" s="320"/>
      <c r="BB13" s="320"/>
    </row>
    <row r="14" spans="1:54">
      <c r="A14" s="493"/>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row>
    <row r="15" spans="1:54">
      <c r="A15" s="493"/>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row>
    <row r="16" spans="1:54">
      <c r="A16" s="493"/>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row>
    <row r="17" spans="1:54">
      <c r="A17" s="493"/>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row>
    <row r="18" spans="1:54" ht="14.5">
      <c r="A18" s="493"/>
      <c r="B18" s="321" t="s">
        <v>503</v>
      </c>
      <c r="C18" s="335">
        <v>4.4069288119002719E-3</v>
      </c>
      <c r="D18" s="322"/>
      <c r="E18" s="322" t="s">
        <v>585</v>
      </c>
      <c r="F18" s="320"/>
      <c r="G18" s="320"/>
      <c r="H18" s="320"/>
      <c r="I18" s="320"/>
      <c r="J18" s="320"/>
      <c r="K18" s="320"/>
      <c r="L18" s="320"/>
      <c r="M18" s="320"/>
      <c r="N18" s="322"/>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row>
    <row r="19" spans="1:54" ht="14.5">
      <c r="A19" s="493"/>
      <c r="B19" s="321" t="s">
        <v>505</v>
      </c>
      <c r="C19" s="322">
        <v>1</v>
      </c>
      <c r="D19" s="322"/>
      <c r="E19" s="322" t="s">
        <v>506</v>
      </c>
      <c r="F19" s="320"/>
      <c r="G19" s="320"/>
      <c r="H19" s="320"/>
      <c r="I19" s="320"/>
      <c r="J19" s="320"/>
      <c r="K19" s="320"/>
      <c r="L19" s="320"/>
      <c r="M19" s="320"/>
      <c r="N19" s="322"/>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320"/>
      <c r="AX19" s="320"/>
      <c r="AY19" s="320"/>
      <c r="AZ19" s="320"/>
      <c r="BA19" s="320"/>
      <c r="BB19" s="320"/>
    </row>
    <row r="20" spans="1:54" ht="14.5">
      <c r="A20" s="493"/>
      <c r="B20" s="321" t="s">
        <v>507</v>
      </c>
      <c r="C20" s="323">
        <v>52235</v>
      </c>
      <c r="D20" s="322"/>
      <c r="E20" s="322" t="s">
        <v>508</v>
      </c>
      <c r="F20" s="320"/>
      <c r="G20" s="320"/>
      <c r="H20" s="320"/>
      <c r="I20" s="320"/>
      <c r="J20" s="320"/>
      <c r="K20" s="320"/>
      <c r="L20" s="320"/>
      <c r="M20" s="320"/>
      <c r="N20" s="322"/>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c r="BB20" s="320"/>
    </row>
    <row r="21" spans="1:54" ht="14.5">
      <c r="A21" s="493"/>
      <c r="B21" s="321" t="s">
        <v>509</v>
      </c>
      <c r="C21" s="324">
        <v>300</v>
      </c>
      <c r="D21" s="322"/>
      <c r="E21" s="322" t="s">
        <v>510</v>
      </c>
      <c r="F21" s="320"/>
      <c r="G21" s="320"/>
      <c r="H21" s="320"/>
      <c r="I21" s="320"/>
      <c r="J21" s="320"/>
      <c r="K21" s="320"/>
      <c r="L21" s="320"/>
      <c r="M21" s="320"/>
      <c r="N21" s="322"/>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row>
    <row r="22" spans="1:54" ht="14.5">
      <c r="A22" s="493"/>
      <c r="B22" s="321" t="s">
        <v>511</v>
      </c>
      <c r="C22" s="325">
        <v>1</v>
      </c>
      <c r="D22" s="322"/>
      <c r="E22" s="322" t="s">
        <v>512</v>
      </c>
      <c r="F22" s="320"/>
      <c r="G22" s="320"/>
      <c r="H22" s="320"/>
      <c r="I22" s="320"/>
      <c r="J22" s="320"/>
      <c r="K22" s="320"/>
      <c r="L22" s="320"/>
      <c r="M22" s="320"/>
      <c r="N22" s="322"/>
      <c r="O22" s="320"/>
      <c r="P22" s="320"/>
      <c r="Q22" s="320"/>
      <c r="R22" s="320"/>
      <c r="S22" s="320"/>
      <c r="T22" s="320"/>
      <c r="U22" s="320"/>
      <c r="V22" s="320"/>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row>
    <row r="23" spans="1:54" ht="14.5">
      <c r="A23" s="493"/>
      <c r="B23" s="321" t="s">
        <v>513</v>
      </c>
      <c r="C23" s="325">
        <v>60</v>
      </c>
      <c r="D23" s="326"/>
      <c r="E23" s="326" t="s">
        <v>514</v>
      </c>
      <c r="F23" s="320"/>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320"/>
      <c r="AE23" s="320"/>
      <c r="AF23" s="320"/>
      <c r="AG23" s="320"/>
      <c r="AH23" s="320"/>
      <c r="AI23" s="320"/>
      <c r="AJ23" s="320"/>
      <c r="AK23" s="320"/>
      <c r="AL23" s="320"/>
      <c r="AM23" s="320"/>
      <c r="AN23" s="320"/>
      <c r="AO23" s="320"/>
      <c r="AP23" s="320"/>
      <c r="AQ23" s="320"/>
      <c r="AR23" s="320"/>
      <c r="AS23" s="320"/>
      <c r="AT23" s="320"/>
      <c r="AU23" s="320"/>
      <c r="AV23" s="320"/>
      <c r="AW23" s="320"/>
      <c r="AX23" s="320"/>
      <c r="AY23" s="320"/>
      <c r="AZ23" s="320"/>
      <c r="BA23" s="320"/>
      <c r="BB23" s="320"/>
    </row>
    <row r="24" spans="1:54" ht="12.75" customHeight="1">
      <c r="A24" s="493"/>
      <c r="B24" s="321"/>
      <c r="C24" s="327"/>
      <c r="D24" s="327"/>
      <c r="E24" s="327"/>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c r="AR24" s="320"/>
      <c r="AS24" s="320"/>
      <c r="AT24" s="320"/>
      <c r="AU24" s="320"/>
      <c r="AV24" s="320"/>
      <c r="AW24" s="320"/>
      <c r="AX24" s="320"/>
      <c r="AY24" s="320"/>
      <c r="AZ24" s="320"/>
      <c r="BA24" s="320"/>
      <c r="BB24" s="320"/>
    </row>
    <row r="25" spans="1:54" ht="14.5">
      <c r="A25" s="493"/>
      <c r="B25" s="321"/>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c r="AM25" s="320"/>
      <c r="AN25" s="320"/>
      <c r="AO25" s="320"/>
      <c r="AP25" s="320"/>
      <c r="AQ25" s="320"/>
      <c r="AR25" s="320"/>
      <c r="AS25" s="320"/>
      <c r="AT25" s="320"/>
      <c r="AU25" s="320"/>
      <c r="AV25" s="320"/>
      <c r="AW25" s="320"/>
      <c r="AX25" s="320"/>
      <c r="AY25" s="320"/>
      <c r="AZ25" s="320"/>
      <c r="BA25" s="320"/>
      <c r="BB25" s="320"/>
    </row>
    <row r="26" spans="1:54">
      <c r="A26" s="493"/>
      <c r="B26" s="320"/>
      <c r="C26" s="319"/>
      <c r="D26" s="319"/>
      <c r="E26" s="328">
        <v>2027</v>
      </c>
      <c r="F26" s="328">
        <v>2028</v>
      </c>
      <c r="G26" s="328">
        <v>2029</v>
      </c>
      <c r="H26" s="328">
        <v>2030</v>
      </c>
      <c r="I26" s="328">
        <v>2031</v>
      </c>
      <c r="J26" s="328">
        <v>2032</v>
      </c>
      <c r="K26" s="328">
        <v>2033</v>
      </c>
      <c r="L26" s="328">
        <v>2034</v>
      </c>
      <c r="M26" s="328">
        <v>2035</v>
      </c>
      <c r="N26" s="328">
        <v>2036</v>
      </c>
      <c r="O26" s="328">
        <v>2037</v>
      </c>
      <c r="P26" s="328">
        <v>2038</v>
      </c>
      <c r="Q26" s="328">
        <v>2039</v>
      </c>
      <c r="R26" s="328">
        <v>2040</v>
      </c>
      <c r="S26" s="328">
        <v>2041</v>
      </c>
      <c r="T26" s="328">
        <v>2042</v>
      </c>
      <c r="U26" s="328">
        <v>2043</v>
      </c>
      <c r="V26" s="328">
        <v>2044</v>
      </c>
      <c r="W26" s="328">
        <v>2045</v>
      </c>
      <c r="X26" s="328">
        <v>2046</v>
      </c>
      <c r="Y26" s="328">
        <v>2047</v>
      </c>
      <c r="Z26" s="328">
        <v>2048</v>
      </c>
      <c r="AA26" s="328">
        <v>2049</v>
      </c>
      <c r="AB26" s="328">
        <v>2050</v>
      </c>
      <c r="AC26" s="328">
        <v>2051</v>
      </c>
      <c r="AD26" s="328">
        <v>2052</v>
      </c>
      <c r="AE26" s="328">
        <v>2053</v>
      </c>
      <c r="AF26" s="328">
        <v>2054</v>
      </c>
      <c r="AG26" s="328">
        <v>2055</v>
      </c>
      <c r="AH26" s="328">
        <v>2056</v>
      </c>
      <c r="AI26" s="329">
        <v>2057</v>
      </c>
      <c r="AJ26" s="328">
        <v>2058</v>
      </c>
      <c r="AK26" s="328">
        <v>2059</v>
      </c>
      <c r="AL26" s="328">
        <v>2060</v>
      </c>
      <c r="AM26" s="328">
        <v>2061</v>
      </c>
      <c r="AN26" s="328">
        <v>2062</v>
      </c>
      <c r="AO26" s="328">
        <v>2063</v>
      </c>
      <c r="AP26" s="328">
        <v>2064</v>
      </c>
      <c r="AQ26" s="328">
        <v>2065</v>
      </c>
      <c r="AR26" s="328">
        <v>2066</v>
      </c>
      <c r="AS26" s="328">
        <v>2067</v>
      </c>
      <c r="AT26" s="328">
        <v>2068</v>
      </c>
      <c r="AU26" s="328">
        <v>2069</v>
      </c>
      <c r="AV26" s="328">
        <v>2070</v>
      </c>
      <c r="AW26" s="328">
        <v>2071</v>
      </c>
      <c r="AX26" s="328">
        <v>2072</v>
      </c>
      <c r="AY26" s="328">
        <v>2073</v>
      </c>
      <c r="AZ26" s="328">
        <v>2074</v>
      </c>
      <c r="BA26" s="328">
        <v>2075</v>
      </c>
      <c r="BB26" s="328">
        <v>2076</v>
      </c>
    </row>
    <row r="27" spans="1:54">
      <c r="A27" s="493"/>
      <c r="B27" s="320" t="s">
        <v>515</v>
      </c>
      <c r="C27" s="330">
        <v>0.02</v>
      </c>
      <c r="D27" s="330"/>
      <c r="E27" s="331">
        <f>'Baseline Workings'!C18</f>
        <v>5.5086610148753403E-3</v>
      </c>
      <c r="F27" s="331">
        <f>C18</f>
        <v>4.4069288119002719E-3</v>
      </c>
      <c r="G27" s="331">
        <f t="shared" ref="G27:BB27" si="0">F27*(1+$C$27)</f>
        <v>4.4950673881382778E-3</v>
      </c>
      <c r="H27" s="331">
        <f t="shared" si="0"/>
        <v>4.5849687359010433E-3</v>
      </c>
      <c r="I27" s="331">
        <f t="shared" si="0"/>
        <v>4.6766681106190644E-3</v>
      </c>
      <c r="J27" s="331">
        <f t="shared" si="0"/>
        <v>4.7702014728314458E-3</v>
      </c>
      <c r="K27" s="331">
        <f t="shared" si="0"/>
        <v>4.8656055022880751E-3</v>
      </c>
      <c r="L27" s="331">
        <f t="shared" si="0"/>
        <v>4.9629176123338371E-3</v>
      </c>
      <c r="M27" s="331">
        <f t="shared" si="0"/>
        <v>5.0621759645805139E-3</v>
      </c>
      <c r="N27" s="331">
        <f t="shared" si="0"/>
        <v>5.1634194838721245E-3</v>
      </c>
      <c r="O27" s="331">
        <f t="shared" si="0"/>
        <v>5.2666878735495668E-3</v>
      </c>
      <c r="P27" s="331">
        <f t="shared" si="0"/>
        <v>5.3720216310205581E-3</v>
      </c>
      <c r="Q27" s="331">
        <f t="shared" si="0"/>
        <v>5.4794620636409693E-3</v>
      </c>
      <c r="R27" s="331">
        <f t="shared" si="0"/>
        <v>5.5890513049137889E-3</v>
      </c>
      <c r="S27" s="331">
        <f t="shared" si="0"/>
        <v>5.7008323310120644E-3</v>
      </c>
      <c r="T27" s="331">
        <f t="shared" si="0"/>
        <v>5.8148489776323059E-3</v>
      </c>
      <c r="U27" s="331">
        <f t="shared" si="0"/>
        <v>5.9311459571849525E-3</v>
      </c>
      <c r="V27" s="331">
        <f t="shared" si="0"/>
        <v>6.0497688763286516E-3</v>
      </c>
      <c r="W27" s="331">
        <f t="shared" si="0"/>
        <v>6.1707642538552246E-3</v>
      </c>
      <c r="X27" s="331">
        <f t="shared" si="0"/>
        <v>6.2941795389323289E-3</v>
      </c>
      <c r="Y27" s="331">
        <f t="shared" si="0"/>
        <v>6.4200631297109756E-3</v>
      </c>
      <c r="Z27" s="331">
        <f t="shared" si="0"/>
        <v>6.5484643923051956E-3</v>
      </c>
      <c r="AA27" s="331">
        <f t="shared" si="0"/>
        <v>6.6794336801512992E-3</v>
      </c>
      <c r="AB27" s="331">
        <f t="shared" si="0"/>
        <v>6.8130223537543255E-3</v>
      </c>
      <c r="AC27" s="331">
        <f t="shared" si="0"/>
        <v>6.9492828008294125E-3</v>
      </c>
      <c r="AD27" s="331">
        <f t="shared" si="0"/>
        <v>7.0882684568460011E-3</v>
      </c>
      <c r="AE27" s="331">
        <f t="shared" si="0"/>
        <v>7.2300338259829212E-3</v>
      </c>
      <c r="AF27" s="331">
        <f t="shared" si="0"/>
        <v>7.37463450250258E-3</v>
      </c>
      <c r="AG27" s="331">
        <f t="shared" si="0"/>
        <v>7.5221271925526318E-3</v>
      </c>
      <c r="AH27" s="331">
        <f t="shared" si="0"/>
        <v>7.6725697364036843E-3</v>
      </c>
      <c r="AI27" s="331">
        <f t="shared" si="0"/>
        <v>7.8260211311317589E-3</v>
      </c>
      <c r="AJ27" s="331">
        <f t="shared" si="0"/>
        <v>7.982541553754394E-3</v>
      </c>
      <c r="AK27" s="331">
        <f t="shared" si="0"/>
        <v>8.142192384829482E-3</v>
      </c>
      <c r="AL27" s="331">
        <f t="shared" si="0"/>
        <v>8.3050362325260713E-3</v>
      </c>
      <c r="AM27" s="331">
        <f t="shared" si="0"/>
        <v>8.4711369571765921E-3</v>
      </c>
      <c r="AN27" s="331">
        <f t="shared" si="0"/>
        <v>8.6405596963201239E-3</v>
      </c>
      <c r="AO27" s="331">
        <f t="shared" si="0"/>
        <v>8.8133708902465267E-3</v>
      </c>
      <c r="AP27" s="331">
        <f t="shared" si="0"/>
        <v>8.9896383080514571E-3</v>
      </c>
      <c r="AQ27" s="331">
        <f t="shared" si="0"/>
        <v>9.1694310742124856E-3</v>
      </c>
      <c r="AR27" s="331">
        <f t="shared" si="0"/>
        <v>9.3528196956967347E-3</v>
      </c>
      <c r="AS27" s="331">
        <f t="shared" si="0"/>
        <v>9.5398760896106688E-3</v>
      </c>
      <c r="AT27" s="331">
        <f t="shared" si="0"/>
        <v>9.7306736114028819E-3</v>
      </c>
      <c r="AU27" s="331">
        <f t="shared" si="0"/>
        <v>9.9252870836309404E-3</v>
      </c>
      <c r="AV27" s="331">
        <f t="shared" si="0"/>
        <v>1.0123792825303559E-2</v>
      </c>
      <c r="AW27" s="331">
        <f t="shared" si="0"/>
        <v>1.0326268681809631E-2</v>
      </c>
      <c r="AX27" s="331">
        <f t="shared" si="0"/>
        <v>1.0532794055445823E-2</v>
      </c>
      <c r="AY27" s="331">
        <f t="shared" si="0"/>
        <v>1.074344993655474E-2</v>
      </c>
      <c r="AZ27" s="331">
        <f t="shared" si="0"/>
        <v>1.0958318935285835E-2</v>
      </c>
      <c r="BA27" s="331">
        <f t="shared" si="0"/>
        <v>1.1177485313991552E-2</v>
      </c>
      <c r="BB27" s="331">
        <f t="shared" si="0"/>
        <v>1.1401035020271384E-2</v>
      </c>
    </row>
    <row r="28" spans="1:54" ht="14.5">
      <c r="A28" s="493"/>
      <c r="B28" s="332" t="s">
        <v>516</v>
      </c>
      <c r="D28" s="333"/>
      <c r="E28" s="333">
        <f>((((((E27*$C$19*$C$20*$C$21*$C$22*$C$23)/-1000000)))))</f>
        <v>-5.1794083460162401</v>
      </c>
      <c r="F28" s="333">
        <f t="shared" ref="F28:BB28" si="1">((((((F27*$C$19*$C$20*$C$21*$C$22*$C$23)/-1000000)))))</f>
        <v>-4.1435266768129928</v>
      </c>
      <c r="G28" s="333">
        <f t="shared" si="1"/>
        <v>-4.2263972103492531</v>
      </c>
      <c r="H28" s="333">
        <f t="shared" si="1"/>
        <v>-4.3109251545562381</v>
      </c>
      <c r="I28" s="333">
        <f t="shared" si="1"/>
        <v>-4.397143657647363</v>
      </c>
      <c r="J28" s="333">
        <f t="shared" si="1"/>
        <v>-4.4850865308003103</v>
      </c>
      <c r="K28" s="333">
        <f t="shared" si="1"/>
        <v>-4.5747882614163169</v>
      </c>
      <c r="L28" s="333">
        <f t="shared" si="1"/>
        <v>-4.6662840266446439</v>
      </c>
      <c r="M28" s="333">
        <f t="shared" si="1"/>
        <v>-4.7596097071775363</v>
      </c>
      <c r="N28" s="333">
        <f t="shared" si="1"/>
        <v>-4.8548019013210881</v>
      </c>
      <c r="O28" s="333">
        <f t="shared" si="1"/>
        <v>-4.9518979393475089</v>
      </c>
      <c r="P28" s="333">
        <f t="shared" si="1"/>
        <v>-5.0509358981344601</v>
      </c>
      <c r="Q28" s="333">
        <f t="shared" si="1"/>
        <v>-5.1519546160971483</v>
      </c>
      <c r="R28" s="333">
        <f t="shared" si="1"/>
        <v>-5.2549937084190921</v>
      </c>
      <c r="S28" s="333">
        <f t="shared" si="1"/>
        <v>-5.3600935825874734</v>
      </c>
      <c r="T28" s="333">
        <f t="shared" si="1"/>
        <v>-5.4672954542392231</v>
      </c>
      <c r="U28" s="333">
        <f t="shared" si="1"/>
        <v>-5.5766413633240077</v>
      </c>
      <c r="V28" s="333">
        <f t="shared" si="1"/>
        <v>-5.6881741905904875</v>
      </c>
      <c r="W28" s="333">
        <f t="shared" si="1"/>
        <v>-5.8019376744022972</v>
      </c>
      <c r="X28" s="333">
        <f t="shared" si="1"/>
        <v>-5.9179764278903431</v>
      </c>
      <c r="Y28" s="333">
        <f t="shared" si="1"/>
        <v>-6.0363359564481502</v>
      </c>
      <c r="Z28" s="333">
        <f t="shared" si="1"/>
        <v>-6.1570626755771132</v>
      </c>
      <c r="AA28" s="333">
        <f t="shared" si="1"/>
        <v>-6.2802039290886569</v>
      </c>
      <c r="AB28" s="333">
        <f t="shared" si="1"/>
        <v>-6.4058080076704291</v>
      </c>
      <c r="AC28" s="333">
        <f t="shared" si="1"/>
        <v>-6.5339241678238391</v>
      </c>
      <c r="AD28" s="333">
        <f t="shared" si="1"/>
        <v>-6.6646026511803154</v>
      </c>
      <c r="AE28" s="333">
        <f t="shared" si="1"/>
        <v>-6.7978947042039213</v>
      </c>
      <c r="AF28" s="333">
        <f t="shared" si="1"/>
        <v>-6.9338525982880013</v>
      </c>
      <c r="AG28" s="333">
        <f t="shared" si="1"/>
        <v>-7.0725296502537605</v>
      </c>
      <c r="AH28" s="333">
        <f t="shared" si="1"/>
        <v>-7.2139802432588356</v>
      </c>
      <c r="AI28" s="333">
        <f t="shared" si="1"/>
        <v>-7.3582598481240131</v>
      </c>
      <c r="AJ28" s="333">
        <f t="shared" si="1"/>
        <v>-7.5054250450864934</v>
      </c>
      <c r="AK28" s="333">
        <f t="shared" si="1"/>
        <v>-7.6555335459882246</v>
      </c>
      <c r="AL28" s="333">
        <f t="shared" si="1"/>
        <v>-7.8086442169079877</v>
      </c>
      <c r="AM28" s="333">
        <f t="shared" si="1"/>
        <v>-7.9648171012461457</v>
      </c>
      <c r="AN28" s="333">
        <f t="shared" si="1"/>
        <v>-8.1241134432710709</v>
      </c>
      <c r="AO28" s="333">
        <f t="shared" si="1"/>
        <v>-8.2865957121364922</v>
      </c>
      <c r="AP28" s="333">
        <f t="shared" si="1"/>
        <v>-8.4523276263792209</v>
      </c>
      <c r="AQ28" s="333">
        <f t="shared" si="1"/>
        <v>-8.6213741789068052</v>
      </c>
      <c r="AR28" s="333">
        <f t="shared" si="1"/>
        <v>-8.7938016624849418</v>
      </c>
      <c r="AS28" s="333">
        <f t="shared" si="1"/>
        <v>-8.9696776957346387</v>
      </c>
      <c r="AT28" s="333">
        <f t="shared" si="1"/>
        <v>-9.1490712496493316</v>
      </c>
      <c r="AU28" s="333">
        <f t="shared" si="1"/>
        <v>-9.332052674642318</v>
      </c>
      <c r="AV28" s="333">
        <f t="shared" si="1"/>
        <v>-9.5186937281351653</v>
      </c>
      <c r="AW28" s="333">
        <f t="shared" si="1"/>
        <v>-9.7090676026978695</v>
      </c>
      <c r="AX28" s="333">
        <f t="shared" si="1"/>
        <v>-9.9032489547518257</v>
      </c>
      <c r="AY28" s="333">
        <f t="shared" si="1"/>
        <v>-10.101313933846862</v>
      </c>
      <c r="AZ28" s="333">
        <f t="shared" si="1"/>
        <v>-10.3033402125238</v>
      </c>
      <c r="BA28" s="333">
        <f t="shared" si="1"/>
        <v>-10.509407016774276</v>
      </c>
      <c r="BB28" s="333">
        <f t="shared" si="1"/>
        <v>-10.719595157109763</v>
      </c>
    </row>
    <row r="29" spans="1:54">
      <c r="A29" s="493"/>
      <c r="B29" t="s">
        <v>517</v>
      </c>
      <c r="D29" s="333"/>
      <c r="E29" s="333">
        <f>1183854*-0.000001</f>
        <v>-1.183854</v>
      </c>
      <c r="F29" s="333">
        <f>1933790*-0.000001</f>
        <v>-1.9337899999999999</v>
      </c>
      <c r="G29" s="333">
        <f>1137625*-0.000001</f>
        <v>-1.1376249999999999</v>
      </c>
      <c r="H29" s="333">
        <f>1007053*-0.000001</f>
        <v>-1.007053</v>
      </c>
      <c r="I29" s="333">
        <f>2053902*-0.000001</f>
        <v>-2.0539019999999999</v>
      </c>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row>
    <row r="30" spans="1:54">
      <c r="A30" s="493"/>
      <c r="B30" s="320" t="s">
        <v>576</v>
      </c>
      <c r="C30" s="336"/>
      <c r="D30" s="336"/>
      <c r="E30" s="333">
        <f>-1.215725</f>
        <v>-1.2157249999999999</v>
      </c>
      <c r="F30" s="333">
        <f>-1.325725</f>
        <v>-1.325725</v>
      </c>
      <c r="G30" s="333">
        <f>-0.993676</f>
        <v>-0.993676</v>
      </c>
      <c r="H30" s="333">
        <f>-1.103676</f>
        <v>-1.1036760000000001</v>
      </c>
      <c r="I30" s="333">
        <v>-0.993676</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row>
    <row r="31" spans="1:54">
      <c r="A31" s="493"/>
      <c r="B31" s="320"/>
      <c r="C31" s="320"/>
      <c r="D31" s="320"/>
      <c r="E31" s="334"/>
      <c r="F31" s="334"/>
      <c r="G31" s="334"/>
      <c r="H31" s="33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row>
    <row r="32" spans="1:54">
      <c r="A32" s="493"/>
      <c r="B32" s="320"/>
      <c r="C32" s="320"/>
      <c r="D32" s="320"/>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row>
    <row r="33" spans="1:55">
      <c r="A33" s="493"/>
      <c r="B33" s="320"/>
      <c r="C33" s="319"/>
      <c r="D33" s="341">
        <f>0.00550866101487534-(0.00550866101487534*0.2)</f>
        <v>4.4069288119002719E-3</v>
      </c>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9"/>
      <c r="AJ33" s="328"/>
      <c r="AK33" s="328"/>
      <c r="AL33" s="328"/>
      <c r="AM33" s="328"/>
      <c r="AN33" s="328"/>
      <c r="AO33" s="328"/>
      <c r="AP33" s="328"/>
      <c r="AQ33" s="328"/>
      <c r="AR33" s="328"/>
      <c r="AS33" s="328"/>
      <c r="AT33" s="328"/>
      <c r="AU33" s="328"/>
      <c r="AV33" s="328"/>
      <c r="AW33" s="328"/>
      <c r="AX33" s="328"/>
      <c r="AY33" s="328"/>
      <c r="AZ33" s="328"/>
      <c r="BA33" s="328"/>
      <c r="BB33" s="328"/>
    </row>
    <row r="34" spans="1:55">
      <c r="A34" s="493"/>
      <c r="B34" s="320"/>
      <c r="C34" s="330"/>
      <c r="D34" s="330"/>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row>
    <row r="35" spans="1:55" ht="14.5">
      <c r="A35" s="493" t="s">
        <v>577</v>
      </c>
      <c r="B35" s="332"/>
      <c r="D35" s="333"/>
      <c r="E35" s="333"/>
      <c r="F35" s="333"/>
      <c r="G35" s="333"/>
      <c r="H35" s="333"/>
      <c r="I35" s="333"/>
      <c r="J35" s="333"/>
      <c r="K35" s="333"/>
      <c r="L35" s="333"/>
      <c r="M35" s="333"/>
      <c r="N35" s="333"/>
      <c r="O35" s="333"/>
      <c r="P35" s="333"/>
      <c r="Q35" s="333"/>
      <c r="R35" s="333"/>
      <c r="S35" s="333"/>
      <c r="T35" s="333"/>
      <c r="U35" s="333"/>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3"/>
    </row>
    <row r="36" spans="1:55">
      <c r="A36" s="493"/>
      <c r="D36" s="333"/>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row>
    <row r="37" spans="1:55">
      <c r="A37" s="493"/>
      <c r="B37" s="320"/>
      <c r="C37" s="336"/>
      <c r="D37" s="336"/>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5">
      <c r="A38" s="493"/>
      <c r="B38" s="320"/>
      <c r="C38" s="502"/>
      <c r="D38" s="502"/>
      <c r="E38" s="338"/>
      <c r="F38" s="1"/>
      <c r="G38" s="338"/>
      <c r="H38" s="338"/>
      <c r="I38" s="338"/>
      <c r="J38" s="338"/>
      <c r="K38" s="1"/>
      <c r="L38" s="338"/>
      <c r="M38" s="338"/>
      <c r="N38" s="338"/>
      <c r="O38" s="338"/>
      <c r="P38" s="1"/>
      <c r="Q38" s="338"/>
      <c r="R38" s="338"/>
      <c r="S38" s="338"/>
      <c r="T38" s="338"/>
      <c r="U38" s="1"/>
      <c r="V38" s="338"/>
      <c r="W38" s="338"/>
      <c r="X38" s="338"/>
      <c r="Y38" s="338"/>
      <c r="Z38" s="1"/>
      <c r="AA38" s="338"/>
      <c r="AB38" s="338"/>
      <c r="AC38" s="338"/>
      <c r="AD38" s="338"/>
      <c r="AE38" s="1"/>
      <c r="AF38" s="338"/>
      <c r="AG38" s="338"/>
      <c r="AH38" s="338"/>
      <c r="AI38" s="338"/>
      <c r="AJ38" s="1"/>
      <c r="AK38" s="338"/>
      <c r="AL38" s="338"/>
      <c r="AM38" s="338"/>
      <c r="AN38" s="338"/>
      <c r="AO38" s="1"/>
      <c r="AP38" s="338"/>
      <c r="AQ38" s="338"/>
      <c r="AR38" s="338"/>
      <c r="AS38" s="338"/>
      <c r="AT38" s="1"/>
      <c r="AU38" s="338"/>
      <c r="AV38" s="338"/>
      <c r="AW38" s="338"/>
      <c r="AX38" s="338"/>
      <c r="AY38" s="1"/>
      <c r="AZ38" s="338"/>
      <c r="BA38" s="338"/>
      <c r="BB38" s="338"/>
    </row>
    <row r="39" spans="1:55">
      <c r="A39" s="493"/>
      <c r="B39" s="320"/>
      <c r="C39" s="336"/>
      <c r="D39" s="336"/>
      <c r="E39" s="338"/>
      <c r="F39" s="1"/>
      <c r="G39" s="338"/>
      <c r="H39" s="338"/>
      <c r="I39" s="338"/>
      <c r="J39" s="338"/>
      <c r="K39" s="1"/>
      <c r="L39" s="338"/>
      <c r="M39" s="338"/>
      <c r="N39" s="338"/>
      <c r="O39" s="338"/>
      <c r="P39" s="1"/>
      <c r="Q39" s="338"/>
      <c r="R39" s="338"/>
      <c r="S39" s="338"/>
      <c r="T39" s="338"/>
      <c r="U39" s="1"/>
      <c r="V39" s="338"/>
      <c r="W39" s="338"/>
      <c r="X39" s="338"/>
      <c r="Y39" s="338"/>
      <c r="Z39" s="1"/>
      <c r="AA39" s="338"/>
      <c r="AB39" s="338"/>
      <c r="AC39" s="338"/>
      <c r="AD39" s="338"/>
      <c r="AE39" s="1"/>
      <c r="AF39" s="338"/>
      <c r="AG39" s="338"/>
      <c r="AH39" s="338"/>
      <c r="AI39" s="338"/>
      <c r="AJ39" s="1"/>
      <c r="AK39" s="338"/>
      <c r="AL39" s="338"/>
      <c r="AM39" s="338"/>
      <c r="AN39" s="338"/>
      <c r="AO39" s="1"/>
      <c r="AP39" s="338"/>
      <c r="AQ39" s="338"/>
      <c r="AR39" s="338"/>
      <c r="AS39" s="338"/>
      <c r="AT39" s="1"/>
      <c r="AU39" s="338"/>
      <c r="AV39" s="338"/>
      <c r="AW39" s="338"/>
      <c r="AX39" s="338"/>
      <c r="AY39" s="1"/>
      <c r="AZ39" s="338"/>
      <c r="BA39" s="338"/>
      <c r="BB39" s="338"/>
    </row>
    <row r="40" spans="1:55">
      <c r="A40" s="493"/>
      <c r="B40" s="320"/>
      <c r="C40" s="336"/>
      <c r="D40" s="336"/>
      <c r="E40" s="338"/>
      <c r="F40" s="1"/>
      <c r="G40" s="338"/>
      <c r="H40" s="338"/>
      <c r="I40" s="338"/>
      <c r="J40" s="338"/>
      <c r="K40" s="1"/>
      <c r="L40" s="338"/>
      <c r="M40" s="338"/>
      <c r="N40" s="338"/>
      <c r="O40" s="338"/>
      <c r="P40" s="1"/>
      <c r="Q40" s="338"/>
      <c r="R40" s="338"/>
      <c r="S40" s="338"/>
      <c r="T40" s="338"/>
      <c r="U40" s="1"/>
      <c r="V40" s="338"/>
      <c r="W40" s="338"/>
      <c r="X40" s="338"/>
      <c r="Y40" s="338"/>
      <c r="Z40" s="1"/>
      <c r="AA40" s="338"/>
      <c r="AB40" s="338"/>
      <c r="AC40" s="338"/>
      <c r="AD40" s="338"/>
      <c r="AE40" s="1"/>
      <c r="AF40" s="338"/>
      <c r="AG40" s="338"/>
      <c r="AH40" s="338"/>
      <c r="AI40" s="338"/>
      <c r="AJ40" s="1"/>
      <c r="AK40" s="338"/>
      <c r="AL40" s="338"/>
      <c r="AM40" s="338"/>
      <c r="AN40" s="338"/>
      <c r="AO40" s="1"/>
      <c r="AP40" s="338"/>
      <c r="AQ40" s="338"/>
      <c r="AR40" s="338"/>
      <c r="AS40" s="338"/>
      <c r="AT40" s="1"/>
      <c r="AU40" s="338"/>
      <c r="AV40" s="338"/>
      <c r="AW40" s="338"/>
      <c r="AX40" s="338"/>
      <c r="AY40" s="1"/>
      <c r="AZ40" s="338"/>
      <c r="BA40" s="338"/>
      <c r="BB40" s="338"/>
    </row>
    <row r="41" spans="1:55">
      <c r="A41" s="493"/>
      <c r="B41" s="320"/>
      <c r="C41" s="336"/>
      <c r="D41" s="336"/>
      <c r="E41" s="338"/>
      <c r="F41" s="1"/>
      <c r="G41" s="338"/>
      <c r="H41" s="338"/>
      <c r="I41" s="338"/>
      <c r="J41" s="338"/>
      <c r="K41" s="1"/>
      <c r="L41" s="338"/>
      <c r="M41" s="338"/>
      <c r="N41" s="338"/>
      <c r="O41" s="338"/>
      <c r="P41" s="1"/>
      <c r="Q41" s="338"/>
      <c r="R41" s="338"/>
      <c r="S41" s="338"/>
      <c r="T41" s="338"/>
      <c r="U41" s="1"/>
      <c r="V41" s="338"/>
      <c r="W41" s="338"/>
      <c r="X41" s="338"/>
      <c r="Y41" s="338"/>
      <c r="Z41" s="1"/>
      <c r="AA41" s="338"/>
      <c r="AB41" s="338"/>
      <c r="AC41" s="338"/>
      <c r="AD41" s="338"/>
      <c r="AE41" s="1"/>
      <c r="AF41" s="338"/>
      <c r="AG41" s="338"/>
      <c r="AH41" s="338"/>
      <c r="AI41" s="338"/>
      <c r="AJ41" s="1"/>
      <c r="AK41" s="338"/>
      <c r="AL41" s="338"/>
      <c r="AM41" s="338"/>
      <c r="AN41" s="338"/>
      <c r="AO41" s="1"/>
      <c r="AP41" s="338"/>
      <c r="AQ41" s="338"/>
      <c r="AR41" s="338"/>
      <c r="AS41" s="338"/>
      <c r="AT41" s="1"/>
      <c r="AU41" s="338"/>
      <c r="AV41" s="338"/>
      <c r="AW41" s="338"/>
      <c r="AX41" s="338"/>
      <c r="AY41" s="1"/>
      <c r="AZ41" s="338"/>
      <c r="BA41" s="338"/>
      <c r="BB41" s="338"/>
    </row>
    <row r="42" spans="1:55">
      <c r="A42" s="493"/>
      <c r="B42" s="320"/>
      <c r="C42" s="336"/>
      <c r="D42" s="336"/>
      <c r="E42" s="338"/>
      <c r="F42" s="1"/>
      <c r="G42" s="338"/>
      <c r="H42" s="338"/>
      <c r="I42" s="338"/>
      <c r="J42" s="338"/>
      <c r="K42" s="1"/>
      <c r="L42" s="338"/>
      <c r="M42" s="338"/>
      <c r="N42" s="338"/>
      <c r="O42" s="338"/>
      <c r="P42" s="1"/>
      <c r="Q42" s="338"/>
      <c r="R42" s="338"/>
      <c r="S42" s="338"/>
      <c r="T42" s="338"/>
      <c r="U42" s="1"/>
      <c r="V42" s="338"/>
      <c r="W42" s="338"/>
      <c r="X42" s="338"/>
      <c r="Y42" s="338"/>
      <c r="Z42" s="1"/>
      <c r="AA42" s="338"/>
      <c r="AB42" s="338"/>
      <c r="AC42" s="338"/>
      <c r="AD42" s="338"/>
      <c r="AE42" s="1"/>
      <c r="AF42" s="338"/>
      <c r="AG42" s="338"/>
      <c r="AH42" s="338"/>
      <c r="AI42" s="338"/>
      <c r="AJ42" s="1"/>
      <c r="AK42" s="338"/>
      <c r="AL42" s="338"/>
      <c r="AM42" s="338"/>
      <c r="AN42" s="338"/>
      <c r="AO42" s="1"/>
      <c r="AP42" s="338"/>
      <c r="AQ42" s="338"/>
      <c r="AR42" s="338"/>
      <c r="AS42" s="338"/>
      <c r="AT42" s="1"/>
      <c r="AU42" s="338"/>
      <c r="AV42" s="338"/>
      <c r="AW42" s="338"/>
      <c r="AX42" s="338"/>
      <c r="AY42" s="1"/>
      <c r="AZ42" s="338"/>
      <c r="BA42" s="338"/>
      <c r="BB42" s="338"/>
    </row>
    <row r="43" spans="1:55">
      <c r="A43" s="493"/>
      <c r="B43" s="320"/>
      <c r="C43" s="336"/>
      <c r="D43" s="336"/>
      <c r="E43" s="338"/>
      <c r="F43" s="1"/>
      <c r="G43" s="338"/>
      <c r="H43" s="338"/>
      <c r="I43" s="338"/>
      <c r="J43" s="338"/>
      <c r="K43" s="1"/>
      <c r="L43" s="338"/>
      <c r="M43" s="338"/>
      <c r="N43" s="338"/>
      <c r="O43" s="338"/>
      <c r="P43" s="1"/>
      <c r="Q43" s="338"/>
      <c r="R43" s="338"/>
      <c r="S43" s="338"/>
      <c r="T43" s="338"/>
      <c r="U43" s="1"/>
      <c r="V43" s="338"/>
      <c r="W43" s="338"/>
      <c r="X43" s="338"/>
      <c r="Y43" s="338"/>
      <c r="Z43" s="1"/>
      <c r="AA43" s="338"/>
      <c r="AB43" s="338"/>
      <c r="AC43" s="338"/>
      <c r="AD43" s="338"/>
      <c r="AE43" s="1"/>
      <c r="AF43" s="338"/>
      <c r="AG43" s="338"/>
      <c r="AH43" s="338"/>
      <c r="AI43" s="338"/>
      <c r="AJ43" s="1"/>
      <c r="AK43" s="338"/>
      <c r="AL43" s="338"/>
      <c r="AM43" s="338"/>
      <c r="AN43" s="338"/>
      <c r="AO43" s="1"/>
      <c r="AP43" s="338"/>
      <c r="AQ43" s="338"/>
      <c r="AR43" s="338"/>
      <c r="AS43" s="338"/>
      <c r="AT43" s="1"/>
      <c r="AU43" s="338"/>
      <c r="AV43" s="338"/>
      <c r="AW43" s="338"/>
      <c r="AX43" s="338"/>
      <c r="AY43" s="1"/>
      <c r="AZ43" s="338"/>
      <c r="BA43" s="338"/>
      <c r="BB43" s="338"/>
    </row>
    <row r="44" spans="1:55">
      <c r="A44" s="493"/>
      <c r="B44" s="320"/>
      <c r="C44" s="336"/>
      <c r="D44" s="336"/>
      <c r="E44" s="338"/>
      <c r="F44" s="1"/>
      <c r="G44" s="338"/>
      <c r="H44" s="338"/>
      <c r="I44" s="338"/>
      <c r="J44" s="338"/>
      <c r="K44" s="1"/>
      <c r="L44" s="338"/>
      <c r="M44" s="338"/>
      <c r="N44" s="338"/>
      <c r="O44" s="338"/>
      <c r="P44" s="1"/>
      <c r="Q44" s="338"/>
      <c r="R44" s="338"/>
      <c r="S44" s="338"/>
      <c r="T44" s="338"/>
      <c r="U44" s="1"/>
      <c r="V44" s="338"/>
      <c r="W44" s="338"/>
      <c r="X44" s="338"/>
      <c r="Y44" s="338"/>
      <c r="Z44" s="1"/>
      <c r="AA44" s="338"/>
      <c r="AB44" s="338"/>
      <c r="AC44" s="338"/>
      <c r="AD44" s="338"/>
      <c r="AE44" s="1"/>
      <c r="AF44" s="338"/>
      <c r="AG44" s="338"/>
      <c r="AH44" s="338"/>
      <c r="AI44" s="338"/>
      <c r="AJ44" s="1"/>
      <c r="AK44" s="338"/>
      <c r="AL44" s="338"/>
      <c r="AM44" s="338"/>
      <c r="AN44" s="338"/>
      <c r="AO44" s="1"/>
      <c r="AP44" s="338"/>
      <c r="AQ44" s="338"/>
      <c r="AR44" s="338"/>
      <c r="AS44" s="338"/>
      <c r="AT44" s="1"/>
      <c r="AU44" s="338"/>
      <c r="AV44" s="338"/>
      <c r="AW44" s="338"/>
      <c r="AX44" s="338"/>
      <c r="AY44" s="1"/>
      <c r="AZ44" s="338"/>
      <c r="BA44" s="338"/>
      <c r="BB44" s="338"/>
    </row>
    <row r="45" spans="1:55">
      <c r="A45" s="493"/>
      <c r="B45" s="320"/>
      <c r="C45" s="336"/>
      <c r="D45" s="336"/>
      <c r="E45" s="338"/>
      <c r="F45" s="1"/>
      <c r="G45" s="338"/>
      <c r="H45" s="338"/>
      <c r="I45" s="338"/>
      <c r="J45" s="338"/>
      <c r="K45" s="1"/>
      <c r="L45" s="338"/>
      <c r="M45" s="338"/>
      <c r="N45" s="338"/>
      <c r="O45" s="338"/>
      <c r="P45" s="1"/>
      <c r="Q45" s="338"/>
      <c r="R45" s="338"/>
      <c r="S45" s="338"/>
      <c r="T45" s="338"/>
      <c r="U45" s="1"/>
      <c r="V45" s="338"/>
      <c r="W45" s="338"/>
      <c r="X45" s="338"/>
      <c r="Y45" s="338"/>
      <c r="Z45" s="1"/>
      <c r="AA45" s="338"/>
      <c r="AB45" s="338"/>
      <c r="AC45" s="338"/>
      <c r="AD45" s="338"/>
      <c r="AE45" s="1"/>
      <c r="AF45" s="338"/>
      <c r="AG45" s="338"/>
      <c r="AH45" s="338"/>
      <c r="AI45" s="338"/>
      <c r="AJ45" s="1"/>
      <c r="AK45" s="338"/>
      <c r="AL45" s="338"/>
      <c r="AM45" s="338"/>
      <c r="AN45" s="338"/>
      <c r="AO45" s="1"/>
      <c r="AP45" s="338"/>
      <c r="AQ45" s="338"/>
      <c r="AR45" s="338"/>
      <c r="AS45" s="338"/>
      <c r="AT45" s="1"/>
      <c r="AU45" s="338"/>
      <c r="AV45" s="338"/>
      <c r="AW45" s="338"/>
      <c r="AX45" s="338"/>
      <c r="AY45" s="1"/>
      <c r="AZ45" s="338"/>
      <c r="BA45" s="338"/>
      <c r="BB45" s="338"/>
    </row>
    <row r="46" spans="1:55">
      <c r="A46" s="493"/>
      <c r="B46" s="320"/>
      <c r="C46" s="336"/>
      <c r="D46" s="336"/>
      <c r="E46" s="338"/>
      <c r="F46" s="1"/>
      <c r="G46" s="338"/>
      <c r="H46" s="338"/>
      <c r="I46" s="338"/>
      <c r="J46" s="338"/>
      <c r="K46" s="1"/>
      <c r="L46" s="338"/>
      <c r="M46" s="338"/>
      <c r="N46" s="338"/>
      <c r="O46" s="338"/>
      <c r="P46" s="1"/>
      <c r="Q46" s="338"/>
      <c r="R46" s="338"/>
      <c r="S46" s="338"/>
      <c r="T46" s="338"/>
      <c r="U46" s="1"/>
      <c r="V46" s="338"/>
      <c r="W46" s="338"/>
      <c r="X46" s="338"/>
      <c r="Y46" s="338"/>
      <c r="Z46" s="1"/>
      <c r="AA46" s="338"/>
      <c r="AB46" s="338"/>
      <c r="AC46" s="338"/>
      <c r="AD46" s="338"/>
      <c r="AE46" s="1"/>
      <c r="AF46" s="338"/>
      <c r="AG46" s="338"/>
      <c r="AH46" s="338"/>
      <c r="AI46" s="338"/>
      <c r="AJ46" s="1"/>
      <c r="AK46" s="338"/>
      <c r="AL46" s="338"/>
      <c r="AM46" s="338"/>
      <c r="AN46" s="338"/>
      <c r="AO46" s="1"/>
      <c r="AP46" s="338"/>
      <c r="AQ46" s="338"/>
      <c r="AR46" s="338"/>
      <c r="AS46" s="338"/>
      <c r="AT46" s="1"/>
      <c r="AU46" s="338"/>
      <c r="AV46" s="338"/>
      <c r="AW46" s="338"/>
      <c r="AX46" s="338"/>
      <c r="AY46" s="1"/>
      <c r="AZ46" s="338"/>
      <c r="BA46" s="338"/>
      <c r="BB46" s="338"/>
    </row>
    <row r="47" spans="1:55">
      <c r="A47" s="493"/>
      <c r="B47" s="320"/>
      <c r="C47" s="336"/>
      <c r="D47" s="336"/>
      <c r="E47" s="338"/>
      <c r="F47" s="1"/>
      <c r="G47" s="338"/>
      <c r="H47" s="338"/>
      <c r="I47" s="338"/>
      <c r="J47" s="338"/>
      <c r="K47" s="1"/>
      <c r="L47" s="338"/>
      <c r="M47" s="338"/>
      <c r="N47" s="338"/>
      <c r="O47" s="338"/>
      <c r="P47" s="1"/>
      <c r="Q47" s="338"/>
      <c r="R47" s="338"/>
      <c r="S47" s="338"/>
      <c r="T47" s="338"/>
      <c r="U47" s="1"/>
      <c r="V47" s="338"/>
      <c r="W47" s="338"/>
      <c r="X47" s="338"/>
      <c r="Y47" s="338"/>
      <c r="Z47" s="1"/>
      <c r="AA47" s="338"/>
      <c r="AB47" s="338"/>
      <c r="AC47" s="338"/>
      <c r="AD47" s="338"/>
      <c r="AE47" s="1"/>
      <c r="AF47" s="338"/>
      <c r="AG47" s="338"/>
      <c r="AH47" s="338"/>
      <c r="AI47" s="338"/>
      <c r="AJ47" s="1"/>
      <c r="AK47" s="338"/>
      <c r="AL47" s="338"/>
      <c r="AM47" s="338"/>
      <c r="AN47" s="338"/>
      <c r="AO47" s="1"/>
      <c r="AP47" s="338"/>
      <c r="AQ47" s="338"/>
      <c r="AR47" s="338"/>
      <c r="AS47" s="338"/>
      <c r="AT47" s="1"/>
      <c r="AU47" s="338"/>
      <c r="AV47" s="338"/>
      <c r="AW47" s="338"/>
      <c r="AX47" s="338"/>
      <c r="AY47" s="1"/>
      <c r="AZ47" s="338"/>
      <c r="BA47" s="338"/>
      <c r="BB47" s="338"/>
    </row>
    <row r="48" spans="1:55">
      <c r="A48" s="493"/>
      <c r="B48" s="320"/>
      <c r="C48" s="336"/>
      <c r="D48" s="336"/>
      <c r="E48" s="338"/>
      <c r="F48" s="1"/>
      <c r="G48" s="338"/>
      <c r="H48" s="338"/>
      <c r="I48" s="338"/>
      <c r="J48" s="338"/>
      <c r="K48" s="1"/>
      <c r="L48" s="338"/>
      <c r="M48" s="338"/>
      <c r="N48" s="338"/>
      <c r="O48" s="338"/>
      <c r="P48" s="1"/>
      <c r="Q48" s="338"/>
      <c r="R48" s="338"/>
      <c r="S48" s="338"/>
      <c r="T48" s="338"/>
      <c r="U48" s="1"/>
      <c r="V48" s="338"/>
      <c r="W48" s="338"/>
      <c r="X48" s="338"/>
      <c r="Y48" s="338"/>
      <c r="Z48" s="1"/>
      <c r="AA48" s="338"/>
      <c r="AB48" s="338"/>
      <c r="AC48" s="338"/>
      <c r="AD48" s="338"/>
      <c r="AE48" s="1"/>
      <c r="AF48" s="338"/>
      <c r="AG48" s="338"/>
      <c r="AH48" s="338"/>
      <c r="AI48" s="338"/>
      <c r="AJ48" s="1"/>
      <c r="AK48" s="338"/>
      <c r="AL48" s="338"/>
      <c r="AM48" s="338"/>
      <c r="AN48" s="338"/>
      <c r="AO48" s="1"/>
      <c r="AP48" s="338"/>
      <c r="AQ48" s="338"/>
      <c r="AR48" s="338"/>
      <c r="AS48" s="338"/>
      <c r="AT48" s="1"/>
      <c r="AU48" s="338"/>
      <c r="AV48" s="338"/>
      <c r="AW48" s="338"/>
      <c r="AX48" s="338"/>
      <c r="AY48" s="1"/>
      <c r="AZ48" s="338"/>
      <c r="BA48" s="338"/>
      <c r="BB48" s="338"/>
    </row>
    <row r="49" spans="1:54">
      <c r="A49" s="493"/>
      <c r="B49" s="320"/>
      <c r="C49" s="336"/>
      <c r="D49" s="336"/>
      <c r="E49" s="338"/>
      <c r="F49" s="1"/>
      <c r="G49" s="338"/>
      <c r="H49" s="338"/>
      <c r="I49" s="338"/>
      <c r="J49" s="338"/>
      <c r="K49" s="1"/>
      <c r="L49" s="338"/>
      <c r="M49" s="338"/>
      <c r="N49" s="338"/>
      <c r="O49" s="338"/>
      <c r="P49" s="1"/>
      <c r="Q49" s="338"/>
      <c r="R49" s="338"/>
      <c r="S49" s="338"/>
      <c r="T49" s="338"/>
      <c r="U49" s="1"/>
      <c r="V49" s="338"/>
      <c r="W49" s="338"/>
      <c r="X49" s="338"/>
      <c r="Y49" s="338"/>
      <c r="Z49" s="1"/>
      <c r="AA49" s="338"/>
      <c r="AB49" s="338"/>
      <c r="AC49" s="338"/>
      <c r="AD49" s="338"/>
      <c r="AE49" s="1"/>
      <c r="AF49" s="338"/>
      <c r="AG49" s="338"/>
      <c r="AH49" s="338"/>
      <c r="AI49" s="338"/>
      <c r="AJ49" s="1"/>
      <c r="AK49" s="338"/>
      <c r="AL49" s="338"/>
      <c r="AM49" s="338"/>
      <c r="AN49" s="338"/>
      <c r="AO49" s="1"/>
      <c r="AP49" s="338"/>
      <c r="AQ49" s="338"/>
      <c r="AR49" s="338"/>
      <c r="AS49" s="338"/>
      <c r="AT49" s="1"/>
      <c r="AU49" s="338"/>
      <c r="AV49" s="338"/>
      <c r="AW49" s="338"/>
      <c r="AX49" s="338"/>
      <c r="AY49" s="1"/>
      <c r="AZ49" s="338"/>
      <c r="BA49" s="338"/>
      <c r="BB49" s="338"/>
    </row>
    <row r="50" spans="1:54">
      <c r="A50" s="493"/>
      <c r="B50" s="320"/>
      <c r="C50" s="336"/>
      <c r="D50" s="336"/>
      <c r="E50" s="338"/>
      <c r="F50" s="1"/>
      <c r="G50" s="338"/>
      <c r="H50" s="338"/>
      <c r="I50" s="338"/>
      <c r="J50" s="338"/>
      <c r="K50" s="1"/>
      <c r="L50" s="338"/>
      <c r="M50" s="338"/>
      <c r="N50" s="338"/>
      <c r="O50" s="338"/>
      <c r="P50" s="1"/>
      <c r="Q50" s="338"/>
      <c r="R50" s="338"/>
      <c r="S50" s="338"/>
      <c r="T50" s="338"/>
      <c r="U50" s="1"/>
      <c r="V50" s="338"/>
      <c r="W50" s="338"/>
      <c r="X50" s="338"/>
      <c r="Y50" s="338"/>
      <c r="Z50" s="1"/>
      <c r="AA50" s="338"/>
      <c r="AB50" s="338"/>
      <c r="AC50" s="338"/>
      <c r="AD50" s="338"/>
      <c r="AE50" s="1"/>
      <c r="AF50" s="338"/>
      <c r="AG50" s="338"/>
      <c r="AH50" s="338"/>
      <c r="AI50" s="338"/>
      <c r="AJ50" s="1"/>
      <c r="AK50" s="338"/>
      <c r="AL50" s="338"/>
      <c r="AM50" s="338"/>
      <c r="AN50" s="338"/>
      <c r="AO50" s="1"/>
      <c r="AP50" s="338"/>
      <c r="AQ50" s="338"/>
      <c r="AR50" s="338"/>
      <c r="AS50" s="338"/>
      <c r="AT50" s="1"/>
      <c r="AU50" s="338"/>
      <c r="AV50" s="338"/>
      <c r="AW50" s="338"/>
      <c r="AX50" s="338"/>
      <c r="AY50" s="1"/>
      <c r="AZ50" s="338"/>
      <c r="BA50" s="338"/>
      <c r="BB50" s="338"/>
    </row>
    <row r="51" spans="1:54">
      <c r="A51" s="493"/>
      <c r="B51" s="320"/>
      <c r="C51" s="336"/>
      <c r="D51" s="336"/>
      <c r="E51" s="338"/>
      <c r="F51" s="1"/>
      <c r="G51" s="338"/>
      <c r="H51" s="338"/>
      <c r="I51" s="338"/>
      <c r="J51" s="338"/>
      <c r="K51" s="1"/>
      <c r="L51" s="338"/>
      <c r="M51" s="338"/>
      <c r="N51" s="338"/>
      <c r="O51" s="338"/>
      <c r="P51" s="1"/>
      <c r="Q51" s="338"/>
      <c r="R51" s="338"/>
      <c r="S51" s="338"/>
      <c r="T51" s="338"/>
      <c r="U51" s="1"/>
      <c r="V51" s="338"/>
      <c r="W51" s="338"/>
      <c r="X51" s="338"/>
      <c r="Y51" s="338"/>
      <c r="Z51" s="1"/>
      <c r="AA51" s="338"/>
      <c r="AB51" s="338"/>
      <c r="AC51" s="338"/>
      <c r="AD51" s="338"/>
      <c r="AE51" s="1"/>
      <c r="AF51" s="338"/>
      <c r="AG51" s="338"/>
      <c r="AH51" s="338"/>
      <c r="AI51" s="338"/>
      <c r="AJ51" s="1"/>
      <c r="AK51" s="338"/>
      <c r="AL51" s="338"/>
      <c r="AM51" s="338"/>
      <c r="AN51" s="338"/>
      <c r="AO51" s="1"/>
      <c r="AP51" s="338"/>
      <c r="AQ51" s="338"/>
      <c r="AR51" s="338"/>
      <c r="AS51" s="338"/>
      <c r="AT51" s="1"/>
      <c r="AU51" s="338"/>
      <c r="AV51" s="338"/>
      <c r="AW51" s="338"/>
      <c r="AX51" s="338"/>
      <c r="AY51" s="1"/>
      <c r="AZ51" s="338"/>
      <c r="BA51" s="338"/>
      <c r="BB51" s="338"/>
    </row>
    <row r="52" spans="1:54">
      <c r="A52" s="493"/>
      <c r="B52" s="320"/>
      <c r="C52" s="336"/>
      <c r="D52" s="336"/>
      <c r="E52" s="338"/>
      <c r="F52" s="1"/>
      <c r="G52" s="338"/>
      <c r="H52" s="338"/>
      <c r="I52" s="338"/>
      <c r="J52" s="338"/>
      <c r="K52" s="1"/>
      <c r="L52" s="338"/>
      <c r="M52" s="338"/>
      <c r="N52" s="338"/>
      <c r="O52" s="338"/>
      <c r="P52" s="1"/>
      <c r="Q52" s="338"/>
      <c r="R52" s="338"/>
      <c r="S52" s="338"/>
      <c r="T52" s="338"/>
      <c r="U52" s="1"/>
      <c r="V52" s="338"/>
      <c r="W52" s="338"/>
      <c r="X52" s="338"/>
      <c r="Y52" s="338"/>
      <c r="Z52" s="1"/>
      <c r="AA52" s="338"/>
      <c r="AB52" s="338"/>
      <c r="AC52" s="338"/>
      <c r="AD52" s="338"/>
      <c r="AE52" s="1"/>
      <c r="AF52" s="338"/>
      <c r="AG52" s="338"/>
      <c r="AH52" s="338"/>
      <c r="AI52" s="338"/>
      <c r="AJ52" s="1"/>
      <c r="AK52" s="338"/>
      <c r="AL52" s="338"/>
      <c r="AM52" s="338"/>
      <c r="AN52" s="338"/>
      <c r="AO52" s="1"/>
      <c r="AP52" s="338"/>
      <c r="AQ52" s="338"/>
      <c r="AR52" s="338"/>
      <c r="AS52" s="338"/>
      <c r="AT52" s="1"/>
      <c r="AU52" s="338"/>
      <c r="AV52" s="338"/>
      <c r="AW52" s="338"/>
      <c r="AX52" s="338"/>
      <c r="AY52" s="1"/>
      <c r="AZ52" s="338"/>
      <c r="BA52" s="338"/>
      <c r="BB52" s="338"/>
    </row>
    <row r="53" spans="1:54">
      <c r="A53" s="493"/>
      <c r="B53" s="320"/>
      <c r="C53" s="336"/>
      <c r="D53" s="336"/>
      <c r="E53" s="338"/>
      <c r="F53" s="1"/>
      <c r="G53" s="338"/>
      <c r="H53" s="338"/>
      <c r="I53" s="338"/>
      <c r="J53" s="338"/>
      <c r="K53" s="1"/>
      <c r="L53" s="338"/>
      <c r="M53" s="338"/>
      <c r="N53" s="338"/>
      <c r="O53" s="338"/>
      <c r="P53" s="1"/>
      <c r="Q53" s="338"/>
      <c r="R53" s="338"/>
      <c r="S53" s="338"/>
      <c r="T53" s="338"/>
      <c r="U53" s="1"/>
      <c r="V53" s="338"/>
      <c r="W53" s="338"/>
      <c r="X53" s="338"/>
      <c r="Y53" s="338"/>
      <c r="Z53" s="1"/>
      <c r="AA53" s="338"/>
      <c r="AB53" s="338"/>
      <c r="AC53" s="338"/>
      <c r="AD53" s="338"/>
      <c r="AE53" s="1"/>
      <c r="AF53" s="338"/>
      <c r="AG53" s="338"/>
      <c r="AH53" s="338"/>
      <c r="AI53" s="338"/>
      <c r="AJ53" s="1"/>
      <c r="AK53" s="338"/>
      <c r="AL53" s="338"/>
      <c r="AM53" s="338"/>
      <c r="AN53" s="338"/>
      <c r="AO53" s="1"/>
      <c r="AP53" s="338"/>
      <c r="AQ53" s="338"/>
      <c r="AR53" s="338"/>
      <c r="AS53" s="338"/>
      <c r="AT53" s="1"/>
      <c r="AU53" s="338"/>
      <c r="AV53" s="338"/>
      <c r="AW53" s="338"/>
      <c r="AX53" s="338"/>
      <c r="AY53" s="1"/>
      <c r="AZ53" s="338"/>
      <c r="BA53" s="338"/>
      <c r="BB53" s="338"/>
    </row>
    <row r="54" spans="1:54">
      <c r="A54" s="493"/>
      <c r="B54" s="320"/>
      <c r="C54" s="336"/>
      <c r="D54" s="336"/>
      <c r="E54" s="338"/>
      <c r="F54" s="1"/>
      <c r="G54" s="338"/>
      <c r="H54" s="338"/>
      <c r="I54" s="338"/>
      <c r="J54" s="338"/>
      <c r="K54" s="1"/>
      <c r="L54" s="338"/>
      <c r="M54" s="338"/>
      <c r="N54" s="338"/>
      <c r="O54" s="338"/>
      <c r="P54" s="1"/>
      <c r="Q54" s="338"/>
      <c r="R54" s="338"/>
      <c r="S54" s="338"/>
      <c r="T54" s="338"/>
      <c r="U54" s="1"/>
      <c r="V54" s="338"/>
      <c r="W54" s="338"/>
      <c r="X54" s="338"/>
      <c r="Y54" s="338"/>
      <c r="Z54" s="1"/>
      <c r="AA54" s="338"/>
      <c r="AB54" s="338"/>
      <c r="AC54" s="338"/>
      <c r="AD54" s="338"/>
      <c r="AE54" s="1"/>
      <c r="AF54" s="338"/>
      <c r="AG54" s="338"/>
      <c r="AH54" s="338"/>
      <c r="AI54" s="338"/>
      <c r="AJ54" s="1"/>
      <c r="AK54" s="338"/>
      <c r="AL54" s="338"/>
      <c r="AM54" s="338"/>
      <c r="AN54" s="338"/>
      <c r="AO54" s="1"/>
      <c r="AP54" s="338"/>
      <c r="AQ54" s="338"/>
      <c r="AR54" s="338"/>
      <c r="AS54" s="338"/>
      <c r="AT54" s="1"/>
      <c r="AU54" s="338"/>
      <c r="AV54" s="338"/>
      <c r="AW54" s="338"/>
      <c r="AX54" s="338"/>
      <c r="AY54" s="1"/>
      <c r="AZ54" s="338"/>
      <c r="BA54" s="338"/>
      <c r="BB54" s="338"/>
    </row>
    <row r="55" spans="1:54">
      <c r="A55" s="493"/>
      <c r="B55" s="320"/>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39"/>
      <c r="AK55" s="339"/>
      <c r="AL55" s="339"/>
      <c r="AM55" s="339"/>
      <c r="AN55" s="339"/>
      <c r="AO55" s="339"/>
      <c r="AP55" s="339"/>
      <c r="AQ55" s="339"/>
      <c r="AR55" s="339"/>
      <c r="AS55" s="339"/>
      <c r="AT55" s="339"/>
      <c r="AU55" s="339"/>
      <c r="AV55" s="339"/>
      <c r="AW55" s="339"/>
      <c r="AX55" s="339"/>
      <c r="AY55" s="339"/>
      <c r="AZ55" s="339"/>
      <c r="BA55" s="339"/>
      <c r="BB55" s="339"/>
    </row>
    <row r="56" spans="1:54">
      <c r="A56" s="493"/>
    </row>
    <row r="57" spans="1:54">
      <c r="A57" s="493"/>
      <c r="C57" s="502"/>
      <c r="D57" s="502"/>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row>
    <row r="58" spans="1:54">
      <c r="A58" s="493"/>
    </row>
    <row r="61" spans="1:54">
      <c r="A61" s="4" t="s">
        <v>519</v>
      </c>
    </row>
    <row r="62" spans="1:54">
      <c r="A62" s="492" t="s">
        <v>520</v>
      </c>
      <c r="B62" s="492"/>
      <c r="C62" s="492"/>
      <c r="D62" s="492"/>
      <c r="E62" s="492"/>
      <c r="F62" s="492"/>
      <c r="G62" s="492"/>
      <c r="H62" s="492"/>
      <c r="I62" s="492"/>
      <c r="J62" s="492"/>
      <c r="K62" s="492"/>
      <c r="L62" s="492"/>
      <c r="M62" s="492"/>
      <c r="N62" s="492"/>
      <c r="O62" s="492"/>
      <c r="P62" s="492"/>
      <c r="Q62" s="492"/>
      <c r="R62" s="492"/>
      <c r="S62" s="492"/>
    </row>
    <row r="63" spans="1:54" ht="25.5" customHeight="1">
      <c r="A63" s="492"/>
      <c r="B63" s="492"/>
      <c r="C63" s="492"/>
      <c r="D63" s="492"/>
      <c r="E63" s="492"/>
      <c r="F63" s="492"/>
      <c r="G63" s="492"/>
      <c r="H63" s="492"/>
      <c r="I63" s="492"/>
      <c r="J63" s="492"/>
      <c r="K63" s="492"/>
      <c r="L63" s="492"/>
      <c r="M63" s="492"/>
      <c r="N63" s="492"/>
      <c r="O63" s="492"/>
      <c r="P63" s="492"/>
      <c r="Q63" s="492"/>
      <c r="R63" s="492"/>
      <c r="S63" s="492"/>
    </row>
    <row r="65" spans="1:19">
      <c r="A65" s="158" t="s">
        <v>339</v>
      </c>
      <c r="B65" s="491" t="s">
        <v>521</v>
      </c>
      <c r="C65" s="491"/>
      <c r="D65" s="491"/>
      <c r="E65" s="491"/>
      <c r="F65" s="491"/>
      <c r="G65" s="491"/>
      <c r="H65" s="491"/>
      <c r="I65" s="491"/>
      <c r="J65" s="491"/>
      <c r="K65" s="491"/>
      <c r="L65" s="491"/>
      <c r="M65" s="491"/>
      <c r="N65" s="491"/>
      <c r="O65" s="491"/>
      <c r="P65" s="491"/>
      <c r="Q65" s="491"/>
      <c r="R65" s="491"/>
      <c r="S65" s="491"/>
    </row>
    <row r="66" spans="1:19">
      <c r="A66" s="158" t="s">
        <v>485</v>
      </c>
      <c r="B66" s="491" t="s">
        <v>522</v>
      </c>
      <c r="C66" s="491"/>
      <c r="D66" s="491"/>
      <c r="E66" s="491"/>
      <c r="F66" s="491"/>
      <c r="G66" s="491"/>
      <c r="H66" s="491"/>
      <c r="I66" s="491"/>
      <c r="J66" s="491"/>
      <c r="K66" s="491"/>
      <c r="L66" s="491"/>
      <c r="M66" s="491"/>
      <c r="N66" s="491"/>
      <c r="O66" s="491"/>
      <c r="P66" s="491"/>
      <c r="Q66" s="491"/>
      <c r="R66" s="491"/>
      <c r="S66" s="491"/>
    </row>
    <row r="67" spans="1:19">
      <c r="A67" s="159" t="s">
        <v>388</v>
      </c>
      <c r="B67" s="491" t="s">
        <v>173</v>
      </c>
      <c r="C67" s="491"/>
      <c r="D67" s="491"/>
      <c r="E67" s="491"/>
      <c r="F67" s="491"/>
      <c r="G67" s="491"/>
      <c r="H67" s="491"/>
      <c r="I67" s="491"/>
      <c r="J67" s="491"/>
      <c r="K67" s="491"/>
      <c r="L67" s="491"/>
      <c r="M67" s="491"/>
      <c r="N67" s="491"/>
      <c r="O67" s="491"/>
      <c r="P67" s="491"/>
      <c r="Q67" s="491"/>
      <c r="R67" s="491"/>
      <c r="S67" s="491"/>
    </row>
    <row r="68" spans="1:19">
      <c r="A68" s="159" t="s">
        <v>464</v>
      </c>
      <c r="B68" s="491" t="s">
        <v>173</v>
      </c>
      <c r="C68" s="491"/>
      <c r="D68" s="491"/>
      <c r="E68" s="491"/>
      <c r="F68" s="491"/>
      <c r="G68" s="491"/>
      <c r="H68" s="491"/>
      <c r="I68" s="491"/>
      <c r="J68" s="491"/>
      <c r="K68" s="491"/>
      <c r="L68" s="491"/>
      <c r="M68" s="491"/>
      <c r="N68" s="491"/>
      <c r="O68" s="491"/>
      <c r="P68" s="491"/>
      <c r="Q68" s="491"/>
      <c r="R68" s="491"/>
      <c r="S68" s="491"/>
    </row>
    <row r="69" spans="1:19">
      <c r="A69" s="159" t="s">
        <v>465</v>
      </c>
      <c r="B69" s="491" t="s">
        <v>173</v>
      </c>
      <c r="C69" s="491"/>
      <c r="D69" s="491"/>
      <c r="E69" s="491"/>
      <c r="F69" s="491"/>
      <c r="G69" s="491"/>
      <c r="H69" s="491"/>
      <c r="I69" s="491"/>
      <c r="J69" s="491"/>
      <c r="K69" s="491"/>
      <c r="L69" s="491"/>
      <c r="M69" s="491"/>
      <c r="N69" s="491"/>
      <c r="O69" s="491"/>
      <c r="P69" s="491"/>
      <c r="Q69" s="491"/>
      <c r="R69" s="491"/>
      <c r="S69" s="491"/>
    </row>
    <row r="73" spans="1:19">
      <c r="A73" s="4" t="s">
        <v>523</v>
      </c>
    </row>
    <row r="74" spans="1:19">
      <c r="A74" t="s">
        <v>524</v>
      </c>
    </row>
    <row r="76" spans="1:19">
      <c r="A76" s="4" t="s">
        <v>525</v>
      </c>
    </row>
  </sheetData>
  <mergeCells count="11">
    <mergeCell ref="A62:S63"/>
    <mergeCell ref="A2:T4"/>
    <mergeCell ref="A11:A34"/>
    <mergeCell ref="A35:A58"/>
    <mergeCell ref="C38:D38"/>
    <mergeCell ref="C57:D57"/>
    <mergeCell ref="B65:S65"/>
    <mergeCell ref="B66:S66"/>
    <mergeCell ref="B67:S67"/>
    <mergeCell ref="B68:S68"/>
    <mergeCell ref="B69:S6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3" zoomScale="85" zoomScaleNormal="85" workbookViewId="0">
      <selection activeCell="D6" sqref="D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c r="E4" s="53" t="s">
        <v>334</v>
      </c>
      <c r="F4" s="91"/>
      <c r="G4" s="28"/>
      <c r="H4" s="10"/>
      <c r="I4" s="430"/>
      <c r="J4" s="431"/>
      <c r="K4" s="431"/>
      <c r="L4" s="431"/>
      <c r="M4" s="431"/>
      <c r="N4" s="432"/>
      <c r="P4" s="436"/>
      <c r="Q4" s="437"/>
      <c r="R4" s="437"/>
      <c r="S4" s="437"/>
      <c r="T4" s="437"/>
      <c r="U4" s="438"/>
    </row>
    <row r="5" spans="1:21" outlineLevel="1">
      <c r="A5" s="13" t="s">
        <v>335</v>
      </c>
      <c r="B5" s="88"/>
      <c r="E5" s="14"/>
      <c r="H5" s="10"/>
      <c r="I5" s="503"/>
      <c r="J5" s="451"/>
      <c r="K5" s="451"/>
      <c r="L5" s="451"/>
      <c r="M5" s="451"/>
      <c r="N5" s="452"/>
      <c r="P5" s="503"/>
      <c r="Q5" s="451"/>
      <c r="R5" s="451"/>
      <c r="S5" s="451"/>
      <c r="T5" s="451"/>
      <c r="U5" s="452"/>
    </row>
    <row r="6" spans="1:21" outlineLevel="1">
      <c r="A6" s="13" t="s">
        <v>338</v>
      </c>
      <c r="B6" s="88"/>
      <c r="E6" s="53" t="s">
        <v>340</v>
      </c>
      <c r="F6" s="90"/>
      <c r="H6" s="10"/>
      <c r="I6" s="453"/>
      <c r="J6" s="454"/>
      <c r="K6" s="454"/>
      <c r="L6" s="454"/>
      <c r="M6" s="454"/>
      <c r="N6" s="455"/>
      <c r="P6" s="453"/>
      <c r="Q6" s="454"/>
      <c r="R6" s="454"/>
      <c r="S6" s="454"/>
      <c r="T6" s="454"/>
      <c r="U6" s="455"/>
    </row>
    <row r="7" spans="1:21" outlineLevel="1">
      <c r="A7" s="13" t="s">
        <v>342</v>
      </c>
      <c r="B7" s="88"/>
      <c r="E7" s="14"/>
      <c r="H7" s="10"/>
      <c r="I7" s="453"/>
      <c r="J7" s="454"/>
      <c r="K7" s="454"/>
      <c r="L7" s="454"/>
      <c r="M7" s="454"/>
      <c r="N7" s="455"/>
      <c r="P7" s="453"/>
      <c r="Q7" s="454"/>
      <c r="R7" s="454"/>
      <c r="S7" s="454"/>
      <c r="T7" s="454"/>
      <c r="U7" s="455"/>
    </row>
    <row r="8" spans="1:21" ht="41" outlineLevel="1" thickBot="1">
      <c r="A8" s="34" t="s">
        <v>343</v>
      </c>
      <c r="B8" s="89"/>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f>Baseline!B10</f>
        <v>2027</v>
      </c>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0</v>
      </c>
      <c r="C13" s="21">
        <f>B13-Baseline!B13</f>
        <v>50.814195467488616</v>
      </c>
      <c r="D13" s="21">
        <f t="shared" ref="D13:D18" si="1">INDEX($E$205:$AW$205,1,MATCH($A13,$E$53:$BB$53,0))</f>
        <v>0</v>
      </c>
      <c r="E13" s="21">
        <f>D13-Baseline!D13</f>
        <v>50.814195467488616</v>
      </c>
      <c r="F13" s="21">
        <f t="shared" ref="F13:F18" si="2">INDEX($E$206:$AW$206,1,MATCH($A13,$E$53:$BB$53,0))</f>
        <v>0</v>
      </c>
      <c r="G13" s="21">
        <f>F13-Baseline!F13</f>
        <v>50.814195467488616</v>
      </c>
      <c r="I13" s="453"/>
      <c r="J13" s="454"/>
      <c r="K13" s="454"/>
      <c r="L13" s="454"/>
      <c r="M13" s="454"/>
      <c r="N13" s="455"/>
      <c r="P13" s="453"/>
      <c r="Q13" s="454"/>
      <c r="R13" s="454"/>
      <c r="S13" s="454"/>
      <c r="T13" s="454"/>
      <c r="U13" s="455"/>
    </row>
    <row r="14" spans="1:21" outlineLevel="1">
      <c r="A14" s="58">
        <v>2040</v>
      </c>
      <c r="B14" s="21">
        <f t="shared" si="0"/>
        <v>0</v>
      </c>
      <c r="C14" s="21">
        <f>B14-Baseline!B14</f>
        <v>72.873953931931482</v>
      </c>
      <c r="D14" s="21">
        <f t="shared" si="1"/>
        <v>0</v>
      </c>
      <c r="E14" s="21">
        <f>D14-Baseline!D14</f>
        <v>72.873953931931482</v>
      </c>
      <c r="F14" s="21">
        <f t="shared" si="2"/>
        <v>0</v>
      </c>
      <c r="G14" s="21">
        <f>F14-Baseline!F14</f>
        <v>72.873953931931482</v>
      </c>
      <c r="I14" s="453"/>
      <c r="J14" s="454"/>
      <c r="K14" s="454"/>
      <c r="L14" s="454"/>
      <c r="M14" s="454"/>
      <c r="N14" s="455"/>
      <c r="P14" s="453"/>
      <c r="Q14" s="454"/>
      <c r="R14" s="454"/>
      <c r="S14" s="454"/>
      <c r="T14" s="454"/>
      <c r="U14" s="455"/>
    </row>
    <row r="15" spans="1:21" outlineLevel="1">
      <c r="A15" s="58">
        <v>2045</v>
      </c>
      <c r="B15" s="21">
        <f t="shared" si="0"/>
        <v>0</v>
      </c>
      <c r="C15" s="21">
        <f>B15-Baseline!B15</f>
        <v>93.380846810985688</v>
      </c>
      <c r="D15" s="21">
        <f t="shared" si="1"/>
        <v>0</v>
      </c>
      <c r="E15" s="21">
        <f>D15-Baseline!D15</f>
        <v>93.380846810985688</v>
      </c>
      <c r="F15" s="21">
        <f t="shared" si="2"/>
        <v>0</v>
      </c>
      <c r="G15" s="21">
        <f>F15-Baseline!F15</f>
        <v>93.380846810985688</v>
      </c>
      <c r="I15" s="453"/>
      <c r="J15" s="454"/>
      <c r="K15" s="454"/>
      <c r="L15" s="454"/>
      <c r="M15" s="454"/>
      <c r="N15" s="455"/>
      <c r="P15" s="453"/>
      <c r="Q15" s="454"/>
      <c r="R15" s="454"/>
      <c r="S15" s="454"/>
      <c r="T15" s="454"/>
      <c r="U15" s="455"/>
    </row>
    <row r="16" spans="1:21" outlineLevel="1">
      <c r="A16" s="58">
        <v>2050</v>
      </c>
      <c r="B16" s="21">
        <f t="shared" si="0"/>
        <v>0</v>
      </c>
      <c r="C16" s="21">
        <f>B16-Baseline!B16</f>
        <v>112.4441858874693</v>
      </c>
      <c r="D16" s="21">
        <f t="shared" si="1"/>
        <v>0</v>
      </c>
      <c r="E16" s="21">
        <f>D16-Baseline!D16</f>
        <v>112.4441858874693</v>
      </c>
      <c r="F16" s="21">
        <f t="shared" si="2"/>
        <v>0</v>
      </c>
      <c r="G16" s="21">
        <f>F16-Baseline!F16</f>
        <v>112.4441858874693</v>
      </c>
      <c r="I16" s="453"/>
      <c r="J16" s="454"/>
      <c r="K16" s="454"/>
      <c r="L16" s="454"/>
      <c r="M16" s="454"/>
      <c r="N16" s="455"/>
      <c r="P16" s="453"/>
      <c r="Q16" s="454"/>
      <c r="R16" s="454"/>
      <c r="S16" s="454"/>
      <c r="T16" s="454"/>
      <c r="U16" s="455"/>
    </row>
    <row r="17" spans="1:21" outlineLevel="1">
      <c r="A17" s="58">
        <v>2060</v>
      </c>
      <c r="B17" s="21">
        <f t="shared" si="0"/>
        <v>0</v>
      </c>
      <c r="C17" s="21">
        <f>B17-Baseline!B17</f>
        <v>146.73392049527516</v>
      </c>
      <c r="D17" s="21">
        <f t="shared" si="1"/>
        <v>0</v>
      </c>
      <c r="E17" s="21">
        <f>D17-Baseline!D17</f>
        <v>146.73392049527516</v>
      </c>
      <c r="F17" s="21">
        <f t="shared" si="2"/>
        <v>0</v>
      </c>
      <c r="G17" s="21">
        <f>F17-Baseline!F17</f>
        <v>146.73392049527516</v>
      </c>
      <c r="I17" s="453"/>
      <c r="J17" s="454"/>
      <c r="K17" s="454"/>
      <c r="L17" s="454"/>
      <c r="M17" s="454"/>
      <c r="N17" s="455"/>
      <c r="P17" s="453"/>
      <c r="Q17" s="454"/>
      <c r="R17" s="454"/>
      <c r="S17" s="454"/>
      <c r="T17" s="454"/>
      <c r="U17" s="455"/>
    </row>
    <row r="18" spans="1:21" outlineLevel="1">
      <c r="A18" s="58">
        <v>2070</v>
      </c>
      <c r="B18" s="21">
        <f t="shared" si="0"/>
        <v>0</v>
      </c>
      <c r="C18" s="21">
        <f>B18-Baseline!B18</f>
        <v>177.51120963422366</v>
      </c>
      <c r="D18" s="21">
        <f t="shared" si="1"/>
        <v>0</v>
      </c>
      <c r="E18" s="21">
        <f>D18-Baseline!D18</f>
        <v>177.51120963422366</v>
      </c>
      <c r="F18" s="21">
        <f t="shared" si="2"/>
        <v>0</v>
      </c>
      <c r="G18" s="21">
        <f>F18-Baseline!F18</f>
        <v>177.51120963422366</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503"/>
      <c r="J21" s="451"/>
      <c r="K21" s="451"/>
      <c r="L21" s="451"/>
      <c r="M21" s="451"/>
      <c r="N21" s="452"/>
      <c r="P21" s="503"/>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79" t="s">
        <v>357</v>
      </c>
      <c r="C23" s="480"/>
      <c r="D23" s="480"/>
      <c r="E23" s="480"/>
      <c r="F23" s="480"/>
      <c r="G23" s="481"/>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358</v>
      </c>
      <c r="I24" s="453"/>
      <c r="J24" s="454"/>
      <c r="K24" s="454"/>
      <c r="L24" s="454"/>
      <c r="M24" s="454"/>
      <c r="N24" s="455"/>
      <c r="P24" s="453"/>
      <c r="Q24" s="454"/>
      <c r="R24" s="454"/>
      <c r="S24" s="454"/>
      <c r="T24" s="454"/>
      <c r="U24" s="455"/>
    </row>
    <row r="25" spans="1:21" ht="14" outlineLevel="1" thickBot="1">
      <c r="B25" s="30" t="s">
        <v>359</v>
      </c>
      <c r="C25" s="30" t="s">
        <v>359</v>
      </c>
      <c r="D25" s="30" t="s">
        <v>359</v>
      </c>
      <c r="E25" s="30" t="s">
        <v>359</v>
      </c>
      <c r="F25" s="30" t="s">
        <v>359</v>
      </c>
      <c r="G25" s="30" t="s">
        <v>359</v>
      </c>
      <c r="I25" s="453"/>
      <c r="J25" s="454"/>
      <c r="K25" s="454"/>
      <c r="L25" s="454"/>
      <c r="M25" s="454"/>
      <c r="N25" s="455"/>
      <c r="P25" s="453"/>
      <c r="Q25" s="454"/>
      <c r="R25" s="454"/>
      <c r="S25" s="454"/>
      <c r="T25" s="454"/>
      <c r="U25" s="455"/>
    </row>
    <row r="26" spans="1:21" outlineLevel="1">
      <c r="A26" s="54" t="s">
        <v>360</v>
      </c>
      <c r="B26" s="21">
        <f>E64</f>
        <v>0</v>
      </c>
      <c r="C26" s="21">
        <f>F64</f>
        <v>0</v>
      </c>
      <c r="D26" s="21">
        <f>G64</f>
        <v>0</v>
      </c>
      <c r="E26" s="21">
        <f>H64</f>
        <v>0</v>
      </c>
      <c r="F26" s="21">
        <f>I64</f>
        <v>0</v>
      </c>
      <c r="G26" s="21">
        <f>SUM(J64:BB64)</f>
        <v>0</v>
      </c>
      <c r="I26" s="453"/>
      <c r="J26" s="454"/>
      <c r="K26" s="454"/>
      <c r="L26" s="454"/>
      <c r="M26" s="454"/>
      <c r="N26" s="455"/>
      <c r="P26" s="453"/>
      <c r="Q26" s="454"/>
      <c r="R26" s="454"/>
      <c r="S26" s="454"/>
      <c r="T26" s="454"/>
      <c r="U26" s="455"/>
    </row>
    <row r="27" spans="1:21" outlineLevel="1">
      <c r="A27" s="54" t="s">
        <v>361</v>
      </c>
      <c r="B27" s="21">
        <f>E71+E77</f>
        <v>0</v>
      </c>
      <c r="C27" s="21">
        <f>F71+F77</f>
        <v>0</v>
      </c>
      <c r="D27" s="21">
        <f>G71+G77</f>
        <v>0</v>
      </c>
      <c r="E27" s="21">
        <f>H71+H77</f>
        <v>0</v>
      </c>
      <c r="F27" s="21">
        <f>I71+I77</f>
        <v>0</v>
      </c>
      <c r="G27" s="21">
        <f>SUM(J71:BB71)+SUM(J77:BB77)</f>
        <v>0</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362</v>
      </c>
      <c r="C30" s="310" t="s">
        <v>363</v>
      </c>
      <c r="D30" s="483" t="s">
        <v>322</v>
      </c>
      <c r="E30" s="484"/>
      <c r="F30" s="484"/>
      <c r="G30" s="485"/>
      <c r="I30" s="453"/>
      <c r="J30" s="454"/>
      <c r="K30" s="454"/>
      <c r="L30" s="454"/>
      <c r="M30" s="454"/>
      <c r="N30" s="455"/>
      <c r="P30" s="453"/>
      <c r="Q30" s="454"/>
      <c r="R30" s="454"/>
      <c r="S30" s="454"/>
      <c r="T30" s="454"/>
      <c r="U30" s="455"/>
    </row>
    <row r="31" spans="1:21" outlineLevel="1">
      <c r="A31" s="465" t="s">
        <v>364</v>
      </c>
      <c r="B31" s="311"/>
      <c r="C31" s="307"/>
      <c r="D31" s="504"/>
      <c r="E31" s="504"/>
      <c r="F31" s="504"/>
      <c r="G31" s="505"/>
      <c r="I31" s="453"/>
      <c r="J31" s="454"/>
      <c r="K31" s="454"/>
      <c r="L31" s="454"/>
      <c r="M31" s="454"/>
      <c r="N31" s="455"/>
      <c r="P31" s="453"/>
      <c r="Q31" s="454"/>
      <c r="R31" s="454"/>
      <c r="S31" s="454"/>
      <c r="T31" s="454"/>
      <c r="U31" s="455"/>
    </row>
    <row r="32" spans="1:21" outlineLevel="1">
      <c r="A32" s="465"/>
      <c r="B32" s="312"/>
      <c r="C32" s="252"/>
      <c r="D32" s="488"/>
      <c r="E32" s="488"/>
      <c r="F32" s="488"/>
      <c r="G32" s="489"/>
      <c r="I32" s="453"/>
      <c r="J32" s="454"/>
      <c r="K32" s="454"/>
      <c r="L32" s="454"/>
      <c r="M32" s="454"/>
      <c r="N32" s="455"/>
      <c r="P32" s="453"/>
      <c r="Q32" s="454"/>
      <c r="R32" s="454"/>
      <c r="S32" s="454"/>
      <c r="T32" s="454"/>
      <c r="U32" s="455"/>
    </row>
    <row r="33" spans="1:21" outlineLevel="1">
      <c r="A33" s="465"/>
      <c r="B33" s="312"/>
      <c r="C33" s="252"/>
      <c r="D33" s="488"/>
      <c r="E33" s="488"/>
      <c r="F33" s="488"/>
      <c r="G33" s="489"/>
      <c r="I33" s="453"/>
      <c r="J33" s="454"/>
      <c r="K33" s="454"/>
      <c r="L33" s="454"/>
      <c r="M33" s="454"/>
      <c r="N33" s="455"/>
      <c r="P33" s="453"/>
      <c r="Q33" s="454"/>
      <c r="R33" s="454"/>
      <c r="S33" s="454"/>
      <c r="T33" s="454"/>
      <c r="U33" s="455"/>
    </row>
    <row r="34" spans="1:21" outlineLevel="1">
      <c r="A34" s="465"/>
      <c r="B34" s="312"/>
      <c r="C34" s="252"/>
      <c r="D34" s="488"/>
      <c r="E34" s="488"/>
      <c r="F34" s="488"/>
      <c r="G34" s="489"/>
      <c r="I34" s="453"/>
      <c r="J34" s="454"/>
      <c r="K34" s="454"/>
      <c r="L34" s="454"/>
      <c r="M34" s="454"/>
      <c r="N34" s="455"/>
      <c r="P34" s="453"/>
      <c r="Q34" s="454"/>
      <c r="R34" s="454"/>
      <c r="S34" s="454"/>
      <c r="T34" s="454"/>
      <c r="U34" s="455"/>
    </row>
    <row r="35" spans="1:21" outlineLevel="1">
      <c r="A35" s="465"/>
      <c r="B35" s="312"/>
      <c r="C35" s="252"/>
      <c r="D35" s="488"/>
      <c r="E35" s="488"/>
      <c r="F35" s="488"/>
      <c r="G35" s="489"/>
      <c r="I35" s="453"/>
      <c r="J35" s="454"/>
      <c r="K35" s="454"/>
      <c r="L35" s="454"/>
      <c r="M35" s="454"/>
      <c r="N35" s="455"/>
      <c r="P35" s="453"/>
      <c r="Q35" s="454"/>
      <c r="R35" s="454"/>
      <c r="S35" s="454"/>
      <c r="T35" s="454"/>
      <c r="U35" s="455"/>
    </row>
    <row r="36" spans="1:21" outlineLevel="1">
      <c r="A36" s="465"/>
      <c r="B36" s="312"/>
      <c r="C36" s="252"/>
      <c r="D36" s="488"/>
      <c r="E36" s="488"/>
      <c r="F36" s="488"/>
      <c r="G36" s="489"/>
      <c r="I36" s="453"/>
      <c r="J36" s="454"/>
      <c r="K36" s="454"/>
      <c r="L36" s="454"/>
      <c r="M36" s="454"/>
      <c r="N36" s="455"/>
      <c r="P36" s="453"/>
      <c r="Q36" s="454"/>
      <c r="R36" s="454"/>
      <c r="S36" s="454"/>
      <c r="T36" s="454"/>
      <c r="U36" s="455"/>
    </row>
    <row r="37" spans="1:21" outlineLevel="1">
      <c r="A37" s="465"/>
      <c r="B37" s="312"/>
      <c r="C37" s="252"/>
      <c r="D37" s="488"/>
      <c r="E37" s="488"/>
      <c r="F37" s="488"/>
      <c r="G37" s="489"/>
      <c r="I37" s="453"/>
      <c r="J37" s="454"/>
      <c r="K37" s="454"/>
      <c r="L37" s="454"/>
      <c r="M37" s="454"/>
      <c r="N37" s="455"/>
      <c r="P37" s="453"/>
      <c r="Q37" s="454"/>
      <c r="R37" s="454"/>
      <c r="S37" s="454"/>
      <c r="T37" s="454"/>
      <c r="U37" s="455"/>
    </row>
    <row r="38" spans="1:21" outlineLevel="1">
      <c r="A38" s="465"/>
      <c r="B38" s="312"/>
      <c r="C38" s="252"/>
      <c r="D38" s="488"/>
      <c r="E38" s="488"/>
      <c r="F38" s="488"/>
      <c r="G38" s="489"/>
      <c r="I38" s="453"/>
      <c r="J38" s="454"/>
      <c r="K38" s="454"/>
      <c r="L38" s="454"/>
      <c r="M38" s="454"/>
      <c r="N38" s="455"/>
      <c r="P38" s="453"/>
      <c r="Q38" s="454"/>
      <c r="R38" s="454"/>
      <c r="S38" s="454"/>
      <c r="T38" s="454"/>
      <c r="U38" s="455"/>
    </row>
    <row r="39" spans="1:21" outlineLevel="1">
      <c r="A39" s="465"/>
      <c r="B39" s="312"/>
      <c r="C39" s="252"/>
      <c r="D39" s="488"/>
      <c r="E39" s="488"/>
      <c r="F39" s="488"/>
      <c r="G39" s="489"/>
      <c r="I39" s="453"/>
      <c r="J39" s="454"/>
      <c r="K39" s="454"/>
      <c r="L39" s="454"/>
      <c r="M39" s="454"/>
      <c r="N39" s="455"/>
      <c r="P39" s="453"/>
      <c r="Q39" s="454"/>
      <c r="R39" s="454"/>
      <c r="S39" s="454"/>
      <c r="T39" s="454"/>
      <c r="U39" s="455"/>
    </row>
    <row r="40" spans="1:21" ht="14" outlineLevel="1" thickBot="1">
      <c r="A40" s="466"/>
      <c r="B40" s="313"/>
      <c r="C40" s="314"/>
      <c r="D40" s="486"/>
      <c r="E40" s="486"/>
      <c r="F40" s="486"/>
      <c r="G40" s="487"/>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c r="C54" s="127"/>
      <c r="D54" s="124" t="s">
        <v>382</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4"/>
      <c r="B55" s="36"/>
      <c r="C55" s="121"/>
      <c r="D55" s="2" t="s">
        <v>382</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c r="C66" s="267"/>
      <c r="D66" s="268" t="s">
        <v>382</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450</v>
      </c>
      <c r="C130" t="s">
        <v>451</v>
      </c>
      <c r="D130" t="s">
        <v>382</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452</v>
      </c>
      <c r="C131" t="s">
        <v>453</v>
      </c>
      <c r="D131" t="s">
        <v>382</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454</v>
      </c>
      <c r="C132" t="s">
        <v>455</v>
      </c>
      <c r="D132" t="s">
        <v>382</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456</v>
      </c>
      <c r="C133" s="7" t="s">
        <v>457</v>
      </c>
      <c r="D133" s="7" t="s">
        <v>382</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458</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31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315" t="s">
        <v>467</v>
      </c>
      <c r="D151" s="135" t="s">
        <v>382</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1"/>
      <c r="B152" s="135" t="s">
        <v>287</v>
      </c>
      <c r="C152" s="31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31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31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31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1"/>
      <c r="B191" s="150" t="s">
        <v>485</v>
      </c>
      <c r="C191" s="19"/>
      <c r="D191" s="135" t="s">
        <v>382</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1"/>
      <c r="B194" s="150" t="s">
        <v>487</v>
      </c>
      <c r="C194" s="19"/>
      <c r="D194" s="135" t="s">
        <v>382</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1"/>
      <c r="B195" s="150" t="s">
        <v>488</v>
      </c>
      <c r="C195" s="19"/>
      <c r="D195" s="135" t="s">
        <v>382</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1"/>
      <c r="B196" s="150" t="s">
        <v>284</v>
      </c>
      <c r="C196" s="19"/>
      <c r="D196" s="135" t="s">
        <v>382</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1"/>
      <c r="B197" s="150" t="s">
        <v>287</v>
      </c>
      <c r="C197" s="19"/>
      <c r="D197" s="135" t="s">
        <v>382</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2"/>
      <c r="B198" s="150" t="s">
        <v>469</v>
      </c>
      <c r="C198" s="19"/>
      <c r="D198" s="135" t="s">
        <v>382</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1"/>
      <c r="B201" s="150" t="s">
        <v>491</v>
      </c>
      <c r="C201" s="19"/>
      <c r="D201" s="135" t="s">
        <v>382</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2"/>
      <c r="B202" s="150" t="s">
        <v>492</v>
      </c>
      <c r="C202" s="19"/>
      <c r="D202" s="135" t="s">
        <v>382</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1"/>
      <c r="B205" s="150" t="s">
        <v>495</v>
      </c>
      <c r="C205" s="19"/>
      <c r="D205" s="135" t="s">
        <v>382</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2"/>
      <c r="B206" s="150" t="s">
        <v>496</v>
      </c>
      <c r="C206" s="19"/>
      <c r="D206" s="135" t="s">
        <v>382</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00"/>
      <c r="B211" s="150" t="s">
        <v>485</v>
      </c>
      <c r="C211" s="19"/>
      <c r="D211" s="135" t="s">
        <v>382</v>
      </c>
      <c r="E211" s="21">
        <f>E191-Baseline!E191</f>
        <v>1.183854</v>
      </c>
      <c r="F211" s="21">
        <f>F191-Baseline!F191</f>
        <v>1.8683961352657006</v>
      </c>
      <c r="G211" s="21">
        <f>G191-Baseline!G191</f>
        <v>1.0619851105043292</v>
      </c>
      <c r="H211" s="21">
        <f>H191-Baseline!H191</f>
        <v>0.90830410757109892</v>
      </c>
      <c r="I211" s="21">
        <f>I191-Baseline!I191</f>
        <v>1.7898569343545532</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5.1794083460162401</v>
      </c>
      <c r="F217" s="21">
        <f>F197-Baseline!F197</f>
        <v>5.1043444569435419</v>
      </c>
      <c r="G217" s="21">
        <f>G197-Baseline!G197</f>
        <v>5.0303684503211725</v>
      </c>
      <c r="H217" s="21">
        <f>H197-Baseline!H197</f>
        <v>4.9574645597368088</v>
      </c>
      <c r="I217" s="21">
        <f>I197-Baseline!I197</f>
        <v>4.8856172472768558</v>
      </c>
      <c r="J217" s="21">
        <f>J197-Baseline!J197</f>
        <v>4.8148112002148729</v>
      </c>
      <c r="K217" s="21">
        <f>K197-Baseline!K197</f>
        <v>4.7450313277479914</v>
      </c>
      <c r="L217" s="21">
        <f>L197-Baseline!L197</f>
        <v>4.6762627577806279</v>
      </c>
      <c r="M217" s="21">
        <f>M197-Baseline!M197</f>
        <v>4.6084908337548232</v>
      </c>
      <c r="N217" s="21">
        <f>N197-Baseline!N197</f>
        <v>4.5417011115264927</v>
      </c>
      <c r="O217" s="21">
        <f>O197-Baseline!O197</f>
        <v>4.4758793562869794</v>
      </c>
      <c r="P217" s="21">
        <f>P197-Baseline!P197</f>
        <v>4.4110115395291967</v>
      </c>
      <c r="Q217" s="21">
        <f>Q197-Baseline!Q197</f>
        <v>4.3470838360577595</v>
      </c>
      <c r="R217" s="21">
        <f>R197-Baseline!R197</f>
        <v>4.2840826210424305</v>
      </c>
      <c r="S217" s="21">
        <f>S197-Baseline!S197</f>
        <v>4.2219944671142793</v>
      </c>
      <c r="T217" s="21">
        <f>T197-Baseline!T197</f>
        <v>4.1608061415039286</v>
      </c>
      <c r="U217" s="21">
        <f>U197-Baseline!U197</f>
        <v>4.1005046032212631</v>
      </c>
      <c r="V217" s="21">
        <f>V197-Baseline!V197</f>
        <v>4.0410770002760277</v>
      </c>
      <c r="W217" s="21">
        <f>W197-Baseline!W197</f>
        <v>3.9825106669386949</v>
      </c>
      <c r="X217" s="21">
        <f>X197-Baseline!X197</f>
        <v>3.9247931210410334</v>
      </c>
      <c r="Y217" s="21">
        <f>Y197-Baseline!Y197</f>
        <v>3.8679120613158009</v>
      </c>
      <c r="Z217" s="21">
        <f>Z197-Baseline!Z197</f>
        <v>3.8118553647749938</v>
      </c>
      <c r="AA217" s="21">
        <f>AA197-Baseline!AA197</f>
        <v>3.7566110841260802</v>
      </c>
      <c r="AB217" s="21">
        <f>AB197-Baseline!AB197</f>
        <v>3.7021674452257027</v>
      </c>
      <c r="AC217" s="21">
        <f>AC197-Baseline!AC197</f>
        <v>3.6485128445702593</v>
      </c>
      <c r="AD217" s="21">
        <f>AD197-Baseline!AD197</f>
        <v>3.5956358468228631</v>
      </c>
      <c r="AE217" s="21">
        <f>AE197-Baseline!AE197</f>
        <v>3.5435251823761558</v>
      </c>
      <c r="AF217" s="21">
        <f>AF197-Baseline!AF197</f>
        <v>3.4921697449504148</v>
      </c>
      <c r="AG217" s="21">
        <f>AG197-Baseline!AG197</f>
        <v>3.4415585892264957</v>
      </c>
      <c r="AH217" s="21">
        <f>AH197-Baseline!AH197</f>
        <v>3.3916809285130691</v>
      </c>
      <c r="AI217" s="21">
        <f>AI197-Baseline!AI197</f>
        <v>3.3425261324476629</v>
      </c>
      <c r="AJ217" s="21">
        <f>AJ197-Baseline!AJ197</f>
        <v>3.3100744224238983</v>
      </c>
      <c r="AK217" s="21">
        <f>AK197-Baseline!AK197</f>
        <v>3.2779377775459966</v>
      </c>
      <c r="AL217" s="21">
        <f>AL197-Baseline!AL197</f>
        <v>3.246113138929045</v>
      </c>
      <c r="AM217" s="21">
        <f>AM197-Baseline!AM197</f>
        <v>3.2145974773860448</v>
      </c>
      <c r="AN217" s="21">
        <f>AN197-Baseline!AN197</f>
        <v>3.1833877931395786</v>
      </c>
      <c r="AO217" s="21">
        <f>AO197-Baseline!AO197</f>
        <v>3.1524811155362809</v>
      </c>
      <c r="AP217" s="21">
        <f>AP197-Baseline!AP197</f>
        <v>3.1218745027640837</v>
      </c>
      <c r="AQ217" s="21">
        <f>AQ197-Baseline!AQ197</f>
        <v>3.0915650415722</v>
      </c>
      <c r="AR217" s="21">
        <f>AR197-Baseline!AR197</f>
        <v>3.06154984699383</v>
      </c>
      <c r="AS217" s="21">
        <f>AS197-Baseline!AS197</f>
        <v>3.0318260620715596</v>
      </c>
      <c r="AT217" s="21">
        <f>AT197-Baseline!AT197</f>
        <v>3.0023908575854281</v>
      </c>
      <c r="AU217" s="21">
        <f>AU197-Baseline!AU197</f>
        <v>2.9732414317836282</v>
      </c>
      <c r="AV217" s="21">
        <f>AV197-Baseline!AV197</f>
        <v>2.944375010115825</v>
      </c>
      <c r="AW217" s="21">
        <f>AW197-Baseline!AW197</f>
        <v>2.9157888449690703</v>
      </c>
      <c r="AX217" s="21">
        <f>AX197-Baseline!AX197</f>
        <v>2.8874802154062635</v>
      </c>
      <c r="AY217" s="21">
        <f>AY197-Baseline!AY197</f>
        <v>2.8594464269071733</v>
      </c>
      <c r="AZ217" s="21">
        <f>AZ197-Baseline!AZ197</f>
        <v>2.8316848111119581</v>
      </c>
      <c r="BA217" s="21">
        <f>BA197-Baseline!BA197</f>
        <v>2.8041927255671815</v>
      </c>
      <c r="BB217" s="21">
        <f>BB197-Baseline!BB197</f>
        <v>2.7769675534742961</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E200-Baseline!E200</f>
        <v>6.3632623460162403</v>
      </c>
      <c r="F220" s="21">
        <f>F200-Baseline!F200</f>
        <v>6.9727405922092425</v>
      </c>
      <c r="G220" s="21">
        <f>G200-Baseline!G200</f>
        <v>6.0923535608255017</v>
      </c>
      <c r="H220" s="21">
        <f>H200-Baseline!H200</f>
        <v>5.8657686673079077</v>
      </c>
      <c r="I220" s="21">
        <f>I200-Baseline!I200</f>
        <v>6.6754741816314089</v>
      </c>
      <c r="J220" s="21">
        <f>J200-Baseline!J200</f>
        <v>4.8148112002148729</v>
      </c>
      <c r="K220" s="21">
        <f>K200-Baseline!K200</f>
        <v>4.7450313277479914</v>
      </c>
      <c r="L220" s="21">
        <f>L200-Baseline!L200</f>
        <v>4.6762627577806279</v>
      </c>
      <c r="M220" s="21">
        <f>M200-Baseline!M200</f>
        <v>4.6084908337548232</v>
      </c>
      <c r="N220" s="21">
        <f>N200-Baseline!N200</f>
        <v>4.5417011115264927</v>
      </c>
      <c r="O220" s="21">
        <f>O200-Baseline!O200</f>
        <v>4.4758793562869794</v>
      </c>
      <c r="P220" s="21">
        <f>P200-Baseline!P200</f>
        <v>4.4110115395291967</v>
      </c>
      <c r="Q220" s="21">
        <f>Q200-Baseline!Q200</f>
        <v>4.3470838360577595</v>
      </c>
      <c r="R220" s="21">
        <f>R200-Baseline!R200</f>
        <v>4.2840826210424305</v>
      </c>
      <c r="S220" s="21">
        <f>S200-Baseline!S200</f>
        <v>4.2219944671142793</v>
      </c>
      <c r="T220" s="21">
        <f>T200-Baseline!T200</f>
        <v>4.1608061415039286</v>
      </c>
      <c r="U220" s="21">
        <f>U200-Baseline!U200</f>
        <v>4.1005046032212631</v>
      </c>
      <c r="V220" s="21">
        <f>V200-Baseline!V200</f>
        <v>4.0410770002760277</v>
      </c>
      <c r="W220" s="21">
        <f>W200-Baseline!W200</f>
        <v>3.9825106669386949</v>
      </c>
      <c r="X220" s="21">
        <f>X200-Baseline!X200</f>
        <v>3.9247931210410334</v>
      </c>
      <c r="Y220" s="21">
        <f>Y200-Baseline!Y200</f>
        <v>3.8679120613158009</v>
      </c>
      <c r="Z220" s="21">
        <f>Z200-Baseline!Z200</f>
        <v>3.8118553647749938</v>
      </c>
      <c r="AA220" s="21">
        <f>AA200-Baseline!AA200</f>
        <v>3.7566110841260802</v>
      </c>
      <c r="AB220" s="21">
        <f>AB200-Baseline!AB200</f>
        <v>3.7021674452257027</v>
      </c>
      <c r="AC220" s="21">
        <f>AC200-Baseline!AC200</f>
        <v>3.6485128445702593</v>
      </c>
      <c r="AD220" s="21">
        <f>AD200-Baseline!AD200</f>
        <v>3.5956358468228631</v>
      </c>
      <c r="AE220" s="21">
        <f>AE200-Baseline!AE200</f>
        <v>3.5435251823761558</v>
      </c>
      <c r="AF220" s="21">
        <f>AF200-Baseline!AF200</f>
        <v>3.4921697449504148</v>
      </c>
      <c r="AG220" s="21">
        <f>AG200-Baseline!AG200</f>
        <v>3.4415585892264957</v>
      </c>
      <c r="AH220" s="21">
        <f>AH200-Baseline!AH200</f>
        <v>3.3916809285130691</v>
      </c>
      <c r="AI220" s="21">
        <f>AI200-Baseline!AI200</f>
        <v>3.3425261324476629</v>
      </c>
      <c r="AJ220" s="21">
        <f>AJ200-Baseline!AJ200</f>
        <v>3.3100744224238983</v>
      </c>
      <c r="AK220" s="21">
        <f>AK200-Baseline!AK200</f>
        <v>3.2779377775459966</v>
      </c>
      <c r="AL220" s="21">
        <f>AL200-Baseline!AL200</f>
        <v>3.246113138929045</v>
      </c>
      <c r="AM220" s="21">
        <f>AM200-Baseline!AM200</f>
        <v>3.2145974773860448</v>
      </c>
      <c r="AN220" s="21">
        <f>AN200-Baseline!AN200</f>
        <v>3.1833877931395786</v>
      </c>
      <c r="AO220" s="21">
        <f>AO200-Baseline!AO200</f>
        <v>3.1524811155362809</v>
      </c>
      <c r="AP220" s="21">
        <f>AP200-Baseline!AP200</f>
        <v>3.1218745027640837</v>
      </c>
      <c r="AQ220" s="21">
        <f>AQ200-Baseline!AQ200</f>
        <v>3.0915650415722</v>
      </c>
      <c r="AR220" s="21">
        <f>AR200-Baseline!AR200</f>
        <v>3.06154984699383</v>
      </c>
      <c r="AS220" s="21">
        <f>AS200-Baseline!AS200</f>
        <v>3.0318260620715596</v>
      </c>
      <c r="AT220" s="21">
        <f>AT200-Baseline!AT200</f>
        <v>3.0023908575854281</v>
      </c>
      <c r="AU220" s="21">
        <f>AU200-Baseline!AU200</f>
        <v>2.9732414317836282</v>
      </c>
      <c r="AV220" s="21">
        <f>AV200-Baseline!AV200</f>
        <v>2.944375010115825</v>
      </c>
      <c r="AW220" s="21">
        <f>AW200-Baseline!AW200</f>
        <v>2.9157888449690703</v>
      </c>
      <c r="AX220" s="21">
        <f>AX200-Baseline!AX200</f>
        <v>2.8874802154062635</v>
      </c>
      <c r="AY220" s="21">
        <f>AY200-Baseline!AY200</f>
        <v>2.8594464269071733</v>
      </c>
      <c r="AZ220" s="21">
        <f>AZ200-Baseline!AZ200</f>
        <v>2.8316848111119581</v>
      </c>
      <c r="BA220" s="21">
        <f>BA200-Baseline!BA200</f>
        <v>2.8041927255671815</v>
      </c>
      <c r="BB220" s="21">
        <f>BB200-Baseline!BB200</f>
        <v>2.7769675534742961</v>
      </c>
    </row>
    <row r="221" spans="1:54" outlineLevel="2">
      <c r="A221" s="500"/>
      <c r="B221" s="150" t="s">
        <v>491</v>
      </c>
      <c r="C221" s="19"/>
      <c r="D221" s="135" t="s">
        <v>382</v>
      </c>
      <c r="E221" s="21">
        <f>E201-Baseline!E201</f>
        <v>6.3632623460162403</v>
      </c>
      <c r="F221" s="21">
        <f>F201-Baseline!F201</f>
        <v>6.9727405922092425</v>
      </c>
      <c r="G221" s="21">
        <f>G201-Baseline!G201</f>
        <v>6.0923535608255017</v>
      </c>
      <c r="H221" s="21">
        <f>H201-Baseline!H201</f>
        <v>5.8657686673079077</v>
      </c>
      <c r="I221" s="21">
        <f>I201-Baseline!I201</f>
        <v>6.6754741816314089</v>
      </c>
      <c r="J221" s="21">
        <f>J201-Baseline!J201</f>
        <v>4.8148112002148729</v>
      </c>
      <c r="K221" s="21">
        <f>K201-Baseline!K201</f>
        <v>4.7450313277479914</v>
      </c>
      <c r="L221" s="21">
        <f>L201-Baseline!L201</f>
        <v>4.6762627577806279</v>
      </c>
      <c r="M221" s="21">
        <f>M201-Baseline!M201</f>
        <v>4.6084908337548232</v>
      </c>
      <c r="N221" s="21">
        <f>N201-Baseline!N201</f>
        <v>4.5417011115264927</v>
      </c>
      <c r="O221" s="21">
        <f>O201-Baseline!O201</f>
        <v>4.4758793562869794</v>
      </c>
      <c r="P221" s="21">
        <f>P201-Baseline!P201</f>
        <v>4.4110115395291967</v>
      </c>
      <c r="Q221" s="21">
        <f>Q201-Baseline!Q201</f>
        <v>4.3470838360577595</v>
      </c>
      <c r="R221" s="21">
        <f>R201-Baseline!R201</f>
        <v>4.2840826210424305</v>
      </c>
      <c r="S221" s="21">
        <f>S201-Baseline!S201</f>
        <v>4.2219944671142793</v>
      </c>
      <c r="T221" s="21">
        <f>T201-Baseline!T201</f>
        <v>4.1608061415039286</v>
      </c>
      <c r="U221" s="21">
        <f>U201-Baseline!U201</f>
        <v>4.1005046032212631</v>
      </c>
      <c r="V221" s="21">
        <f>V201-Baseline!V201</f>
        <v>4.0410770002760277</v>
      </c>
      <c r="W221" s="21">
        <f>W201-Baseline!W201</f>
        <v>3.9825106669386949</v>
      </c>
      <c r="X221" s="21">
        <f>X201-Baseline!X201</f>
        <v>3.9247931210410334</v>
      </c>
      <c r="Y221" s="21">
        <f>Y201-Baseline!Y201</f>
        <v>3.8679120613158009</v>
      </c>
      <c r="Z221" s="21">
        <f>Z201-Baseline!Z201</f>
        <v>3.8118553647749938</v>
      </c>
      <c r="AA221" s="21">
        <f>AA201-Baseline!AA201</f>
        <v>3.7566110841260802</v>
      </c>
      <c r="AB221" s="21">
        <f>AB201-Baseline!AB201</f>
        <v>3.7021674452257027</v>
      </c>
      <c r="AC221" s="21">
        <f>AC201-Baseline!AC201</f>
        <v>3.6485128445702593</v>
      </c>
      <c r="AD221" s="21">
        <f>AD201-Baseline!AD201</f>
        <v>3.5956358468228631</v>
      </c>
      <c r="AE221" s="21">
        <f>AE201-Baseline!AE201</f>
        <v>3.5435251823761558</v>
      </c>
      <c r="AF221" s="21">
        <f>AF201-Baseline!AF201</f>
        <v>3.4921697449504148</v>
      </c>
      <c r="AG221" s="21">
        <f>AG201-Baseline!AG201</f>
        <v>3.4415585892264957</v>
      </c>
      <c r="AH221" s="21">
        <f>AH201-Baseline!AH201</f>
        <v>3.3916809285130691</v>
      </c>
      <c r="AI221" s="21">
        <f>AI201-Baseline!AI201</f>
        <v>3.3425261324476629</v>
      </c>
      <c r="AJ221" s="21">
        <f>AJ201-Baseline!AJ201</f>
        <v>3.3100744224238983</v>
      </c>
      <c r="AK221" s="21">
        <f>AK201-Baseline!AK201</f>
        <v>3.2779377775459966</v>
      </c>
      <c r="AL221" s="21">
        <f>AL201-Baseline!AL201</f>
        <v>3.246113138929045</v>
      </c>
      <c r="AM221" s="21">
        <f>AM201-Baseline!AM201</f>
        <v>3.2145974773860448</v>
      </c>
      <c r="AN221" s="21">
        <f>AN201-Baseline!AN201</f>
        <v>3.1833877931395786</v>
      </c>
      <c r="AO221" s="21">
        <f>AO201-Baseline!AO201</f>
        <v>3.1524811155362809</v>
      </c>
      <c r="AP221" s="21">
        <f>AP201-Baseline!AP201</f>
        <v>3.1218745027640837</v>
      </c>
      <c r="AQ221" s="21">
        <f>AQ201-Baseline!AQ201</f>
        <v>3.0915650415722</v>
      </c>
      <c r="AR221" s="21">
        <f>AR201-Baseline!AR201</f>
        <v>3.06154984699383</v>
      </c>
      <c r="AS221" s="21">
        <f>AS201-Baseline!AS201</f>
        <v>3.0318260620715596</v>
      </c>
      <c r="AT221" s="21">
        <f>AT201-Baseline!AT201</f>
        <v>3.0023908575854281</v>
      </c>
      <c r="AU221" s="21">
        <f>AU201-Baseline!AU201</f>
        <v>2.9732414317836282</v>
      </c>
      <c r="AV221" s="21">
        <f>AV201-Baseline!AV201</f>
        <v>2.944375010115825</v>
      </c>
      <c r="AW221" s="21">
        <f>AW201-Baseline!AW201</f>
        <v>2.9157888449690703</v>
      </c>
      <c r="AX221" s="21">
        <f>AX201-Baseline!AX201</f>
        <v>2.8874802154062635</v>
      </c>
      <c r="AY221" s="21">
        <f>AY201-Baseline!AY201</f>
        <v>2.8594464269071733</v>
      </c>
      <c r="AZ221" s="21">
        <f>AZ201-Baseline!AZ201</f>
        <v>2.8316848111119581</v>
      </c>
      <c r="BA221" s="21">
        <f>BA201-Baseline!BA201</f>
        <v>2.8041927255671815</v>
      </c>
      <c r="BB221" s="21">
        <f>BB201-Baseline!BB201</f>
        <v>2.7769675534742961</v>
      </c>
    </row>
    <row r="222" spans="1:54" outlineLevel="2">
      <c r="A222" s="501"/>
      <c r="B222" s="150" t="s">
        <v>492</v>
      </c>
      <c r="C222" s="19"/>
      <c r="D222" s="135" t="s">
        <v>382</v>
      </c>
      <c r="E222" s="21">
        <f>E202-Baseline!E202</f>
        <v>6.3632623460162403</v>
      </c>
      <c r="F222" s="21">
        <f>F202-Baseline!F202</f>
        <v>6.9727405922092425</v>
      </c>
      <c r="G222" s="21">
        <f>G202-Baseline!G202</f>
        <v>6.0923535608255017</v>
      </c>
      <c r="H222" s="21">
        <f>H202-Baseline!H202</f>
        <v>5.8657686673079077</v>
      </c>
      <c r="I222" s="21">
        <f>I202-Baseline!I202</f>
        <v>6.6754741816314089</v>
      </c>
      <c r="J222" s="21">
        <f>J202-Baseline!J202</f>
        <v>4.8148112002148729</v>
      </c>
      <c r="K222" s="21">
        <f>K202-Baseline!K202</f>
        <v>4.7450313277479914</v>
      </c>
      <c r="L222" s="21">
        <f>L202-Baseline!L202</f>
        <v>4.6762627577806279</v>
      </c>
      <c r="M222" s="21">
        <f>M202-Baseline!M202</f>
        <v>4.6084908337548232</v>
      </c>
      <c r="N222" s="21">
        <f>N202-Baseline!N202</f>
        <v>4.5417011115264927</v>
      </c>
      <c r="O222" s="21">
        <f>O202-Baseline!O202</f>
        <v>4.4758793562869794</v>
      </c>
      <c r="P222" s="21">
        <f>P202-Baseline!P202</f>
        <v>4.4110115395291967</v>
      </c>
      <c r="Q222" s="21">
        <f>Q202-Baseline!Q202</f>
        <v>4.3470838360577595</v>
      </c>
      <c r="R222" s="21">
        <f>R202-Baseline!R202</f>
        <v>4.2840826210424305</v>
      </c>
      <c r="S222" s="21">
        <f>S202-Baseline!S202</f>
        <v>4.2219944671142793</v>
      </c>
      <c r="T222" s="21">
        <f>T202-Baseline!T202</f>
        <v>4.1608061415039286</v>
      </c>
      <c r="U222" s="21">
        <f>U202-Baseline!U202</f>
        <v>4.1005046032212631</v>
      </c>
      <c r="V222" s="21">
        <f>V202-Baseline!V202</f>
        <v>4.0410770002760277</v>
      </c>
      <c r="W222" s="21">
        <f>W202-Baseline!W202</f>
        <v>3.9825106669386949</v>
      </c>
      <c r="X222" s="21">
        <f>X202-Baseline!X202</f>
        <v>3.9247931210410334</v>
      </c>
      <c r="Y222" s="21">
        <f>Y202-Baseline!Y202</f>
        <v>3.8679120613158009</v>
      </c>
      <c r="Z222" s="21">
        <f>Z202-Baseline!Z202</f>
        <v>3.8118553647749938</v>
      </c>
      <c r="AA222" s="21">
        <f>AA202-Baseline!AA202</f>
        <v>3.7566110841260802</v>
      </c>
      <c r="AB222" s="21">
        <f>AB202-Baseline!AB202</f>
        <v>3.7021674452257027</v>
      </c>
      <c r="AC222" s="21">
        <f>AC202-Baseline!AC202</f>
        <v>3.6485128445702593</v>
      </c>
      <c r="AD222" s="21">
        <f>AD202-Baseline!AD202</f>
        <v>3.5956358468228631</v>
      </c>
      <c r="AE222" s="21">
        <f>AE202-Baseline!AE202</f>
        <v>3.5435251823761558</v>
      </c>
      <c r="AF222" s="21">
        <f>AF202-Baseline!AF202</f>
        <v>3.4921697449504148</v>
      </c>
      <c r="AG222" s="21">
        <f>AG202-Baseline!AG202</f>
        <v>3.4415585892264957</v>
      </c>
      <c r="AH222" s="21">
        <f>AH202-Baseline!AH202</f>
        <v>3.3916809285130691</v>
      </c>
      <c r="AI222" s="21">
        <f>AI202-Baseline!AI202</f>
        <v>3.3425261324476629</v>
      </c>
      <c r="AJ222" s="21">
        <f>AJ202-Baseline!AJ202</f>
        <v>3.3100744224238983</v>
      </c>
      <c r="AK222" s="21">
        <f>AK202-Baseline!AK202</f>
        <v>3.2779377775459966</v>
      </c>
      <c r="AL222" s="21">
        <f>AL202-Baseline!AL202</f>
        <v>3.246113138929045</v>
      </c>
      <c r="AM222" s="21">
        <f>AM202-Baseline!AM202</f>
        <v>3.2145974773860448</v>
      </c>
      <c r="AN222" s="21">
        <f>AN202-Baseline!AN202</f>
        <v>3.1833877931395786</v>
      </c>
      <c r="AO222" s="21">
        <f>AO202-Baseline!AO202</f>
        <v>3.1524811155362809</v>
      </c>
      <c r="AP222" s="21">
        <f>AP202-Baseline!AP202</f>
        <v>3.1218745027640837</v>
      </c>
      <c r="AQ222" s="21">
        <f>AQ202-Baseline!AQ202</f>
        <v>3.0915650415722</v>
      </c>
      <c r="AR222" s="21">
        <f>AR202-Baseline!AR202</f>
        <v>3.06154984699383</v>
      </c>
      <c r="AS222" s="21">
        <f>AS202-Baseline!AS202</f>
        <v>3.0318260620715596</v>
      </c>
      <c r="AT222" s="21">
        <f>AT202-Baseline!AT202</f>
        <v>3.0023908575854281</v>
      </c>
      <c r="AU222" s="21">
        <f>AU202-Baseline!AU202</f>
        <v>2.9732414317836282</v>
      </c>
      <c r="AV222" s="21">
        <f>AV202-Baseline!AV202</f>
        <v>2.944375010115825</v>
      </c>
      <c r="AW222" s="21">
        <f>AW202-Baseline!AW202</f>
        <v>2.9157888449690703</v>
      </c>
      <c r="AX222" s="21">
        <f>AX202-Baseline!AX202</f>
        <v>2.8874802154062635</v>
      </c>
      <c r="AY222" s="21">
        <f>AY202-Baseline!AY202</f>
        <v>2.8594464269071733</v>
      </c>
      <c r="AZ222" s="21">
        <f>AZ202-Baseline!AZ202</f>
        <v>2.8316848111119581</v>
      </c>
      <c r="BA222" s="21">
        <f>BA202-Baseline!BA202</f>
        <v>2.8041927255671815</v>
      </c>
      <c r="BB222" s="21">
        <f>BB202-Baseline!BB202</f>
        <v>2.7769675534742961</v>
      </c>
    </row>
    <row r="223" spans="1:54" outlineLevel="2">
      <c r="B223" s="19"/>
      <c r="C223" s="19"/>
      <c r="D223" s="19"/>
      <c r="E223" s="15"/>
    </row>
    <row r="224" spans="1:54" outlineLevel="2">
      <c r="A224" s="499" t="s">
        <v>493</v>
      </c>
      <c r="B224" s="150" t="s">
        <v>490</v>
      </c>
      <c r="C224" s="19"/>
      <c r="D224" s="135" t="s">
        <v>382</v>
      </c>
      <c r="E224" s="21">
        <f>E204-Baseline!E204</f>
        <v>6.3632623460162403</v>
      </c>
      <c r="F224" s="21">
        <f>F204-Baseline!F204</f>
        <v>13.336002938225484</v>
      </c>
      <c r="G224" s="21">
        <f>G204-Baseline!G204</f>
        <v>19.428356499050984</v>
      </c>
      <c r="H224" s="21">
        <f>H204-Baseline!H204</f>
        <v>25.294125166358892</v>
      </c>
      <c r="I224" s="21">
        <f>I204-Baseline!I204</f>
        <v>31.9695993479903</v>
      </c>
      <c r="J224" s="21">
        <f>J204-Baseline!J204</f>
        <v>36.784410548205173</v>
      </c>
      <c r="K224" s="21">
        <f>K204-Baseline!K204</f>
        <v>41.529441875953168</v>
      </c>
      <c r="L224" s="21">
        <f>L204-Baseline!L204</f>
        <v>46.205704633733795</v>
      </c>
      <c r="M224" s="21">
        <f>M204-Baseline!M204</f>
        <v>50.814195467488616</v>
      </c>
      <c r="N224" s="21">
        <f>N204-Baseline!N204</f>
        <v>55.355896579015109</v>
      </c>
      <c r="O224" s="21">
        <f>O204-Baseline!O204</f>
        <v>59.83177593530209</v>
      </c>
      <c r="P224" s="21">
        <f>P204-Baseline!P204</f>
        <v>64.242787474831289</v>
      </c>
      <c r="Q224" s="21">
        <f>Q204-Baseline!Q204</f>
        <v>68.589871310889052</v>
      </c>
      <c r="R224" s="21">
        <f>R204-Baseline!R204</f>
        <v>72.873953931931482</v>
      </c>
      <c r="S224" s="21">
        <f>S204-Baseline!S204</f>
        <v>77.095948399045767</v>
      </c>
      <c r="T224" s="21">
        <f>T204-Baseline!T204</f>
        <v>81.256754540549693</v>
      </c>
      <c r="U224" s="21">
        <f>U204-Baseline!U204</f>
        <v>85.35725914377096</v>
      </c>
      <c r="V224" s="21">
        <f>V204-Baseline!V204</f>
        <v>89.398336144046993</v>
      </c>
      <c r="W224" s="21">
        <f>W204-Baseline!W204</f>
        <v>93.380846810985688</v>
      </c>
      <c r="X224" s="21">
        <f>X204-Baseline!X204</f>
        <v>97.305639932026722</v>
      </c>
      <c r="Y224" s="21">
        <f>Y204-Baseline!Y204</f>
        <v>101.17355199334253</v>
      </c>
      <c r="Z224" s="21">
        <f>Z204-Baseline!Z204</f>
        <v>104.98540735811753</v>
      </c>
      <c r="AA224" s="21">
        <f>AA204-Baseline!AA204</f>
        <v>108.74201844224361</v>
      </c>
      <c r="AB224" s="21">
        <f>AB204-Baseline!AB204</f>
        <v>112.4441858874693</v>
      </c>
      <c r="AC224" s="21">
        <f>AC204-Baseline!AC204</f>
        <v>116.09269873203957</v>
      </c>
      <c r="AD224" s="21">
        <f>AD204-Baseline!AD204</f>
        <v>119.68833457886242</v>
      </c>
      <c r="AE224" s="21">
        <f>AE204-Baseline!AE204</f>
        <v>123.23185976123858</v>
      </c>
      <c r="AF224" s="21">
        <f>AF204-Baseline!AF204</f>
        <v>126.724029506189</v>
      </c>
      <c r="AG224" s="21">
        <f>AG204-Baseline!AG204</f>
        <v>130.1655880954155</v>
      </c>
      <c r="AH224" s="21">
        <f>AH204-Baseline!AH204</f>
        <v>133.55726902392857</v>
      </c>
      <c r="AI224" s="21">
        <f>AI204-Baseline!AI204</f>
        <v>136.89979515637623</v>
      </c>
      <c r="AJ224" s="21">
        <f>AJ204-Baseline!AJ204</f>
        <v>140.20986957880012</v>
      </c>
      <c r="AK224" s="21">
        <f>AK204-Baseline!AK204</f>
        <v>143.48780735634611</v>
      </c>
      <c r="AL224" s="21">
        <f>AL204-Baseline!AL204</f>
        <v>146.73392049527516</v>
      </c>
      <c r="AM224" s="21">
        <f>AM204-Baseline!AM204</f>
        <v>149.94851797266119</v>
      </c>
      <c r="AN224" s="21">
        <f>AN204-Baseline!AN204</f>
        <v>153.13190576580078</v>
      </c>
      <c r="AO224" s="21">
        <f>AO204-Baseline!AO204</f>
        <v>156.28438688133707</v>
      </c>
      <c r="AP224" s="21">
        <f>AP204-Baseline!AP204</f>
        <v>159.40626138410116</v>
      </c>
      <c r="AQ224" s="21">
        <f>AQ204-Baseline!AQ204</f>
        <v>162.49782642567337</v>
      </c>
      <c r="AR224" s="21">
        <f>AR204-Baseline!AR204</f>
        <v>165.55937627266721</v>
      </c>
      <c r="AS224" s="21">
        <f>AS204-Baseline!AS204</f>
        <v>168.59120233473877</v>
      </c>
      <c r="AT224" s="21">
        <f>AT204-Baseline!AT204</f>
        <v>171.59359319232419</v>
      </c>
      <c r="AU224" s="21">
        <f>AU204-Baseline!AU204</f>
        <v>174.56683462410783</v>
      </c>
      <c r="AV224" s="21">
        <f>AV204-Baseline!AV204</f>
        <v>177.51120963422366</v>
      </c>
      <c r="AW224" s="21">
        <f>AW204-Baseline!AW204</f>
        <v>180.42699847919272</v>
      </c>
      <c r="AX224" s="21">
        <f>AX204-Baseline!AX204</f>
        <v>183.31447869459899</v>
      </c>
      <c r="AY224" s="21">
        <f>AY204-Baseline!AY204</f>
        <v>186.17392512150616</v>
      </c>
      <c r="AZ224" s="21">
        <f>AZ204-Baseline!AZ204</f>
        <v>189.00560993261811</v>
      </c>
      <c r="BA224" s="21">
        <f>BA204-Baseline!BA204</f>
        <v>191.8098026581853</v>
      </c>
      <c r="BB224" s="21">
        <f>BB204-Baseline!BB204</f>
        <v>194.5867702116596</v>
      </c>
    </row>
    <row r="225" spans="1:54" outlineLevel="2">
      <c r="A225" s="500"/>
      <c r="B225" s="150" t="s">
        <v>491</v>
      </c>
      <c r="C225" s="19"/>
      <c r="D225" s="135" t="s">
        <v>382</v>
      </c>
      <c r="E225" s="21">
        <f>E205-Baseline!E205</f>
        <v>6.3632623460162403</v>
      </c>
      <c r="F225" s="21">
        <f>F205-Baseline!F205</f>
        <v>13.336002938225484</v>
      </c>
      <c r="G225" s="21">
        <f>G205-Baseline!G205</f>
        <v>19.428356499050984</v>
      </c>
      <c r="H225" s="21">
        <f>H205-Baseline!H205</f>
        <v>25.294125166358892</v>
      </c>
      <c r="I225" s="21">
        <f>I205-Baseline!I205</f>
        <v>31.9695993479903</v>
      </c>
      <c r="J225" s="21">
        <f>J205-Baseline!J205</f>
        <v>36.784410548205173</v>
      </c>
      <c r="K225" s="21">
        <f>K205-Baseline!K205</f>
        <v>41.529441875953168</v>
      </c>
      <c r="L225" s="21">
        <f>L205-Baseline!L205</f>
        <v>46.205704633733795</v>
      </c>
      <c r="M225" s="21">
        <f>M205-Baseline!M205</f>
        <v>50.814195467488616</v>
      </c>
      <c r="N225" s="21">
        <f>N205-Baseline!N205</f>
        <v>55.355896579015109</v>
      </c>
      <c r="O225" s="21">
        <f>O205-Baseline!O205</f>
        <v>59.83177593530209</v>
      </c>
      <c r="P225" s="21">
        <f>P205-Baseline!P205</f>
        <v>64.242787474831289</v>
      </c>
      <c r="Q225" s="21">
        <f>Q205-Baseline!Q205</f>
        <v>68.589871310889052</v>
      </c>
      <c r="R225" s="21">
        <f>R205-Baseline!R205</f>
        <v>72.873953931931482</v>
      </c>
      <c r="S225" s="21">
        <f>S205-Baseline!S205</f>
        <v>77.095948399045767</v>
      </c>
      <c r="T225" s="21">
        <f>T205-Baseline!T205</f>
        <v>81.256754540549693</v>
      </c>
      <c r="U225" s="21">
        <f>U205-Baseline!U205</f>
        <v>85.35725914377096</v>
      </c>
      <c r="V225" s="21">
        <f>V205-Baseline!V205</f>
        <v>89.398336144046993</v>
      </c>
      <c r="W225" s="21">
        <f>W205-Baseline!W205</f>
        <v>93.380846810985688</v>
      </c>
      <c r="X225" s="21">
        <f>X205-Baseline!X205</f>
        <v>97.305639932026722</v>
      </c>
      <c r="Y225" s="21">
        <f>Y205-Baseline!Y205</f>
        <v>101.17355199334253</v>
      </c>
      <c r="Z225" s="21">
        <f>Z205-Baseline!Z205</f>
        <v>104.98540735811753</v>
      </c>
      <c r="AA225" s="21">
        <f>AA205-Baseline!AA205</f>
        <v>108.74201844224361</v>
      </c>
      <c r="AB225" s="21">
        <f>AB205-Baseline!AB205</f>
        <v>112.4441858874693</v>
      </c>
      <c r="AC225" s="21">
        <f>AC205-Baseline!AC205</f>
        <v>116.09269873203957</v>
      </c>
      <c r="AD225" s="21">
        <f>AD205-Baseline!AD205</f>
        <v>119.68833457886242</v>
      </c>
      <c r="AE225" s="21">
        <f>AE205-Baseline!AE205</f>
        <v>123.23185976123858</v>
      </c>
      <c r="AF225" s="21">
        <f>AF205-Baseline!AF205</f>
        <v>126.724029506189</v>
      </c>
      <c r="AG225" s="21">
        <f>AG205-Baseline!AG205</f>
        <v>130.1655880954155</v>
      </c>
      <c r="AH225" s="21">
        <f>AH205-Baseline!AH205</f>
        <v>133.55726902392857</v>
      </c>
      <c r="AI225" s="21">
        <f>AI205-Baseline!AI205</f>
        <v>136.89979515637623</v>
      </c>
      <c r="AJ225" s="21">
        <f>AJ205-Baseline!AJ205</f>
        <v>140.20986957880012</v>
      </c>
      <c r="AK225" s="21">
        <f>AK205-Baseline!AK205</f>
        <v>143.48780735634611</v>
      </c>
      <c r="AL225" s="21">
        <f>AL205-Baseline!AL205</f>
        <v>146.73392049527516</v>
      </c>
      <c r="AM225" s="21">
        <f>AM205-Baseline!AM205</f>
        <v>149.94851797266119</v>
      </c>
      <c r="AN225" s="21">
        <f>AN205-Baseline!AN205</f>
        <v>153.13190576580078</v>
      </c>
      <c r="AO225" s="21">
        <f>AO205-Baseline!AO205</f>
        <v>156.28438688133707</v>
      </c>
      <c r="AP225" s="21">
        <f>AP205-Baseline!AP205</f>
        <v>159.40626138410116</v>
      </c>
      <c r="AQ225" s="21">
        <f>AQ205-Baseline!AQ205</f>
        <v>162.49782642567337</v>
      </c>
      <c r="AR225" s="21">
        <f>AR205-Baseline!AR205</f>
        <v>165.55937627266721</v>
      </c>
      <c r="AS225" s="21">
        <f>AS205-Baseline!AS205</f>
        <v>168.59120233473877</v>
      </c>
      <c r="AT225" s="21">
        <f>AT205-Baseline!AT205</f>
        <v>171.59359319232419</v>
      </c>
      <c r="AU225" s="21">
        <f>AU205-Baseline!AU205</f>
        <v>174.56683462410783</v>
      </c>
      <c r="AV225" s="21">
        <f>AV205-Baseline!AV205</f>
        <v>177.51120963422366</v>
      </c>
      <c r="AW225" s="21">
        <f>AW205-Baseline!AW205</f>
        <v>180.42699847919272</v>
      </c>
      <c r="AX225" s="21">
        <f>AX205-Baseline!AX205</f>
        <v>183.31447869459899</v>
      </c>
      <c r="AY225" s="21">
        <f>AY205-Baseline!AY205</f>
        <v>186.17392512150616</v>
      </c>
      <c r="AZ225" s="21">
        <f>AZ205-Baseline!AZ205</f>
        <v>189.00560993261811</v>
      </c>
      <c r="BA225" s="21">
        <f>BA205-Baseline!BA205</f>
        <v>191.8098026581853</v>
      </c>
      <c r="BB225" s="21">
        <f>BB205-Baseline!BB205</f>
        <v>194.5867702116596</v>
      </c>
    </row>
    <row r="226" spans="1:54" outlineLevel="2">
      <c r="A226" s="501"/>
      <c r="B226" s="150" t="s">
        <v>492</v>
      </c>
      <c r="C226" s="19"/>
      <c r="D226" s="135" t="s">
        <v>382</v>
      </c>
      <c r="E226" s="21">
        <f>E206-Baseline!E206</f>
        <v>6.3632623460162403</v>
      </c>
      <c r="F226" s="21">
        <f>F206-Baseline!F206</f>
        <v>13.336002938225484</v>
      </c>
      <c r="G226" s="21">
        <f>G206-Baseline!G206</f>
        <v>19.428356499050984</v>
      </c>
      <c r="H226" s="21">
        <f>H206-Baseline!H206</f>
        <v>25.294125166358892</v>
      </c>
      <c r="I226" s="21">
        <f>I206-Baseline!I206</f>
        <v>31.9695993479903</v>
      </c>
      <c r="J226" s="21">
        <f>J206-Baseline!J206</f>
        <v>36.784410548205173</v>
      </c>
      <c r="K226" s="21">
        <f>K206-Baseline!K206</f>
        <v>41.529441875953168</v>
      </c>
      <c r="L226" s="21">
        <f>L206-Baseline!L206</f>
        <v>46.205704633733795</v>
      </c>
      <c r="M226" s="21">
        <f>M206-Baseline!M206</f>
        <v>50.814195467488616</v>
      </c>
      <c r="N226" s="21">
        <f>N206-Baseline!N206</f>
        <v>55.355896579015109</v>
      </c>
      <c r="O226" s="21">
        <f>O206-Baseline!O206</f>
        <v>59.83177593530209</v>
      </c>
      <c r="P226" s="21">
        <f>P206-Baseline!P206</f>
        <v>64.242787474831289</v>
      </c>
      <c r="Q226" s="21">
        <f>Q206-Baseline!Q206</f>
        <v>68.589871310889052</v>
      </c>
      <c r="R226" s="21">
        <f>R206-Baseline!R206</f>
        <v>72.873953931931482</v>
      </c>
      <c r="S226" s="21">
        <f>S206-Baseline!S206</f>
        <v>77.095948399045767</v>
      </c>
      <c r="T226" s="21">
        <f>T206-Baseline!T206</f>
        <v>81.256754540549693</v>
      </c>
      <c r="U226" s="21">
        <f>U206-Baseline!U206</f>
        <v>85.35725914377096</v>
      </c>
      <c r="V226" s="21">
        <f>V206-Baseline!V206</f>
        <v>89.398336144046993</v>
      </c>
      <c r="W226" s="21">
        <f>W206-Baseline!W206</f>
        <v>93.380846810985688</v>
      </c>
      <c r="X226" s="21">
        <f>X206-Baseline!X206</f>
        <v>97.305639932026722</v>
      </c>
      <c r="Y226" s="21">
        <f>Y206-Baseline!Y206</f>
        <v>101.17355199334253</v>
      </c>
      <c r="Z226" s="21">
        <f>Z206-Baseline!Z206</f>
        <v>104.98540735811753</v>
      </c>
      <c r="AA226" s="21">
        <f>AA206-Baseline!AA206</f>
        <v>108.74201844224361</v>
      </c>
      <c r="AB226" s="21">
        <f>AB206-Baseline!AB206</f>
        <v>112.4441858874693</v>
      </c>
      <c r="AC226" s="21">
        <f>AC206-Baseline!AC206</f>
        <v>116.09269873203957</v>
      </c>
      <c r="AD226" s="21">
        <f>AD206-Baseline!AD206</f>
        <v>119.68833457886242</v>
      </c>
      <c r="AE226" s="21">
        <f>AE206-Baseline!AE206</f>
        <v>123.23185976123858</v>
      </c>
      <c r="AF226" s="21">
        <f>AF206-Baseline!AF206</f>
        <v>126.724029506189</v>
      </c>
      <c r="AG226" s="21">
        <f>AG206-Baseline!AG206</f>
        <v>130.1655880954155</v>
      </c>
      <c r="AH226" s="21">
        <f>AH206-Baseline!AH206</f>
        <v>133.55726902392857</v>
      </c>
      <c r="AI226" s="21">
        <f>AI206-Baseline!AI206</f>
        <v>136.89979515637623</v>
      </c>
      <c r="AJ226" s="21">
        <f>AJ206-Baseline!AJ206</f>
        <v>140.20986957880012</v>
      </c>
      <c r="AK226" s="21">
        <f>AK206-Baseline!AK206</f>
        <v>143.48780735634611</v>
      </c>
      <c r="AL226" s="21">
        <f>AL206-Baseline!AL206</f>
        <v>146.73392049527516</v>
      </c>
      <c r="AM226" s="21">
        <f>AM206-Baseline!AM206</f>
        <v>149.94851797266119</v>
      </c>
      <c r="AN226" s="21">
        <f>AN206-Baseline!AN206</f>
        <v>153.13190576580078</v>
      </c>
      <c r="AO226" s="21">
        <f>AO206-Baseline!AO206</f>
        <v>156.28438688133707</v>
      </c>
      <c r="AP226" s="21">
        <f>AP206-Baseline!AP206</f>
        <v>159.40626138410116</v>
      </c>
      <c r="AQ226" s="21">
        <f>AQ206-Baseline!AQ206</f>
        <v>162.49782642567337</v>
      </c>
      <c r="AR226" s="21">
        <f>AR206-Baseline!AR206</f>
        <v>165.55937627266721</v>
      </c>
      <c r="AS226" s="21">
        <f>AS206-Baseline!AS206</f>
        <v>168.59120233473877</v>
      </c>
      <c r="AT226" s="21">
        <f>AT206-Baseline!AT206</f>
        <v>171.59359319232419</v>
      </c>
      <c r="AU226" s="21">
        <f>AU206-Baseline!AU206</f>
        <v>174.56683462410783</v>
      </c>
      <c r="AV226" s="21">
        <f>AV206-Baseline!AV206</f>
        <v>177.51120963422366</v>
      </c>
      <c r="AW226" s="21">
        <f>AW206-Baseline!AW206</f>
        <v>180.42699847919272</v>
      </c>
      <c r="AX226" s="21">
        <f>AX206-Baseline!AX206</f>
        <v>183.31447869459899</v>
      </c>
      <c r="AY226" s="21">
        <f>AY206-Baseline!AY206</f>
        <v>186.17392512150616</v>
      </c>
      <c r="AZ226" s="21">
        <f>AZ206-Baseline!AZ206</f>
        <v>189.00560993261811</v>
      </c>
      <c r="BA226" s="21">
        <f>BA206-Baseline!BA206</f>
        <v>191.8098026581853</v>
      </c>
      <c r="BB226" s="21">
        <f>BB206-Baseline!BB206</f>
        <v>194.5867702116596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92" t="s">
        <v>499</v>
      </c>
      <c r="B2" s="492"/>
      <c r="C2" s="492"/>
      <c r="D2" s="492"/>
      <c r="E2" s="492"/>
      <c r="F2" s="492"/>
      <c r="G2" s="492"/>
      <c r="H2" s="492"/>
      <c r="I2" s="492"/>
      <c r="J2" s="492"/>
      <c r="K2" s="492"/>
      <c r="L2" s="492"/>
      <c r="M2" s="492"/>
      <c r="N2" s="492"/>
      <c r="O2" s="492"/>
      <c r="P2" s="492"/>
      <c r="Q2" s="492"/>
      <c r="R2" s="492"/>
      <c r="S2" s="492"/>
    </row>
    <row r="3" spans="1:19">
      <c r="A3" s="492"/>
      <c r="B3" s="492"/>
      <c r="C3" s="492"/>
      <c r="D3" s="492"/>
      <c r="E3" s="492"/>
      <c r="F3" s="492"/>
      <c r="G3" s="492"/>
      <c r="H3" s="492"/>
      <c r="I3" s="492"/>
      <c r="J3" s="492"/>
      <c r="K3" s="492"/>
      <c r="L3" s="492"/>
      <c r="M3" s="492"/>
      <c r="N3" s="492"/>
      <c r="O3" s="492"/>
      <c r="P3" s="492"/>
      <c r="Q3" s="492"/>
      <c r="R3" s="492"/>
      <c r="S3" s="492"/>
    </row>
    <row r="4" spans="1:19">
      <c r="A4" s="492"/>
      <c r="B4" s="492"/>
      <c r="C4" s="492"/>
      <c r="D4" s="492"/>
      <c r="E4" s="492"/>
      <c r="F4" s="492"/>
      <c r="G4" s="492"/>
      <c r="H4" s="492"/>
      <c r="I4" s="492"/>
      <c r="J4" s="492"/>
      <c r="K4" s="492"/>
      <c r="L4" s="492"/>
      <c r="M4" s="492"/>
      <c r="N4" s="492"/>
      <c r="O4" s="492"/>
      <c r="P4" s="492"/>
      <c r="Q4" s="492"/>
      <c r="R4" s="492"/>
      <c r="S4" s="492"/>
    </row>
    <row r="19" spans="1:19">
      <c r="A19" s="4" t="s">
        <v>519</v>
      </c>
    </row>
    <row r="20" spans="1:19">
      <c r="A20" s="492" t="s">
        <v>520</v>
      </c>
      <c r="B20" s="492"/>
      <c r="C20" s="492"/>
      <c r="D20" s="492"/>
      <c r="E20" s="492"/>
      <c r="F20" s="492"/>
      <c r="G20" s="492"/>
      <c r="H20" s="492"/>
      <c r="I20" s="492"/>
      <c r="J20" s="492"/>
      <c r="K20" s="492"/>
      <c r="L20" s="492"/>
      <c r="M20" s="492"/>
      <c r="N20" s="492"/>
      <c r="O20" s="492"/>
      <c r="P20" s="492"/>
      <c r="Q20" s="492"/>
      <c r="R20" s="492"/>
      <c r="S20" s="492"/>
    </row>
    <row r="21" spans="1:19" ht="25.5" customHeight="1">
      <c r="A21" s="492"/>
      <c r="B21" s="492"/>
      <c r="C21" s="492"/>
      <c r="D21" s="492"/>
      <c r="E21" s="492"/>
      <c r="F21" s="492"/>
      <c r="G21" s="492"/>
      <c r="H21" s="492"/>
      <c r="I21" s="492"/>
      <c r="J21" s="492"/>
      <c r="K21" s="492"/>
      <c r="L21" s="492"/>
      <c r="M21" s="492"/>
      <c r="N21" s="492"/>
      <c r="O21" s="492"/>
      <c r="P21" s="492"/>
      <c r="Q21" s="492"/>
      <c r="R21" s="492"/>
      <c r="S21" s="492"/>
    </row>
    <row r="23" spans="1:19">
      <c r="A23" s="158" t="s">
        <v>339</v>
      </c>
      <c r="B23" s="422"/>
      <c r="C23" s="422"/>
      <c r="D23" s="422"/>
      <c r="E23" s="422"/>
      <c r="F23" s="422"/>
      <c r="G23" s="422"/>
      <c r="H23" s="422"/>
      <c r="I23" s="422"/>
      <c r="J23" s="422"/>
      <c r="K23" s="422"/>
      <c r="L23" s="422"/>
      <c r="M23" s="422"/>
      <c r="N23" s="422"/>
      <c r="O23" s="422"/>
      <c r="P23" s="422"/>
      <c r="Q23" s="422"/>
      <c r="R23" s="422"/>
      <c r="S23" s="422"/>
    </row>
    <row r="24" spans="1:19">
      <c r="A24" s="158" t="s">
        <v>485</v>
      </c>
      <c r="B24" s="422"/>
      <c r="C24" s="422"/>
      <c r="D24" s="422"/>
      <c r="E24" s="422"/>
      <c r="F24" s="422"/>
      <c r="G24" s="422"/>
      <c r="H24" s="422"/>
      <c r="I24" s="422"/>
      <c r="J24" s="422"/>
      <c r="K24" s="422"/>
      <c r="L24" s="422"/>
      <c r="M24" s="422"/>
      <c r="N24" s="422"/>
      <c r="O24" s="422"/>
      <c r="P24" s="422"/>
      <c r="Q24" s="422"/>
      <c r="R24" s="422"/>
      <c r="S24" s="422"/>
    </row>
    <row r="25" spans="1:19">
      <c r="A25" s="159" t="s">
        <v>388</v>
      </c>
      <c r="B25" s="422"/>
      <c r="C25" s="422"/>
      <c r="D25" s="422"/>
      <c r="E25" s="422"/>
      <c r="F25" s="422"/>
      <c r="G25" s="422"/>
      <c r="H25" s="422"/>
      <c r="I25" s="422"/>
      <c r="J25" s="422"/>
      <c r="K25" s="422"/>
      <c r="L25" s="422"/>
      <c r="M25" s="422"/>
      <c r="N25" s="422"/>
      <c r="O25" s="422"/>
      <c r="P25" s="422"/>
      <c r="Q25" s="422"/>
      <c r="R25" s="422"/>
      <c r="S25" s="422"/>
    </row>
    <row r="26" spans="1:19">
      <c r="A26" s="159" t="s">
        <v>464</v>
      </c>
      <c r="B26" s="422"/>
      <c r="C26" s="422"/>
      <c r="D26" s="422"/>
      <c r="E26" s="422"/>
      <c r="F26" s="422"/>
      <c r="G26" s="422"/>
      <c r="H26" s="422"/>
      <c r="I26" s="422"/>
      <c r="J26" s="422"/>
      <c r="K26" s="422"/>
      <c r="L26" s="422"/>
      <c r="M26" s="422"/>
      <c r="N26" s="422"/>
      <c r="O26" s="422"/>
      <c r="P26" s="422"/>
      <c r="Q26" s="422"/>
      <c r="R26" s="422"/>
      <c r="S26" s="422"/>
    </row>
    <row r="27" spans="1:19">
      <c r="A27" s="159" t="s">
        <v>465</v>
      </c>
      <c r="B27" s="422"/>
      <c r="C27" s="422"/>
      <c r="D27" s="422"/>
      <c r="E27" s="422"/>
      <c r="F27" s="422"/>
      <c r="G27" s="422"/>
      <c r="H27" s="422"/>
      <c r="I27" s="422"/>
      <c r="J27" s="422"/>
      <c r="K27" s="422"/>
      <c r="L27" s="422"/>
      <c r="M27" s="422"/>
      <c r="N27" s="422"/>
      <c r="O27" s="422"/>
      <c r="P27" s="422"/>
      <c r="Q27" s="422"/>
      <c r="R27" s="422"/>
      <c r="S27" s="422"/>
    </row>
    <row r="31" spans="1:19">
      <c r="A31" s="4" t="s">
        <v>523</v>
      </c>
    </row>
    <row r="32" spans="1:19">
      <c r="A32" t="s">
        <v>524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E20" sqref="E2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c r="E4" s="53" t="s">
        <v>334</v>
      </c>
      <c r="F4" s="91"/>
      <c r="G4" s="28"/>
      <c r="H4" s="10"/>
      <c r="I4" s="430"/>
      <c r="J4" s="431"/>
      <c r="K4" s="431"/>
      <c r="L4" s="431"/>
      <c r="M4" s="431"/>
      <c r="N4" s="432"/>
      <c r="P4" s="436"/>
      <c r="Q4" s="437"/>
      <c r="R4" s="437"/>
      <c r="S4" s="437"/>
      <c r="T4" s="437"/>
      <c r="U4" s="438"/>
    </row>
    <row r="5" spans="1:21" outlineLevel="1">
      <c r="A5" s="13" t="s">
        <v>335</v>
      </c>
      <c r="B5" s="88"/>
      <c r="E5" s="14"/>
      <c r="H5" s="10"/>
      <c r="I5" s="503"/>
      <c r="J5" s="451"/>
      <c r="K5" s="451"/>
      <c r="L5" s="451"/>
      <c r="M5" s="451"/>
      <c r="N5" s="452"/>
      <c r="P5" s="503"/>
      <c r="Q5" s="451"/>
      <c r="R5" s="451"/>
      <c r="S5" s="451"/>
      <c r="T5" s="451"/>
      <c r="U5" s="452"/>
    </row>
    <row r="6" spans="1:21" outlineLevel="1">
      <c r="A6" s="13" t="s">
        <v>338</v>
      </c>
      <c r="B6" s="88"/>
      <c r="E6" s="53" t="s">
        <v>340</v>
      </c>
      <c r="F6" s="90"/>
      <c r="H6" s="10"/>
      <c r="I6" s="453"/>
      <c r="J6" s="454"/>
      <c r="K6" s="454"/>
      <c r="L6" s="454"/>
      <c r="M6" s="454"/>
      <c r="N6" s="455"/>
      <c r="P6" s="453"/>
      <c r="Q6" s="454"/>
      <c r="R6" s="454"/>
      <c r="S6" s="454"/>
      <c r="T6" s="454"/>
      <c r="U6" s="455"/>
    </row>
    <row r="7" spans="1:21" outlineLevel="1">
      <c r="A7" s="13" t="s">
        <v>342</v>
      </c>
      <c r="B7" s="88"/>
      <c r="E7" s="14"/>
      <c r="H7" s="10"/>
      <c r="I7" s="453"/>
      <c r="J7" s="454"/>
      <c r="K7" s="454"/>
      <c r="L7" s="454"/>
      <c r="M7" s="454"/>
      <c r="N7" s="455"/>
      <c r="P7" s="453"/>
      <c r="Q7" s="454"/>
      <c r="R7" s="454"/>
      <c r="S7" s="454"/>
      <c r="T7" s="454"/>
      <c r="U7" s="455"/>
    </row>
    <row r="8" spans="1:21" ht="41" outlineLevel="1" thickBot="1">
      <c r="A8" s="34" t="s">
        <v>343</v>
      </c>
      <c r="B8" s="89"/>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f>Baseline!B10</f>
        <v>2027</v>
      </c>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0</v>
      </c>
      <c r="C13" s="21">
        <f>B13-Baseline!B13</f>
        <v>50.814195467488616</v>
      </c>
      <c r="D13" s="21">
        <f t="shared" ref="D13:D18" si="1">INDEX($E$205:$AW$205,1,MATCH($A13,$E$53:$BB$53,0))</f>
        <v>0</v>
      </c>
      <c r="E13" s="21">
        <f>D13-Baseline!D13</f>
        <v>50.814195467488616</v>
      </c>
      <c r="F13" s="21">
        <f t="shared" ref="F13:F18" si="2">INDEX($E$206:$AW$206,1,MATCH($A13,$E$53:$BB$53,0))</f>
        <v>0</v>
      </c>
      <c r="G13" s="21">
        <f>F13-Baseline!F13</f>
        <v>50.814195467488616</v>
      </c>
      <c r="I13" s="453"/>
      <c r="J13" s="454"/>
      <c r="K13" s="454"/>
      <c r="L13" s="454"/>
      <c r="M13" s="454"/>
      <c r="N13" s="455"/>
      <c r="P13" s="453"/>
      <c r="Q13" s="454"/>
      <c r="R13" s="454"/>
      <c r="S13" s="454"/>
      <c r="T13" s="454"/>
      <c r="U13" s="455"/>
    </row>
    <row r="14" spans="1:21" outlineLevel="1">
      <c r="A14" s="58">
        <v>2040</v>
      </c>
      <c r="B14" s="21">
        <f t="shared" si="0"/>
        <v>0</v>
      </c>
      <c r="C14" s="21">
        <f>B14-Baseline!B14</f>
        <v>72.873953931931482</v>
      </c>
      <c r="D14" s="21">
        <f t="shared" si="1"/>
        <v>0</v>
      </c>
      <c r="E14" s="21">
        <f>D14-Baseline!D14</f>
        <v>72.873953931931482</v>
      </c>
      <c r="F14" s="21">
        <f t="shared" si="2"/>
        <v>0</v>
      </c>
      <c r="G14" s="21">
        <f>F14-Baseline!F14</f>
        <v>72.873953931931482</v>
      </c>
      <c r="I14" s="453"/>
      <c r="J14" s="454"/>
      <c r="K14" s="454"/>
      <c r="L14" s="454"/>
      <c r="M14" s="454"/>
      <c r="N14" s="455"/>
      <c r="P14" s="453"/>
      <c r="Q14" s="454"/>
      <c r="R14" s="454"/>
      <c r="S14" s="454"/>
      <c r="T14" s="454"/>
      <c r="U14" s="455"/>
    </row>
    <row r="15" spans="1:21" outlineLevel="1">
      <c r="A15" s="58">
        <v>2045</v>
      </c>
      <c r="B15" s="21">
        <f t="shared" si="0"/>
        <v>0</v>
      </c>
      <c r="C15" s="21">
        <f>B15-Baseline!B15</f>
        <v>93.380846810985688</v>
      </c>
      <c r="D15" s="21">
        <f t="shared" si="1"/>
        <v>0</v>
      </c>
      <c r="E15" s="21">
        <f>D15-Baseline!D15</f>
        <v>93.380846810985688</v>
      </c>
      <c r="F15" s="21">
        <f t="shared" si="2"/>
        <v>0</v>
      </c>
      <c r="G15" s="21">
        <f>F15-Baseline!F15</f>
        <v>93.380846810985688</v>
      </c>
      <c r="I15" s="453"/>
      <c r="J15" s="454"/>
      <c r="K15" s="454"/>
      <c r="L15" s="454"/>
      <c r="M15" s="454"/>
      <c r="N15" s="455"/>
      <c r="P15" s="453"/>
      <c r="Q15" s="454"/>
      <c r="R15" s="454"/>
      <c r="S15" s="454"/>
      <c r="T15" s="454"/>
      <c r="U15" s="455"/>
    </row>
    <row r="16" spans="1:21" outlineLevel="1">
      <c r="A16" s="58">
        <v>2050</v>
      </c>
      <c r="B16" s="21">
        <f t="shared" si="0"/>
        <v>0</v>
      </c>
      <c r="C16" s="21">
        <f>B16-Baseline!B16</f>
        <v>112.4441858874693</v>
      </c>
      <c r="D16" s="21">
        <f t="shared" si="1"/>
        <v>0</v>
      </c>
      <c r="E16" s="21">
        <f>D16-Baseline!D16</f>
        <v>112.4441858874693</v>
      </c>
      <c r="F16" s="21">
        <f t="shared" si="2"/>
        <v>0</v>
      </c>
      <c r="G16" s="21">
        <f>F16-Baseline!F16</f>
        <v>112.4441858874693</v>
      </c>
      <c r="I16" s="453"/>
      <c r="J16" s="454"/>
      <c r="K16" s="454"/>
      <c r="L16" s="454"/>
      <c r="M16" s="454"/>
      <c r="N16" s="455"/>
      <c r="P16" s="453"/>
      <c r="Q16" s="454"/>
      <c r="R16" s="454"/>
      <c r="S16" s="454"/>
      <c r="T16" s="454"/>
      <c r="U16" s="455"/>
    </row>
    <row r="17" spans="1:21" outlineLevel="1">
      <c r="A17" s="58">
        <v>2060</v>
      </c>
      <c r="B17" s="21">
        <f t="shared" si="0"/>
        <v>0</v>
      </c>
      <c r="C17" s="21">
        <f>B17-Baseline!B17</f>
        <v>146.73392049527516</v>
      </c>
      <c r="D17" s="21">
        <f t="shared" si="1"/>
        <v>0</v>
      </c>
      <c r="E17" s="21">
        <f>D17-Baseline!D17</f>
        <v>146.73392049527516</v>
      </c>
      <c r="F17" s="21">
        <f t="shared" si="2"/>
        <v>0</v>
      </c>
      <c r="G17" s="21">
        <f>F17-Baseline!F17</f>
        <v>146.73392049527516</v>
      </c>
      <c r="I17" s="453"/>
      <c r="J17" s="454"/>
      <c r="K17" s="454"/>
      <c r="L17" s="454"/>
      <c r="M17" s="454"/>
      <c r="N17" s="455"/>
      <c r="P17" s="453"/>
      <c r="Q17" s="454"/>
      <c r="R17" s="454"/>
      <c r="S17" s="454"/>
      <c r="T17" s="454"/>
      <c r="U17" s="455"/>
    </row>
    <row r="18" spans="1:21" outlineLevel="1">
      <c r="A18" s="58">
        <v>2070</v>
      </c>
      <c r="B18" s="21">
        <f t="shared" si="0"/>
        <v>0</v>
      </c>
      <c r="C18" s="21">
        <f>B18-Baseline!B18</f>
        <v>177.51120963422366</v>
      </c>
      <c r="D18" s="21">
        <f t="shared" si="1"/>
        <v>0</v>
      </c>
      <c r="E18" s="21">
        <f>D18-Baseline!D18</f>
        <v>177.51120963422366</v>
      </c>
      <c r="F18" s="21">
        <f t="shared" si="2"/>
        <v>0</v>
      </c>
      <c r="G18" s="21">
        <f>F18-Baseline!F18</f>
        <v>177.51120963422366</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503"/>
      <c r="J21" s="451"/>
      <c r="K21" s="451"/>
      <c r="L21" s="451"/>
      <c r="M21" s="451"/>
      <c r="N21" s="452"/>
      <c r="P21" s="503"/>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79" t="s">
        <v>357</v>
      </c>
      <c r="C23" s="480"/>
      <c r="D23" s="480"/>
      <c r="E23" s="480"/>
      <c r="F23" s="480"/>
      <c r="G23" s="481"/>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358</v>
      </c>
      <c r="I24" s="453"/>
      <c r="J24" s="454"/>
      <c r="K24" s="454"/>
      <c r="L24" s="454"/>
      <c r="M24" s="454"/>
      <c r="N24" s="455"/>
      <c r="P24" s="453"/>
      <c r="Q24" s="454"/>
      <c r="R24" s="454"/>
      <c r="S24" s="454"/>
      <c r="T24" s="454"/>
      <c r="U24" s="455"/>
    </row>
    <row r="25" spans="1:21" ht="14" outlineLevel="1" thickBot="1">
      <c r="B25" s="30" t="s">
        <v>359</v>
      </c>
      <c r="C25" s="30" t="s">
        <v>359</v>
      </c>
      <c r="D25" s="30" t="s">
        <v>359</v>
      </c>
      <c r="E25" s="30" t="s">
        <v>359</v>
      </c>
      <c r="F25" s="30" t="s">
        <v>359</v>
      </c>
      <c r="G25" s="30" t="s">
        <v>359</v>
      </c>
      <c r="I25" s="453"/>
      <c r="J25" s="454"/>
      <c r="K25" s="454"/>
      <c r="L25" s="454"/>
      <c r="M25" s="454"/>
      <c r="N25" s="455"/>
      <c r="P25" s="453"/>
      <c r="Q25" s="454"/>
      <c r="R25" s="454"/>
      <c r="S25" s="454"/>
      <c r="T25" s="454"/>
      <c r="U25" s="455"/>
    </row>
    <row r="26" spans="1:21" outlineLevel="1">
      <c r="A26" s="54" t="s">
        <v>360</v>
      </c>
      <c r="B26" s="21">
        <f>E64</f>
        <v>0</v>
      </c>
      <c r="C26" s="21">
        <f>F64</f>
        <v>0</v>
      </c>
      <c r="D26" s="21">
        <f>G64</f>
        <v>0</v>
      </c>
      <c r="E26" s="21">
        <f>H64</f>
        <v>0</v>
      </c>
      <c r="F26" s="21">
        <f>I64</f>
        <v>0</v>
      </c>
      <c r="G26" s="21">
        <f>SUM(J64:BB64)</f>
        <v>0</v>
      </c>
      <c r="I26" s="453"/>
      <c r="J26" s="454"/>
      <c r="K26" s="454"/>
      <c r="L26" s="454"/>
      <c r="M26" s="454"/>
      <c r="N26" s="455"/>
      <c r="P26" s="453"/>
      <c r="Q26" s="454"/>
      <c r="R26" s="454"/>
      <c r="S26" s="454"/>
      <c r="T26" s="454"/>
      <c r="U26" s="455"/>
    </row>
    <row r="27" spans="1:21" outlineLevel="1">
      <c r="A27" s="54" t="s">
        <v>361</v>
      </c>
      <c r="B27" s="21">
        <f>E71+E77</f>
        <v>0</v>
      </c>
      <c r="C27" s="21">
        <f>F71+F77</f>
        <v>0</v>
      </c>
      <c r="D27" s="21">
        <f>G71+G77</f>
        <v>0</v>
      </c>
      <c r="E27" s="21">
        <f>H71+H77</f>
        <v>0</v>
      </c>
      <c r="F27" s="21">
        <f>I71+I77</f>
        <v>0</v>
      </c>
      <c r="G27" s="21">
        <f>SUM(J71:BB71)+SUM(J77:BB77)</f>
        <v>0</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362</v>
      </c>
      <c r="C30" s="310" t="s">
        <v>363</v>
      </c>
      <c r="D30" s="483" t="s">
        <v>322</v>
      </c>
      <c r="E30" s="484"/>
      <c r="F30" s="484"/>
      <c r="G30" s="485"/>
      <c r="I30" s="453"/>
      <c r="J30" s="454"/>
      <c r="K30" s="454"/>
      <c r="L30" s="454"/>
      <c r="M30" s="454"/>
      <c r="N30" s="455"/>
      <c r="P30" s="453"/>
      <c r="Q30" s="454"/>
      <c r="R30" s="454"/>
      <c r="S30" s="454"/>
      <c r="T30" s="454"/>
      <c r="U30" s="455"/>
    </row>
    <row r="31" spans="1:21" outlineLevel="1">
      <c r="A31" s="465" t="s">
        <v>364</v>
      </c>
      <c r="B31" s="311"/>
      <c r="C31" s="307"/>
      <c r="D31" s="504"/>
      <c r="E31" s="504"/>
      <c r="F31" s="504"/>
      <c r="G31" s="505"/>
      <c r="I31" s="453"/>
      <c r="J31" s="454"/>
      <c r="K31" s="454"/>
      <c r="L31" s="454"/>
      <c r="M31" s="454"/>
      <c r="N31" s="455"/>
      <c r="P31" s="453"/>
      <c r="Q31" s="454"/>
      <c r="R31" s="454"/>
      <c r="S31" s="454"/>
      <c r="T31" s="454"/>
      <c r="U31" s="455"/>
    </row>
    <row r="32" spans="1:21" outlineLevel="1">
      <c r="A32" s="465"/>
      <c r="B32" s="312"/>
      <c r="C32" s="252"/>
      <c r="D32" s="488"/>
      <c r="E32" s="488"/>
      <c r="F32" s="488"/>
      <c r="G32" s="489"/>
      <c r="I32" s="453"/>
      <c r="J32" s="454"/>
      <c r="K32" s="454"/>
      <c r="L32" s="454"/>
      <c r="M32" s="454"/>
      <c r="N32" s="455"/>
      <c r="P32" s="453"/>
      <c r="Q32" s="454"/>
      <c r="R32" s="454"/>
      <c r="S32" s="454"/>
      <c r="T32" s="454"/>
      <c r="U32" s="455"/>
    </row>
    <row r="33" spans="1:21" outlineLevel="1">
      <c r="A33" s="465"/>
      <c r="B33" s="312"/>
      <c r="C33" s="252"/>
      <c r="D33" s="488"/>
      <c r="E33" s="488"/>
      <c r="F33" s="488"/>
      <c r="G33" s="489"/>
      <c r="I33" s="453"/>
      <c r="J33" s="454"/>
      <c r="K33" s="454"/>
      <c r="L33" s="454"/>
      <c r="M33" s="454"/>
      <c r="N33" s="455"/>
      <c r="P33" s="453"/>
      <c r="Q33" s="454"/>
      <c r="R33" s="454"/>
      <c r="S33" s="454"/>
      <c r="T33" s="454"/>
      <c r="U33" s="455"/>
    </row>
    <row r="34" spans="1:21" outlineLevel="1">
      <c r="A34" s="465"/>
      <c r="B34" s="312"/>
      <c r="C34" s="252"/>
      <c r="D34" s="488"/>
      <c r="E34" s="488"/>
      <c r="F34" s="488"/>
      <c r="G34" s="489"/>
      <c r="I34" s="453"/>
      <c r="J34" s="454"/>
      <c r="K34" s="454"/>
      <c r="L34" s="454"/>
      <c r="M34" s="454"/>
      <c r="N34" s="455"/>
      <c r="P34" s="453"/>
      <c r="Q34" s="454"/>
      <c r="R34" s="454"/>
      <c r="S34" s="454"/>
      <c r="T34" s="454"/>
      <c r="U34" s="455"/>
    </row>
    <row r="35" spans="1:21" outlineLevel="1">
      <c r="A35" s="465"/>
      <c r="B35" s="312"/>
      <c r="C35" s="252"/>
      <c r="D35" s="488"/>
      <c r="E35" s="488"/>
      <c r="F35" s="488"/>
      <c r="G35" s="489"/>
      <c r="I35" s="453"/>
      <c r="J35" s="454"/>
      <c r="K35" s="454"/>
      <c r="L35" s="454"/>
      <c r="M35" s="454"/>
      <c r="N35" s="455"/>
      <c r="P35" s="453"/>
      <c r="Q35" s="454"/>
      <c r="R35" s="454"/>
      <c r="S35" s="454"/>
      <c r="T35" s="454"/>
      <c r="U35" s="455"/>
    </row>
    <row r="36" spans="1:21" outlineLevel="1">
      <c r="A36" s="465"/>
      <c r="B36" s="312"/>
      <c r="C36" s="252"/>
      <c r="D36" s="488"/>
      <c r="E36" s="488"/>
      <c r="F36" s="488"/>
      <c r="G36" s="489"/>
      <c r="I36" s="453"/>
      <c r="J36" s="454"/>
      <c r="K36" s="454"/>
      <c r="L36" s="454"/>
      <c r="M36" s="454"/>
      <c r="N36" s="455"/>
      <c r="P36" s="453"/>
      <c r="Q36" s="454"/>
      <c r="R36" s="454"/>
      <c r="S36" s="454"/>
      <c r="T36" s="454"/>
      <c r="U36" s="455"/>
    </row>
    <row r="37" spans="1:21" outlineLevel="1">
      <c r="A37" s="465"/>
      <c r="B37" s="312"/>
      <c r="C37" s="252"/>
      <c r="D37" s="488"/>
      <c r="E37" s="488"/>
      <c r="F37" s="488"/>
      <c r="G37" s="489"/>
      <c r="I37" s="453"/>
      <c r="J37" s="454"/>
      <c r="K37" s="454"/>
      <c r="L37" s="454"/>
      <c r="M37" s="454"/>
      <c r="N37" s="455"/>
      <c r="P37" s="453"/>
      <c r="Q37" s="454"/>
      <c r="R37" s="454"/>
      <c r="S37" s="454"/>
      <c r="T37" s="454"/>
      <c r="U37" s="455"/>
    </row>
    <row r="38" spans="1:21" outlineLevel="1">
      <c r="A38" s="465"/>
      <c r="B38" s="312"/>
      <c r="C38" s="252"/>
      <c r="D38" s="488"/>
      <c r="E38" s="488"/>
      <c r="F38" s="488"/>
      <c r="G38" s="489"/>
      <c r="I38" s="453"/>
      <c r="J38" s="454"/>
      <c r="K38" s="454"/>
      <c r="L38" s="454"/>
      <c r="M38" s="454"/>
      <c r="N38" s="455"/>
      <c r="P38" s="453"/>
      <c r="Q38" s="454"/>
      <c r="R38" s="454"/>
      <c r="S38" s="454"/>
      <c r="T38" s="454"/>
      <c r="U38" s="455"/>
    </row>
    <row r="39" spans="1:21" outlineLevel="1">
      <c r="A39" s="465"/>
      <c r="B39" s="312"/>
      <c r="C39" s="252"/>
      <c r="D39" s="488"/>
      <c r="E39" s="488"/>
      <c r="F39" s="488"/>
      <c r="G39" s="489"/>
      <c r="I39" s="453"/>
      <c r="J39" s="454"/>
      <c r="K39" s="454"/>
      <c r="L39" s="454"/>
      <c r="M39" s="454"/>
      <c r="N39" s="455"/>
      <c r="P39" s="453"/>
      <c r="Q39" s="454"/>
      <c r="R39" s="454"/>
      <c r="S39" s="454"/>
      <c r="T39" s="454"/>
      <c r="U39" s="455"/>
    </row>
    <row r="40" spans="1:21" ht="14" outlineLevel="1" thickBot="1">
      <c r="A40" s="466"/>
      <c r="B40" s="313"/>
      <c r="C40" s="314"/>
      <c r="D40" s="486"/>
      <c r="E40" s="486"/>
      <c r="F40" s="486"/>
      <c r="G40" s="487"/>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c r="C54" s="127"/>
      <c r="D54" s="124" t="s">
        <v>382</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4"/>
      <c r="B55" s="36"/>
      <c r="C55" s="121"/>
      <c r="D55" s="2" t="s">
        <v>382</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c r="C66" s="267"/>
      <c r="D66" s="268" t="s">
        <v>382</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450</v>
      </c>
      <c r="C130" t="s">
        <v>451</v>
      </c>
      <c r="D130" t="s">
        <v>382</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452</v>
      </c>
      <c r="C131" t="s">
        <v>453</v>
      </c>
      <c r="D131" t="s">
        <v>382</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454</v>
      </c>
      <c r="C132" t="s">
        <v>455</v>
      </c>
      <c r="D132" t="s">
        <v>382</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456</v>
      </c>
      <c r="C133" s="7" t="s">
        <v>457</v>
      </c>
      <c r="D133" s="7" t="s">
        <v>382</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458</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31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315" t="s">
        <v>467</v>
      </c>
      <c r="D151" s="135" t="s">
        <v>382</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1"/>
      <c r="B152" s="135" t="s">
        <v>287</v>
      </c>
      <c r="C152" s="31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31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31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31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1"/>
      <c r="B191" s="150" t="s">
        <v>485</v>
      </c>
      <c r="C191" s="19"/>
      <c r="D191" s="135" t="s">
        <v>382</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1"/>
      <c r="B194" s="150" t="s">
        <v>487</v>
      </c>
      <c r="C194" s="19"/>
      <c r="D194" s="135" t="s">
        <v>382</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1"/>
      <c r="B195" s="150" t="s">
        <v>488</v>
      </c>
      <c r="C195" s="19"/>
      <c r="D195" s="135" t="s">
        <v>382</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1"/>
      <c r="B196" s="150" t="s">
        <v>284</v>
      </c>
      <c r="C196" s="19"/>
      <c r="D196" s="135" t="s">
        <v>382</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1"/>
      <c r="B197" s="150" t="s">
        <v>287</v>
      </c>
      <c r="C197" s="19"/>
      <c r="D197" s="135" t="s">
        <v>382</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2"/>
      <c r="B198" s="150" t="s">
        <v>469</v>
      </c>
      <c r="C198" s="19"/>
      <c r="D198" s="135" t="s">
        <v>382</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1"/>
      <c r="B201" s="150" t="s">
        <v>491</v>
      </c>
      <c r="C201" s="19"/>
      <c r="D201" s="135" t="s">
        <v>382</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2"/>
      <c r="B202" s="150" t="s">
        <v>492</v>
      </c>
      <c r="C202" s="19"/>
      <c r="D202" s="135" t="s">
        <v>382</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1"/>
      <c r="B205" s="150" t="s">
        <v>495</v>
      </c>
      <c r="C205" s="19"/>
      <c r="D205" s="135" t="s">
        <v>382</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2"/>
      <c r="B206" s="150" t="s">
        <v>496</v>
      </c>
      <c r="C206" s="19"/>
      <c r="D206" s="135" t="s">
        <v>382</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00"/>
      <c r="B211" s="150" t="s">
        <v>485</v>
      </c>
      <c r="C211" s="19"/>
      <c r="D211" s="135" t="s">
        <v>382</v>
      </c>
      <c r="E211" s="21">
        <f>E191-Baseline!E191</f>
        <v>1.183854</v>
      </c>
      <c r="F211" s="21">
        <f>F191-Baseline!F191</f>
        <v>1.8683961352657006</v>
      </c>
      <c r="G211" s="21">
        <f>G191-Baseline!G191</f>
        <v>1.0619851105043292</v>
      </c>
      <c r="H211" s="21">
        <f>H191-Baseline!H191</f>
        <v>0.90830410757109892</v>
      </c>
      <c r="I211" s="21">
        <f>I191-Baseline!I191</f>
        <v>1.7898569343545532</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5.1794083460162401</v>
      </c>
      <c r="F217" s="21">
        <f>F197-Baseline!F197</f>
        <v>5.1043444569435419</v>
      </c>
      <c r="G217" s="21">
        <f>G197-Baseline!G197</f>
        <v>5.0303684503211725</v>
      </c>
      <c r="H217" s="21">
        <f>H197-Baseline!H197</f>
        <v>4.9574645597368088</v>
      </c>
      <c r="I217" s="21">
        <f>I197-Baseline!I197</f>
        <v>4.8856172472768558</v>
      </c>
      <c r="J217" s="21">
        <f>J197-Baseline!J197</f>
        <v>4.8148112002148729</v>
      </c>
      <c r="K217" s="21">
        <f>K197-Baseline!K197</f>
        <v>4.7450313277479914</v>
      </c>
      <c r="L217" s="21">
        <f>L197-Baseline!L197</f>
        <v>4.6762627577806279</v>
      </c>
      <c r="M217" s="21">
        <f>M197-Baseline!M197</f>
        <v>4.6084908337548232</v>
      </c>
      <c r="N217" s="21">
        <f>N197-Baseline!N197</f>
        <v>4.5417011115264927</v>
      </c>
      <c r="O217" s="21">
        <f>O197-Baseline!O197</f>
        <v>4.4758793562869794</v>
      </c>
      <c r="P217" s="21">
        <f>P197-Baseline!P197</f>
        <v>4.4110115395291967</v>
      </c>
      <c r="Q217" s="21">
        <f>Q197-Baseline!Q197</f>
        <v>4.3470838360577595</v>
      </c>
      <c r="R217" s="21">
        <f>R197-Baseline!R197</f>
        <v>4.2840826210424305</v>
      </c>
      <c r="S217" s="21">
        <f>S197-Baseline!S197</f>
        <v>4.2219944671142793</v>
      </c>
      <c r="T217" s="21">
        <f>T197-Baseline!T197</f>
        <v>4.1608061415039286</v>
      </c>
      <c r="U217" s="21">
        <f>U197-Baseline!U197</f>
        <v>4.1005046032212631</v>
      </c>
      <c r="V217" s="21">
        <f>V197-Baseline!V197</f>
        <v>4.0410770002760277</v>
      </c>
      <c r="W217" s="21">
        <f>W197-Baseline!W197</f>
        <v>3.9825106669386949</v>
      </c>
      <c r="X217" s="21">
        <f>X197-Baseline!X197</f>
        <v>3.9247931210410334</v>
      </c>
      <c r="Y217" s="21">
        <f>Y197-Baseline!Y197</f>
        <v>3.8679120613158009</v>
      </c>
      <c r="Z217" s="21">
        <f>Z197-Baseline!Z197</f>
        <v>3.8118553647749938</v>
      </c>
      <c r="AA217" s="21">
        <f>AA197-Baseline!AA197</f>
        <v>3.7566110841260802</v>
      </c>
      <c r="AB217" s="21">
        <f>AB197-Baseline!AB197</f>
        <v>3.7021674452257027</v>
      </c>
      <c r="AC217" s="21">
        <f>AC197-Baseline!AC197</f>
        <v>3.6485128445702593</v>
      </c>
      <c r="AD217" s="21">
        <f>AD197-Baseline!AD197</f>
        <v>3.5956358468228631</v>
      </c>
      <c r="AE217" s="21">
        <f>AE197-Baseline!AE197</f>
        <v>3.5435251823761558</v>
      </c>
      <c r="AF217" s="21">
        <f>AF197-Baseline!AF197</f>
        <v>3.4921697449504148</v>
      </c>
      <c r="AG217" s="21">
        <f>AG197-Baseline!AG197</f>
        <v>3.4415585892264957</v>
      </c>
      <c r="AH217" s="21">
        <f>AH197-Baseline!AH197</f>
        <v>3.3916809285130691</v>
      </c>
      <c r="AI217" s="21">
        <f>AI197-Baseline!AI197</f>
        <v>3.3425261324476629</v>
      </c>
      <c r="AJ217" s="21">
        <f>AJ197-Baseline!AJ197</f>
        <v>3.3100744224238983</v>
      </c>
      <c r="AK217" s="21">
        <f>AK197-Baseline!AK197</f>
        <v>3.2779377775459966</v>
      </c>
      <c r="AL217" s="21">
        <f>AL197-Baseline!AL197</f>
        <v>3.246113138929045</v>
      </c>
      <c r="AM217" s="21">
        <f>AM197-Baseline!AM197</f>
        <v>3.2145974773860448</v>
      </c>
      <c r="AN217" s="21">
        <f>AN197-Baseline!AN197</f>
        <v>3.1833877931395786</v>
      </c>
      <c r="AO217" s="21">
        <f>AO197-Baseline!AO197</f>
        <v>3.1524811155362809</v>
      </c>
      <c r="AP217" s="21">
        <f>AP197-Baseline!AP197</f>
        <v>3.1218745027640837</v>
      </c>
      <c r="AQ217" s="21">
        <f>AQ197-Baseline!AQ197</f>
        <v>3.0915650415722</v>
      </c>
      <c r="AR217" s="21">
        <f>AR197-Baseline!AR197</f>
        <v>3.06154984699383</v>
      </c>
      <c r="AS217" s="21">
        <f>AS197-Baseline!AS197</f>
        <v>3.0318260620715596</v>
      </c>
      <c r="AT217" s="21">
        <f>AT197-Baseline!AT197</f>
        <v>3.0023908575854281</v>
      </c>
      <c r="AU217" s="21">
        <f>AU197-Baseline!AU197</f>
        <v>2.9732414317836282</v>
      </c>
      <c r="AV217" s="21">
        <f>AV197-Baseline!AV197</f>
        <v>2.944375010115825</v>
      </c>
      <c r="AW217" s="21">
        <f>AW197-Baseline!AW197</f>
        <v>2.9157888449690703</v>
      </c>
      <c r="AX217" s="21">
        <f>AX197-Baseline!AX197</f>
        <v>2.8874802154062635</v>
      </c>
      <c r="AY217" s="21">
        <f>AY197-Baseline!AY197</f>
        <v>2.8594464269071733</v>
      </c>
      <c r="AZ217" s="21">
        <f>AZ197-Baseline!AZ197</f>
        <v>2.8316848111119581</v>
      </c>
      <c r="BA217" s="21">
        <f>BA197-Baseline!BA197</f>
        <v>2.8041927255671815</v>
      </c>
      <c r="BB217" s="21">
        <f>BB197-Baseline!BB197</f>
        <v>2.7769675534742961</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E200-Baseline!E200</f>
        <v>6.3632623460162403</v>
      </c>
      <c r="F220" s="21">
        <f>F200-Baseline!F200</f>
        <v>6.9727405922092425</v>
      </c>
      <c r="G220" s="21">
        <f>G200-Baseline!G200</f>
        <v>6.0923535608255017</v>
      </c>
      <c r="H220" s="21">
        <f>H200-Baseline!H200</f>
        <v>5.8657686673079077</v>
      </c>
      <c r="I220" s="21">
        <f>I200-Baseline!I200</f>
        <v>6.6754741816314089</v>
      </c>
      <c r="J220" s="21">
        <f>J200-Baseline!J200</f>
        <v>4.8148112002148729</v>
      </c>
      <c r="K220" s="21">
        <f>K200-Baseline!K200</f>
        <v>4.7450313277479914</v>
      </c>
      <c r="L220" s="21">
        <f>L200-Baseline!L200</f>
        <v>4.6762627577806279</v>
      </c>
      <c r="M220" s="21">
        <f>M200-Baseline!M200</f>
        <v>4.6084908337548232</v>
      </c>
      <c r="N220" s="21">
        <f>N200-Baseline!N200</f>
        <v>4.5417011115264927</v>
      </c>
      <c r="O220" s="21">
        <f>O200-Baseline!O200</f>
        <v>4.4758793562869794</v>
      </c>
      <c r="P220" s="21">
        <f>P200-Baseline!P200</f>
        <v>4.4110115395291967</v>
      </c>
      <c r="Q220" s="21">
        <f>Q200-Baseline!Q200</f>
        <v>4.3470838360577595</v>
      </c>
      <c r="R220" s="21">
        <f>R200-Baseline!R200</f>
        <v>4.2840826210424305</v>
      </c>
      <c r="S220" s="21">
        <f>S200-Baseline!S200</f>
        <v>4.2219944671142793</v>
      </c>
      <c r="T220" s="21">
        <f>T200-Baseline!T200</f>
        <v>4.1608061415039286</v>
      </c>
      <c r="U220" s="21">
        <f>U200-Baseline!U200</f>
        <v>4.1005046032212631</v>
      </c>
      <c r="V220" s="21">
        <f>V200-Baseline!V200</f>
        <v>4.0410770002760277</v>
      </c>
      <c r="W220" s="21">
        <f>W200-Baseline!W200</f>
        <v>3.9825106669386949</v>
      </c>
      <c r="X220" s="21">
        <f>X200-Baseline!X200</f>
        <v>3.9247931210410334</v>
      </c>
      <c r="Y220" s="21">
        <f>Y200-Baseline!Y200</f>
        <v>3.8679120613158009</v>
      </c>
      <c r="Z220" s="21">
        <f>Z200-Baseline!Z200</f>
        <v>3.8118553647749938</v>
      </c>
      <c r="AA220" s="21">
        <f>AA200-Baseline!AA200</f>
        <v>3.7566110841260802</v>
      </c>
      <c r="AB220" s="21">
        <f>AB200-Baseline!AB200</f>
        <v>3.7021674452257027</v>
      </c>
      <c r="AC220" s="21">
        <f>AC200-Baseline!AC200</f>
        <v>3.6485128445702593</v>
      </c>
      <c r="AD220" s="21">
        <f>AD200-Baseline!AD200</f>
        <v>3.5956358468228631</v>
      </c>
      <c r="AE220" s="21">
        <f>AE200-Baseline!AE200</f>
        <v>3.5435251823761558</v>
      </c>
      <c r="AF220" s="21">
        <f>AF200-Baseline!AF200</f>
        <v>3.4921697449504148</v>
      </c>
      <c r="AG220" s="21">
        <f>AG200-Baseline!AG200</f>
        <v>3.4415585892264957</v>
      </c>
      <c r="AH220" s="21">
        <f>AH200-Baseline!AH200</f>
        <v>3.3916809285130691</v>
      </c>
      <c r="AI220" s="21">
        <f>AI200-Baseline!AI200</f>
        <v>3.3425261324476629</v>
      </c>
      <c r="AJ220" s="21">
        <f>AJ200-Baseline!AJ200</f>
        <v>3.3100744224238983</v>
      </c>
      <c r="AK220" s="21">
        <f>AK200-Baseline!AK200</f>
        <v>3.2779377775459966</v>
      </c>
      <c r="AL220" s="21">
        <f>AL200-Baseline!AL200</f>
        <v>3.246113138929045</v>
      </c>
      <c r="AM220" s="21">
        <f>AM200-Baseline!AM200</f>
        <v>3.2145974773860448</v>
      </c>
      <c r="AN220" s="21">
        <f>AN200-Baseline!AN200</f>
        <v>3.1833877931395786</v>
      </c>
      <c r="AO220" s="21">
        <f>AO200-Baseline!AO200</f>
        <v>3.1524811155362809</v>
      </c>
      <c r="AP220" s="21">
        <f>AP200-Baseline!AP200</f>
        <v>3.1218745027640837</v>
      </c>
      <c r="AQ220" s="21">
        <f>AQ200-Baseline!AQ200</f>
        <v>3.0915650415722</v>
      </c>
      <c r="AR220" s="21">
        <f>AR200-Baseline!AR200</f>
        <v>3.06154984699383</v>
      </c>
      <c r="AS220" s="21">
        <f>AS200-Baseline!AS200</f>
        <v>3.0318260620715596</v>
      </c>
      <c r="AT220" s="21">
        <f>AT200-Baseline!AT200</f>
        <v>3.0023908575854281</v>
      </c>
      <c r="AU220" s="21">
        <f>AU200-Baseline!AU200</f>
        <v>2.9732414317836282</v>
      </c>
      <c r="AV220" s="21">
        <f>AV200-Baseline!AV200</f>
        <v>2.944375010115825</v>
      </c>
      <c r="AW220" s="21">
        <f>AW200-Baseline!AW200</f>
        <v>2.9157888449690703</v>
      </c>
      <c r="AX220" s="21">
        <f>AX200-Baseline!AX200</f>
        <v>2.8874802154062635</v>
      </c>
      <c r="AY220" s="21">
        <f>AY200-Baseline!AY200</f>
        <v>2.8594464269071733</v>
      </c>
      <c r="AZ220" s="21">
        <f>AZ200-Baseline!AZ200</f>
        <v>2.8316848111119581</v>
      </c>
      <c r="BA220" s="21">
        <f>BA200-Baseline!BA200</f>
        <v>2.8041927255671815</v>
      </c>
      <c r="BB220" s="21">
        <f>BB200-Baseline!BB200</f>
        <v>2.7769675534742961</v>
      </c>
    </row>
    <row r="221" spans="1:54" outlineLevel="2">
      <c r="A221" s="500"/>
      <c r="B221" s="150" t="s">
        <v>491</v>
      </c>
      <c r="C221" s="19"/>
      <c r="D221" s="135" t="s">
        <v>382</v>
      </c>
      <c r="E221" s="21">
        <f>E201-Baseline!E201</f>
        <v>6.3632623460162403</v>
      </c>
      <c r="F221" s="21">
        <f>F201-Baseline!F201</f>
        <v>6.9727405922092425</v>
      </c>
      <c r="G221" s="21">
        <f>G201-Baseline!G201</f>
        <v>6.0923535608255017</v>
      </c>
      <c r="H221" s="21">
        <f>H201-Baseline!H201</f>
        <v>5.8657686673079077</v>
      </c>
      <c r="I221" s="21">
        <f>I201-Baseline!I201</f>
        <v>6.6754741816314089</v>
      </c>
      <c r="J221" s="21">
        <f>J201-Baseline!J201</f>
        <v>4.8148112002148729</v>
      </c>
      <c r="K221" s="21">
        <f>K201-Baseline!K201</f>
        <v>4.7450313277479914</v>
      </c>
      <c r="L221" s="21">
        <f>L201-Baseline!L201</f>
        <v>4.6762627577806279</v>
      </c>
      <c r="M221" s="21">
        <f>M201-Baseline!M201</f>
        <v>4.6084908337548232</v>
      </c>
      <c r="N221" s="21">
        <f>N201-Baseline!N201</f>
        <v>4.5417011115264927</v>
      </c>
      <c r="O221" s="21">
        <f>O201-Baseline!O201</f>
        <v>4.4758793562869794</v>
      </c>
      <c r="P221" s="21">
        <f>P201-Baseline!P201</f>
        <v>4.4110115395291967</v>
      </c>
      <c r="Q221" s="21">
        <f>Q201-Baseline!Q201</f>
        <v>4.3470838360577595</v>
      </c>
      <c r="R221" s="21">
        <f>R201-Baseline!R201</f>
        <v>4.2840826210424305</v>
      </c>
      <c r="S221" s="21">
        <f>S201-Baseline!S201</f>
        <v>4.2219944671142793</v>
      </c>
      <c r="T221" s="21">
        <f>T201-Baseline!T201</f>
        <v>4.1608061415039286</v>
      </c>
      <c r="U221" s="21">
        <f>U201-Baseline!U201</f>
        <v>4.1005046032212631</v>
      </c>
      <c r="V221" s="21">
        <f>V201-Baseline!V201</f>
        <v>4.0410770002760277</v>
      </c>
      <c r="W221" s="21">
        <f>W201-Baseline!W201</f>
        <v>3.9825106669386949</v>
      </c>
      <c r="X221" s="21">
        <f>X201-Baseline!X201</f>
        <v>3.9247931210410334</v>
      </c>
      <c r="Y221" s="21">
        <f>Y201-Baseline!Y201</f>
        <v>3.8679120613158009</v>
      </c>
      <c r="Z221" s="21">
        <f>Z201-Baseline!Z201</f>
        <v>3.8118553647749938</v>
      </c>
      <c r="AA221" s="21">
        <f>AA201-Baseline!AA201</f>
        <v>3.7566110841260802</v>
      </c>
      <c r="AB221" s="21">
        <f>AB201-Baseline!AB201</f>
        <v>3.7021674452257027</v>
      </c>
      <c r="AC221" s="21">
        <f>AC201-Baseline!AC201</f>
        <v>3.6485128445702593</v>
      </c>
      <c r="AD221" s="21">
        <f>AD201-Baseline!AD201</f>
        <v>3.5956358468228631</v>
      </c>
      <c r="AE221" s="21">
        <f>AE201-Baseline!AE201</f>
        <v>3.5435251823761558</v>
      </c>
      <c r="AF221" s="21">
        <f>AF201-Baseline!AF201</f>
        <v>3.4921697449504148</v>
      </c>
      <c r="AG221" s="21">
        <f>AG201-Baseline!AG201</f>
        <v>3.4415585892264957</v>
      </c>
      <c r="AH221" s="21">
        <f>AH201-Baseline!AH201</f>
        <v>3.3916809285130691</v>
      </c>
      <c r="AI221" s="21">
        <f>AI201-Baseline!AI201</f>
        <v>3.3425261324476629</v>
      </c>
      <c r="AJ221" s="21">
        <f>AJ201-Baseline!AJ201</f>
        <v>3.3100744224238983</v>
      </c>
      <c r="AK221" s="21">
        <f>AK201-Baseline!AK201</f>
        <v>3.2779377775459966</v>
      </c>
      <c r="AL221" s="21">
        <f>AL201-Baseline!AL201</f>
        <v>3.246113138929045</v>
      </c>
      <c r="AM221" s="21">
        <f>AM201-Baseline!AM201</f>
        <v>3.2145974773860448</v>
      </c>
      <c r="AN221" s="21">
        <f>AN201-Baseline!AN201</f>
        <v>3.1833877931395786</v>
      </c>
      <c r="AO221" s="21">
        <f>AO201-Baseline!AO201</f>
        <v>3.1524811155362809</v>
      </c>
      <c r="AP221" s="21">
        <f>AP201-Baseline!AP201</f>
        <v>3.1218745027640837</v>
      </c>
      <c r="AQ221" s="21">
        <f>AQ201-Baseline!AQ201</f>
        <v>3.0915650415722</v>
      </c>
      <c r="AR221" s="21">
        <f>AR201-Baseline!AR201</f>
        <v>3.06154984699383</v>
      </c>
      <c r="AS221" s="21">
        <f>AS201-Baseline!AS201</f>
        <v>3.0318260620715596</v>
      </c>
      <c r="AT221" s="21">
        <f>AT201-Baseline!AT201</f>
        <v>3.0023908575854281</v>
      </c>
      <c r="AU221" s="21">
        <f>AU201-Baseline!AU201</f>
        <v>2.9732414317836282</v>
      </c>
      <c r="AV221" s="21">
        <f>AV201-Baseline!AV201</f>
        <v>2.944375010115825</v>
      </c>
      <c r="AW221" s="21">
        <f>AW201-Baseline!AW201</f>
        <v>2.9157888449690703</v>
      </c>
      <c r="AX221" s="21">
        <f>AX201-Baseline!AX201</f>
        <v>2.8874802154062635</v>
      </c>
      <c r="AY221" s="21">
        <f>AY201-Baseline!AY201</f>
        <v>2.8594464269071733</v>
      </c>
      <c r="AZ221" s="21">
        <f>AZ201-Baseline!AZ201</f>
        <v>2.8316848111119581</v>
      </c>
      <c r="BA221" s="21">
        <f>BA201-Baseline!BA201</f>
        <v>2.8041927255671815</v>
      </c>
      <c r="BB221" s="21">
        <f>BB201-Baseline!BB201</f>
        <v>2.7769675534742961</v>
      </c>
    </row>
    <row r="222" spans="1:54" outlineLevel="2">
      <c r="A222" s="501"/>
      <c r="B222" s="150" t="s">
        <v>492</v>
      </c>
      <c r="C222" s="19"/>
      <c r="D222" s="135" t="s">
        <v>382</v>
      </c>
      <c r="E222" s="21">
        <f>E202-Baseline!E202</f>
        <v>6.3632623460162403</v>
      </c>
      <c r="F222" s="21">
        <f>F202-Baseline!F202</f>
        <v>6.9727405922092425</v>
      </c>
      <c r="G222" s="21">
        <f>G202-Baseline!G202</f>
        <v>6.0923535608255017</v>
      </c>
      <c r="H222" s="21">
        <f>H202-Baseline!H202</f>
        <v>5.8657686673079077</v>
      </c>
      <c r="I222" s="21">
        <f>I202-Baseline!I202</f>
        <v>6.6754741816314089</v>
      </c>
      <c r="J222" s="21">
        <f>J202-Baseline!J202</f>
        <v>4.8148112002148729</v>
      </c>
      <c r="K222" s="21">
        <f>K202-Baseline!K202</f>
        <v>4.7450313277479914</v>
      </c>
      <c r="L222" s="21">
        <f>L202-Baseline!L202</f>
        <v>4.6762627577806279</v>
      </c>
      <c r="M222" s="21">
        <f>M202-Baseline!M202</f>
        <v>4.6084908337548232</v>
      </c>
      <c r="N222" s="21">
        <f>N202-Baseline!N202</f>
        <v>4.5417011115264927</v>
      </c>
      <c r="O222" s="21">
        <f>O202-Baseline!O202</f>
        <v>4.4758793562869794</v>
      </c>
      <c r="P222" s="21">
        <f>P202-Baseline!P202</f>
        <v>4.4110115395291967</v>
      </c>
      <c r="Q222" s="21">
        <f>Q202-Baseline!Q202</f>
        <v>4.3470838360577595</v>
      </c>
      <c r="R222" s="21">
        <f>R202-Baseline!R202</f>
        <v>4.2840826210424305</v>
      </c>
      <c r="S222" s="21">
        <f>S202-Baseline!S202</f>
        <v>4.2219944671142793</v>
      </c>
      <c r="T222" s="21">
        <f>T202-Baseline!T202</f>
        <v>4.1608061415039286</v>
      </c>
      <c r="U222" s="21">
        <f>U202-Baseline!U202</f>
        <v>4.1005046032212631</v>
      </c>
      <c r="V222" s="21">
        <f>V202-Baseline!V202</f>
        <v>4.0410770002760277</v>
      </c>
      <c r="W222" s="21">
        <f>W202-Baseline!W202</f>
        <v>3.9825106669386949</v>
      </c>
      <c r="X222" s="21">
        <f>X202-Baseline!X202</f>
        <v>3.9247931210410334</v>
      </c>
      <c r="Y222" s="21">
        <f>Y202-Baseline!Y202</f>
        <v>3.8679120613158009</v>
      </c>
      <c r="Z222" s="21">
        <f>Z202-Baseline!Z202</f>
        <v>3.8118553647749938</v>
      </c>
      <c r="AA222" s="21">
        <f>AA202-Baseline!AA202</f>
        <v>3.7566110841260802</v>
      </c>
      <c r="AB222" s="21">
        <f>AB202-Baseline!AB202</f>
        <v>3.7021674452257027</v>
      </c>
      <c r="AC222" s="21">
        <f>AC202-Baseline!AC202</f>
        <v>3.6485128445702593</v>
      </c>
      <c r="AD222" s="21">
        <f>AD202-Baseline!AD202</f>
        <v>3.5956358468228631</v>
      </c>
      <c r="AE222" s="21">
        <f>AE202-Baseline!AE202</f>
        <v>3.5435251823761558</v>
      </c>
      <c r="AF222" s="21">
        <f>AF202-Baseline!AF202</f>
        <v>3.4921697449504148</v>
      </c>
      <c r="AG222" s="21">
        <f>AG202-Baseline!AG202</f>
        <v>3.4415585892264957</v>
      </c>
      <c r="AH222" s="21">
        <f>AH202-Baseline!AH202</f>
        <v>3.3916809285130691</v>
      </c>
      <c r="AI222" s="21">
        <f>AI202-Baseline!AI202</f>
        <v>3.3425261324476629</v>
      </c>
      <c r="AJ222" s="21">
        <f>AJ202-Baseline!AJ202</f>
        <v>3.3100744224238983</v>
      </c>
      <c r="AK222" s="21">
        <f>AK202-Baseline!AK202</f>
        <v>3.2779377775459966</v>
      </c>
      <c r="AL222" s="21">
        <f>AL202-Baseline!AL202</f>
        <v>3.246113138929045</v>
      </c>
      <c r="AM222" s="21">
        <f>AM202-Baseline!AM202</f>
        <v>3.2145974773860448</v>
      </c>
      <c r="AN222" s="21">
        <f>AN202-Baseline!AN202</f>
        <v>3.1833877931395786</v>
      </c>
      <c r="AO222" s="21">
        <f>AO202-Baseline!AO202</f>
        <v>3.1524811155362809</v>
      </c>
      <c r="AP222" s="21">
        <f>AP202-Baseline!AP202</f>
        <v>3.1218745027640837</v>
      </c>
      <c r="AQ222" s="21">
        <f>AQ202-Baseline!AQ202</f>
        <v>3.0915650415722</v>
      </c>
      <c r="AR222" s="21">
        <f>AR202-Baseline!AR202</f>
        <v>3.06154984699383</v>
      </c>
      <c r="AS222" s="21">
        <f>AS202-Baseline!AS202</f>
        <v>3.0318260620715596</v>
      </c>
      <c r="AT222" s="21">
        <f>AT202-Baseline!AT202</f>
        <v>3.0023908575854281</v>
      </c>
      <c r="AU222" s="21">
        <f>AU202-Baseline!AU202</f>
        <v>2.9732414317836282</v>
      </c>
      <c r="AV222" s="21">
        <f>AV202-Baseline!AV202</f>
        <v>2.944375010115825</v>
      </c>
      <c r="AW222" s="21">
        <f>AW202-Baseline!AW202</f>
        <v>2.9157888449690703</v>
      </c>
      <c r="AX222" s="21">
        <f>AX202-Baseline!AX202</f>
        <v>2.8874802154062635</v>
      </c>
      <c r="AY222" s="21">
        <f>AY202-Baseline!AY202</f>
        <v>2.8594464269071733</v>
      </c>
      <c r="AZ222" s="21">
        <f>AZ202-Baseline!AZ202</f>
        <v>2.8316848111119581</v>
      </c>
      <c r="BA222" s="21">
        <f>BA202-Baseline!BA202</f>
        <v>2.8041927255671815</v>
      </c>
      <c r="BB222" s="21">
        <f>BB202-Baseline!BB202</f>
        <v>2.7769675534742961</v>
      </c>
    </row>
    <row r="223" spans="1:54" outlineLevel="2">
      <c r="B223" s="19"/>
      <c r="C223" s="19"/>
      <c r="D223" s="19"/>
      <c r="E223" s="15"/>
    </row>
    <row r="224" spans="1:54" outlineLevel="2">
      <c r="A224" s="499" t="s">
        <v>493</v>
      </c>
      <c r="B224" s="150" t="s">
        <v>490</v>
      </c>
      <c r="C224" s="19"/>
      <c r="D224" s="135" t="s">
        <v>382</v>
      </c>
      <c r="E224" s="21">
        <f>E204-Baseline!E204</f>
        <v>6.3632623460162403</v>
      </c>
      <c r="F224" s="21">
        <f>F204-Baseline!F204</f>
        <v>13.336002938225484</v>
      </c>
      <c r="G224" s="21">
        <f>G204-Baseline!G204</f>
        <v>19.428356499050984</v>
      </c>
      <c r="H224" s="21">
        <f>H204-Baseline!H204</f>
        <v>25.294125166358892</v>
      </c>
      <c r="I224" s="21">
        <f>I204-Baseline!I204</f>
        <v>31.9695993479903</v>
      </c>
      <c r="J224" s="21">
        <f>J204-Baseline!J204</f>
        <v>36.784410548205173</v>
      </c>
      <c r="K224" s="21">
        <f>K204-Baseline!K204</f>
        <v>41.529441875953168</v>
      </c>
      <c r="L224" s="21">
        <f>L204-Baseline!L204</f>
        <v>46.205704633733795</v>
      </c>
      <c r="M224" s="21">
        <f>M204-Baseline!M204</f>
        <v>50.814195467488616</v>
      </c>
      <c r="N224" s="21">
        <f>N204-Baseline!N204</f>
        <v>55.355896579015109</v>
      </c>
      <c r="O224" s="21">
        <f>O204-Baseline!O204</f>
        <v>59.83177593530209</v>
      </c>
      <c r="P224" s="21">
        <f>P204-Baseline!P204</f>
        <v>64.242787474831289</v>
      </c>
      <c r="Q224" s="21">
        <f>Q204-Baseline!Q204</f>
        <v>68.589871310889052</v>
      </c>
      <c r="R224" s="21">
        <f>R204-Baseline!R204</f>
        <v>72.873953931931482</v>
      </c>
      <c r="S224" s="21">
        <f>S204-Baseline!S204</f>
        <v>77.095948399045767</v>
      </c>
      <c r="T224" s="21">
        <f>T204-Baseline!T204</f>
        <v>81.256754540549693</v>
      </c>
      <c r="U224" s="21">
        <f>U204-Baseline!U204</f>
        <v>85.35725914377096</v>
      </c>
      <c r="V224" s="21">
        <f>V204-Baseline!V204</f>
        <v>89.398336144046993</v>
      </c>
      <c r="W224" s="21">
        <f>W204-Baseline!W204</f>
        <v>93.380846810985688</v>
      </c>
      <c r="X224" s="21">
        <f>X204-Baseline!X204</f>
        <v>97.305639932026722</v>
      </c>
      <c r="Y224" s="21">
        <f>Y204-Baseline!Y204</f>
        <v>101.17355199334253</v>
      </c>
      <c r="Z224" s="21">
        <f>Z204-Baseline!Z204</f>
        <v>104.98540735811753</v>
      </c>
      <c r="AA224" s="21">
        <f>AA204-Baseline!AA204</f>
        <v>108.74201844224361</v>
      </c>
      <c r="AB224" s="21">
        <f>AB204-Baseline!AB204</f>
        <v>112.4441858874693</v>
      </c>
      <c r="AC224" s="21">
        <f>AC204-Baseline!AC204</f>
        <v>116.09269873203957</v>
      </c>
      <c r="AD224" s="21">
        <f>AD204-Baseline!AD204</f>
        <v>119.68833457886242</v>
      </c>
      <c r="AE224" s="21">
        <f>AE204-Baseline!AE204</f>
        <v>123.23185976123858</v>
      </c>
      <c r="AF224" s="21">
        <f>AF204-Baseline!AF204</f>
        <v>126.724029506189</v>
      </c>
      <c r="AG224" s="21">
        <f>AG204-Baseline!AG204</f>
        <v>130.1655880954155</v>
      </c>
      <c r="AH224" s="21">
        <f>AH204-Baseline!AH204</f>
        <v>133.55726902392857</v>
      </c>
      <c r="AI224" s="21">
        <f>AI204-Baseline!AI204</f>
        <v>136.89979515637623</v>
      </c>
      <c r="AJ224" s="21">
        <f>AJ204-Baseline!AJ204</f>
        <v>140.20986957880012</v>
      </c>
      <c r="AK224" s="21">
        <f>AK204-Baseline!AK204</f>
        <v>143.48780735634611</v>
      </c>
      <c r="AL224" s="21">
        <f>AL204-Baseline!AL204</f>
        <v>146.73392049527516</v>
      </c>
      <c r="AM224" s="21">
        <f>AM204-Baseline!AM204</f>
        <v>149.94851797266119</v>
      </c>
      <c r="AN224" s="21">
        <f>AN204-Baseline!AN204</f>
        <v>153.13190576580078</v>
      </c>
      <c r="AO224" s="21">
        <f>AO204-Baseline!AO204</f>
        <v>156.28438688133707</v>
      </c>
      <c r="AP224" s="21">
        <f>AP204-Baseline!AP204</f>
        <v>159.40626138410116</v>
      </c>
      <c r="AQ224" s="21">
        <f>AQ204-Baseline!AQ204</f>
        <v>162.49782642567337</v>
      </c>
      <c r="AR224" s="21">
        <f>AR204-Baseline!AR204</f>
        <v>165.55937627266721</v>
      </c>
      <c r="AS224" s="21">
        <f>AS204-Baseline!AS204</f>
        <v>168.59120233473877</v>
      </c>
      <c r="AT224" s="21">
        <f>AT204-Baseline!AT204</f>
        <v>171.59359319232419</v>
      </c>
      <c r="AU224" s="21">
        <f>AU204-Baseline!AU204</f>
        <v>174.56683462410783</v>
      </c>
      <c r="AV224" s="21">
        <f>AV204-Baseline!AV204</f>
        <v>177.51120963422366</v>
      </c>
      <c r="AW224" s="21">
        <f>AW204-Baseline!AW204</f>
        <v>180.42699847919272</v>
      </c>
      <c r="AX224" s="21">
        <f>AX204-Baseline!AX204</f>
        <v>183.31447869459899</v>
      </c>
      <c r="AY224" s="21">
        <f>AY204-Baseline!AY204</f>
        <v>186.17392512150616</v>
      </c>
      <c r="AZ224" s="21">
        <f>AZ204-Baseline!AZ204</f>
        <v>189.00560993261811</v>
      </c>
      <c r="BA224" s="21">
        <f>BA204-Baseline!BA204</f>
        <v>191.8098026581853</v>
      </c>
      <c r="BB224" s="21">
        <f>BB204-Baseline!BB204</f>
        <v>194.5867702116596</v>
      </c>
    </row>
    <row r="225" spans="1:54" outlineLevel="2">
      <c r="A225" s="500"/>
      <c r="B225" s="150" t="s">
        <v>491</v>
      </c>
      <c r="C225" s="19"/>
      <c r="D225" s="135" t="s">
        <v>382</v>
      </c>
      <c r="E225" s="21">
        <f>E205-Baseline!E205</f>
        <v>6.3632623460162403</v>
      </c>
      <c r="F225" s="21">
        <f>F205-Baseline!F205</f>
        <v>13.336002938225484</v>
      </c>
      <c r="G225" s="21">
        <f>G205-Baseline!G205</f>
        <v>19.428356499050984</v>
      </c>
      <c r="H225" s="21">
        <f>H205-Baseline!H205</f>
        <v>25.294125166358892</v>
      </c>
      <c r="I225" s="21">
        <f>I205-Baseline!I205</f>
        <v>31.9695993479903</v>
      </c>
      <c r="J225" s="21">
        <f>J205-Baseline!J205</f>
        <v>36.784410548205173</v>
      </c>
      <c r="K225" s="21">
        <f>K205-Baseline!K205</f>
        <v>41.529441875953168</v>
      </c>
      <c r="L225" s="21">
        <f>L205-Baseline!L205</f>
        <v>46.205704633733795</v>
      </c>
      <c r="M225" s="21">
        <f>M205-Baseline!M205</f>
        <v>50.814195467488616</v>
      </c>
      <c r="N225" s="21">
        <f>N205-Baseline!N205</f>
        <v>55.355896579015109</v>
      </c>
      <c r="O225" s="21">
        <f>O205-Baseline!O205</f>
        <v>59.83177593530209</v>
      </c>
      <c r="P225" s="21">
        <f>P205-Baseline!P205</f>
        <v>64.242787474831289</v>
      </c>
      <c r="Q225" s="21">
        <f>Q205-Baseline!Q205</f>
        <v>68.589871310889052</v>
      </c>
      <c r="R225" s="21">
        <f>R205-Baseline!R205</f>
        <v>72.873953931931482</v>
      </c>
      <c r="S225" s="21">
        <f>S205-Baseline!S205</f>
        <v>77.095948399045767</v>
      </c>
      <c r="T225" s="21">
        <f>T205-Baseline!T205</f>
        <v>81.256754540549693</v>
      </c>
      <c r="U225" s="21">
        <f>U205-Baseline!U205</f>
        <v>85.35725914377096</v>
      </c>
      <c r="V225" s="21">
        <f>V205-Baseline!V205</f>
        <v>89.398336144046993</v>
      </c>
      <c r="W225" s="21">
        <f>W205-Baseline!W205</f>
        <v>93.380846810985688</v>
      </c>
      <c r="X225" s="21">
        <f>X205-Baseline!X205</f>
        <v>97.305639932026722</v>
      </c>
      <c r="Y225" s="21">
        <f>Y205-Baseline!Y205</f>
        <v>101.17355199334253</v>
      </c>
      <c r="Z225" s="21">
        <f>Z205-Baseline!Z205</f>
        <v>104.98540735811753</v>
      </c>
      <c r="AA225" s="21">
        <f>AA205-Baseline!AA205</f>
        <v>108.74201844224361</v>
      </c>
      <c r="AB225" s="21">
        <f>AB205-Baseline!AB205</f>
        <v>112.4441858874693</v>
      </c>
      <c r="AC225" s="21">
        <f>AC205-Baseline!AC205</f>
        <v>116.09269873203957</v>
      </c>
      <c r="AD225" s="21">
        <f>AD205-Baseline!AD205</f>
        <v>119.68833457886242</v>
      </c>
      <c r="AE225" s="21">
        <f>AE205-Baseline!AE205</f>
        <v>123.23185976123858</v>
      </c>
      <c r="AF225" s="21">
        <f>AF205-Baseline!AF205</f>
        <v>126.724029506189</v>
      </c>
      <c r="AG225" s="21">
        <f>AG205-Baseline!AG205</f>
        <v>130.1655880954155</v>
      </c>
      <c r="AH225" s="21">
        <f>AH205-Baseline!AH205</f>
        <v>133.55726902392857</v>
      </c>
      <c r="AI225" s="21">
        <f>AI205-Baseline!AI205</f>
        <v>136.89979515637623</v>
      </c>
      <c r="AJ225" s="21">
        <f>AJ205-Baseline!AJ205</f>
        <v>140.20986957880012</v>
      </c>
      <c r="AK225" s="21">
        <f>AK205-Baseline!AK205</f>
        <v>143.48780735634611</v>
      </c>
      <c r="AL225" s="21">
        <f>AL205-Baseline!AL205</f>
        <v>146.73392049527516</v>
      </c>
      <c r="AM225" s="21">
        <f>AM205-Baseline!AM205</f>
        <v>149.94851797266119</v>
      </c>
      <c r="AN225" s="21">
        <f>AN205-Baseline!AN205</f>
        <v>153.13190576580078</v>
      </c>
      <c r="AO225" s="21">
        <f>AO205-Baseline!AO205</f>
        <v>156.28438688133707</v>
      </c>
      <c r="AP225" s="21">
        <f>AP205-Baseline!AP205</f>
        <v>159.40626138410116</v>
      </c>
      <c r="AQ225" s="21">
        <f>AQ205-Baseline!AQ205</f>
        <v>162.49782642567337</v>
      </c>
      <c r="AR225" s="21">
        <f>AR205-Baseline!AR205</f>
        <v>165.55937627266721</v>
      </c>
      <c r="AS225" s="21">
        <f>AS205-Baseline!AS205</f>
        <v>168.59120233473877</v>
      </c>
      <c r="AT225" s="21">
        <f>AT205-Baseline!AT205</f>
        <v>171.59359319232419</v>
      </c>
      <c r="AU225" s="21">
        <f>AU205-Baseline!AU205</f>
        <v>174.56683462410783</v>
      </c>
      <c r="AV225" s="21">
        <f>AV205-Baseline!AV205</f>
        <v>177.51120963422366</v>
      </c>
      <c r="AW225" s="21">
        <f>AW205-Baseline!AW205</f>
        <v>180.42699847919272</v>
      </c>
      <c r="AX225" s="21">
        <f>AX205-Baseline!AX205</f>
        <v>183.31447869459899</v>
      </c>
      <c r="AY225" s="21">
        <f>AY205-Baseline!AY205</f>
        <v>186.17392512150616</v>
      </c>
      <c r="AZ225" s="21">
        <f>AZ205-Baseline!AZ205</f>
        <v>189.00560993261811</v>
      </c>
      <c r="BA225" s="21">
        <f>BA205-Baseline!BA205</f>
        <v>191.8098026581853</v>
      </c>
      <c r="BB225" s="21">
        <f>BB205-Baseline!BB205</f>
        <v>194.5867702116596</v>
      </c>
    </row>
    <row r="226" spans="1:54" outlineLevel="2">
      <c r="A226" s="501"/>
      <c r="B226" s="150" t="s">
        <v>492</v>
      </c>
      <c r="C226" s="19"/>
      <c r="D226" s="135" t="s">
        <v>382</v>
      </c>
      <c r="E226" s="21">
        <f>E206-Baseline!E206</f>
        <v>6.3632623460162403</v>
      </c>
      <c r="F226" s="21">
        <f>F206-Baseline!F206</f>
        <v>13.336002938225484</v>
      </c>
      <c r="G226" s="21">
        <f>G206-Baseline!G206</f>
        <v>19.428356499050984</v>
      </c>
      <c r="H226" s="21">
        <f>H206-Baseline!H206</f>
        <v>25.294125166358892</v>
      </c>
      <c r="I226" s="21">
        <f>I206-Baseline!I206</f>
        <v>31.9695993479903</v>
      </c>
      <c r="J226" s="21">
        <f>J206-Baseline!J206</f>
        <v>36.784410548205173</v>
      </c>
      <c r="K226" s="21">
        <f>K206-Baseline!K206</f>
        <v>41.529441875953168</v>
      </c>
      <c r="L226" s="21">
        <f>L206-Baseline!L206</f>
        <v>46.205704633733795</v>
      </c>
      <c r="M226" s="21">
        <f>M206-Baseline!M206</f>
        <v>50.814195467488616</v>
      </c>
      <c r="N226" s="21">
        <f>N206-Baseline!N206</f>
        <v>55.355896579015109</v>
      </c>
      <c r="O226" s="21">
        <f>O206-Baseline!O206</f>
        <v>59.83177593530209</v>
      </c>
      <c r="P226" s="21">
        <f>P206-Baseline!P206</f>
        <v>64.242787474831289</v>
      </c>
      <c r="Q226" s="21">
        <f>Q206-Baseline!Q206</f>
        <v>68.589871310889052</v>
      </c>
      <c r="R226" s="21">
        <f>R206-Baseline!R206</f>
        <v>72.873953931931482</v>
      </c>
      <c r="S226" s="21">
        <f>S206-Baseline!S206</f>
        <v>77.095948399045767</v>
      </c>
      <c r="T226" s="21">
        <f>T206-Baseline!T206</f>
        <v>81.256754540549693</v>
      </c>
      <c r="U226" s="21">
        <f>U206-Baseline!U206</f>
        <v>85.35725914377096</v>
      </c>
      <c r="V226" s="21">
        <f>V206-Baseline!V206</f>
        <v>89.398336144046993</v>
      </c>
      <c r="W226" s="21">
        <f>W206-Baseline!W206</f>
        <v>93.380846810985688</v>
      </c>
      <c r="X226" s="21">
        <f>X206-Baseline!X206</f>
        <v>97.305639932026722</v>
      </c>
      <c r="Y226" s="21">
        <f>Y206-Baseline!Y206</f>
        <v>101.17355199334253</v>
      </c>
      <c r="Z226" s="21">
        <f>Z206-Baseline!Z206</f>
        <v>104.98540735811753</v>
      </c>
      <c r="AA226" s="21">
        <f>AA206-Baseline!AA206</f>
        <v>108.74201844224361</v>
      </c>
      <c r="AB226" s="21">
        <f>AB206-Baseline!AB206</f>
        <v>112.4441858874693</v>
      </c>
      <c r="AC226" s="21">
        <f>AC206-Baseline!AC206</f>
        <v>116.09269873203957</v>
      </c>
      <c r="AD226" s="21">
        <f>AD206-Baseline!AD206</f>
        <v>119.68833457886242</v>
      </c>
      <c r="AE226" s="21">
        <f>AE206-Baseline!AE206</f>
        <v>123.23185976123858</v>
      </c>
      <c r="AF226" s="21">
        <f>AF206-Baseline!AF206</f>
        <v>126.724029506189</v>
      </c>
      <c r="AG226" s="21">
        <f>AG206-Baseline!AG206</f>
        <v>130.1655880954155</v>
      </c>
      <c r="AH226" s="21">
        <f>AH206-Baseline!AH206</f>
        <v>133.55726902392857</v>
      </c>
      <c r="AI226" s="21">
        <f>AI206-Baseline!AI206</f>
        <v>136.89979515637623</v>
      </c>
      <c r="AJ226" s="21">
        <f>AJ206-Baseline!AJ206</f>
        <v>140.20986957880012</v>
      </c>
      <c r="AK226" s="21">
        <f>AK206-Baseline!AK206</f>
        <v>143.48780735634611</v>
      </c>
      <c r="AL226" s="21">
        <f>AL206-Baseline!AL206</f>
        <v>146.73392049527516</v>
      </c>
      <c r="AM226" s="21">
        <f>AM206-Baseline!AM206</f>
        <v>149.94851797266119</v>
      </c>
      <c r="AN226" s="21">
        <f>AN206-Baseline!AN206</f>
        <v>153.13190576580078</v>
      </c>
      <c r="AO226" s="21">
        <f>AO206-Baseline!AO206</f>
        <v>156.28438688133707</v>
      </c>
      <c r="AP226" s="21">
        <f>AP206-Baseline!AP206</f>
        <v>159.40626138410116</v>
      </c>
      <c r="AQ226" s="21">
        <f>AQ206-Baseline!AQ206</f>
        <v>162.49782642567337</v>
      </c>
      <c r="AR226" s="21">
        <f>AR206-Baseline!AR206</f>
        <v>165.55937627266721</v>
      </c>
      <c r="AS226" s="21">
        <f>AS206-Baseline!AS206</f>
        <v>168.59120233473877</v>
      </c>
      <c r="AT226" s="21">
        <f>AT206-Baseline!AT206</f>
        <v>171.59359319232419</v>
      </c>
      <c r="AU226" s="21">
        <f>AU206-Baseline!AU206</f>
        <v>174.56683462410783</v>
      </c>
      <c r="AV226" s="21">
        <f>AV206-Baseline!AV206</f>
        <v>177.51120963422366</v>
      </c>
      <c r="AW226" s="21">
        <f>AW206-Baseline!AW206</f>
        <v>180.42699847919272</v>
      </c>
      <c r="AX226" s="21">
        <f>AX206-Baseline!AX206</f>
        <v>183.31447869459899</v>
      </c>
      <c r="AY226" s="21">
        <f>AY206-Baseline!AY206</f>
        <v>186.17392512150616</v>
      </c>
      <c r="AZ226" s="21">
        <f>AZ206-Baseline!AZ206</f>
        <v>189.00560993261811</v>
      </c>
      <c r="BA226" s="21">
        <f>BA206-Baseline!BA206</f>
        <v>191.8098026581853</v>
      </c>
      <c r="BB226" s="21">
        <f>BB206-Baseline!BB206</f>
        <v>194.5867702116596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92" t="s">
        <v>499</v>
      </c>
      <c r="B2" s="492"/>
      <c r="C2" s="492"/>
      <c r="D2" s="492"/>
      <c r="E2" s="492"/>
      <c r="F2" s="492"/>
      <c r="G2" s="492"/>
      <c r="H2" s="492"/>
      <c r="I2" s="492"/>
      <c r="J2" s="492"/>
      <c r="K2" s="492"/>
      <c r="L2" s="492"/>
      <c r="M2" s="492"/>
      <c r="N2" s="492"/>
      <c r="O2" s="492"/>
      <c r="P2" s="492"/>
      <c r="Q2" s="492"/>
      <c r="R2" s="492"/>
      <c r="S2" s="492"/>
    </row>
    <row r="3" spans="1:19">
      <c r="A3" s="492"/>
      <c r="B3" s="492"/>
      <c r="C3" s="492"/>
      <c r="D3" s="492"/>
      <c r="E3" s="492"/>
      <c r="F3" s="492"/>
      <c r="G3" s="492"/>
      <c r="H3" s="492"/>
      <c r="I3" s="492"/>
      <c r="J3" s="492"/>
      <c r="K3" s="492"/>
      <c r="L3" s="492"/>
      <c r="M3" s="492"/>
      <c r="N3" s="492"/>
      <c r="O3" s="492"/>
      <c r="P3" s="492"/>
      <c r="Q3" s="492"/>
      <c r="R3" s="492"/>
      <c r="S3" s="492"/>
    </row>
    <row r="4" spans="1:19">
      <c r="A4" s="492"/>
      <c r="B4" s="492"/>
      <c r="C4" s="492"/>
      <c r="D4" s="492"/>
      <c r="E4" s="492"/>
      <c r="F4" s="492"/>
      <c r="G4" s="492"/>
      <c r="H4" s="492"/>
      <c r="I4" s="492"/>
      <c r="J4" s="492"/>
      <c r="K4" s="492"/>
      <c r="L4" s="492"/>
      <c r="M4" s="492"/>
      <c r="N4" s="492"/>
      <c r="O4" s="492"/>
      <c r="P4" s="492"/>
      <c r="Q4" s="492"/>
      <c r="R4" s="492"/>
      <c r="S4" s="492"/>
    </row>
    <row r="19" spans="1:19">
      <c r="A19" s="4" t="s">
        <v>519</v>
      </c>
    </row>
    <row r="20" spans="1:19">
      <c r="A20" s="492" t="s">
        <v>520</v>
      </c>
      <c r="B20" s="492"/>
      <c r="C20" s="492"/>
      <c r="D20" s="492"/>
      <c r="E20" s="492"/>
      <c r="F20" s="492"/>
      <c r="G20" s="492"/>
      <c r="H20" s="492"/>
      <c r="I20" s="492"/>
      <c r="J20" s="492"/>
      <c r="K20" s="492"/>
      <c r="L20" s="492"/>
      <c r="M20" s="492"/>
      <c r="N20" s="492"/>
      <c r="O20" s="492"/>
      <c r="P20" s="492"/>
      <c r="Q20" s="492"/>
      <c r="R20" s="492"/>
      <c r="S20" s="492"/>
    </row>
    <row r="21" spans="1:19" ht="25.5" customHeight="1">
      <c r="A21" s="492"/>
      <c r="B21" s="492"/>
      <c r="C21" s="492"/>
      <c r="D21" s="492"/>
      <c r="E21" s="492"/>
      <c r="F21" s="492"/>
      <c r="G21" s="492"/>
      <c r="H21" s="492"/>
      <c r="I21" s="492"/>
      <c r="J21" s="492"/>
      <c r="K21" s="492"/>
      <c r="L21" s="492"/>
      <c r="M21" s="492"/>
      <c r="N21" s="492"/>
      <c r="O21" s="492"/>
      <c r="P21" s="492"/>
      <c r="Q21" s="492"/>
      <c r="R21" s="492"/>
      <c r="S21" s="492"/>
    </row>
    <row r="23" spans="1:19">
      <c r="A23" s="158" t="s">
        <v>339</v>
      </c>
      <c r="B23" s="422"/>
      <c r="C23" s="422"/>
      <c r="D23" s="422"/>
      <c r="E23" s="422"/>
      <c r="F23" s="422"/>
      <c r="G23" s="422"/>
      <c r="H23" s="422"/>
      <c r="I23" s="422"/>
      <c r="J23" s="422"/>
      <c r="K23" s="422"/>
      <c r="L23" s="422"/>
      <c r="M23" s="422"/>
      <c r="N23" s="422"/>
      <c r="O23" s="422"/>
      <c r="P23" s="422"/>
      <c r="Q23" s="422"/>
      <c r="R23" s="422"/>
      <c r="S23" s="422"/>
    </row>
    <row r="24" spans="1:19">
      <c r="A24" s="158" t="s">
        <v>485</v>
      </c>
      <c r="B24" s="422"/>
      <c r="C24" s="422"/>
      <c r="D24" s="422"/>
      <c r="E24" s="422"/>
      <c r="F24" s="422"/>
      <c r="G24" s="422"/>
      <c r="H24" s="422"/>
      <c r="I24" s="422"/>
      <c r="J24" s="422"/>
      <c r="K24" s="422"/>
      <c r="L24" s="422"/>
      <c r="M24" s="422"/>
      <c r="N24" s="422"/>
      <c r="O24" s="422"/>
      <c r="P24" s="422"/>
      <c r="Q24" s="422"/>
      <c r="R24" s="422"/>
      <c r="S24" s="422"/>
    </row>
    <row r="25" spans="1:19">
      <c r="A25" s="159" t="s">
        <v>388</v>
      </c>
      <c r="B25" s="422"/>
      <c r="C25" s="422"/>
      <c r="D25" s="422"/>
      <c r="E25" s="422"/>
      <c r="F25" s="422"/>
      <c r="G25" s="422"/>
      <c r="H25" s="422"/>
      <c r="I25" s="422"/>
      <c r="J25" s="422"/>
      <c r="K25" s="422"/>
      <c r="L25" s="422"/>
      <c r="M25" s="422"/>
      <c r="N25" s="422"/>
      <c r="O25" s="422"/>
      <c r="P25" s="422"/>
      <c r="Q25" s="422"/>
      <c r="R25" s="422"/>
      <c r="S25" s="422"/>
    </row>
    <row r="26" spans="1:19">
      <c r="A26" s="159" t="s">
        <v>464</v>
      </c>
      <c r="B26" s="422"/>
      <c r="C26" s="422"/>
      <c r="D26" s="422"/>
      <c r="E26" s="422"/>
      <c r="F26" s="422"/>
      <c r="G26" s="422"/>
      <c r="H26" s="422"/>
      <c r="I26" s="422"/>
      <c r="J26" s="422"/>
      <c r="K26" s="422"/>
      <c r="L26" s="422"/>
      <c r="M26" s="422"/>
      <c r="N26" s="422"/>
      <c r="O26" s="422"/>
      <c r="P26" s="422"/>
      <c r="Q26" s="422"/>
      <c r="R26" s="422"/>
      <c r="S26" s="422"/>
    </row>
    <row r="27" spans="1:19">
      <c r="A27" s="159" t="s">
        <v>465</v>
      </c>
      <c r="B27" s="422"/>
      <c r="C27" s="422"/>
      <c r="D27" s="422"/>
      <c r="E27" s="422"/>
      <c r="F27" s="422"/>
      <c r="G27" s="422"/>
      <c r="H27" s="422"/>
      <c r="I27" s="422"/>
      <c r="J27" s="422"/>
      <c r="K27" s="422"/>
      <c r="L27" s="422"/>
      <c r="M27" s="422"/>
      <c r="N27" s="422"/>
      <c r="O27" s="422"/>
      <c r="P27" s="422"/>
      <c r="Q27" s="422"/>
      <c r="R27" s="422"/>
      <c r="S27" s="422"/>
    </row>
    <row r="31" spans="1:19">
      <c r="A31" s="4" t="s">
        <v>523</v>
      </c>
    </row>
    <row r="32" spans="1:19">
      <c r="A32" t="s">
        <v>524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topLeftCell="A132"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c r="E4" s="53" t="s">
        <v>334</v>
      </c>
      <c r="F4" s="91"/>
      <c r="G4" s="28"/>
      <c r="H4" s="10"/>
      <c r="I4" s="430"/>
      <c r="J4" s="431"/>
      <c r="K4" s="431"/>
      <c r="L4" s="431"/>
      <c r="M4" s="431"/>
      <c r="N4" s="432"/>
      <c r="P4" s="436"/>
      <c r="Q4" s="437"/>
      <c r="R4" s="437"/>
      <c r="S4" s="437"/>
      <c r="T4" s="437"/>
      <c r="U4" s="438"/>
    </row>
    <row r="5" spans="1:21" outlineLevel="1">
      <c r="A5" s="13" t="s">
        <v>335</v>
      </c>
      <c r="B5" s="88"/>
      <c r="E5" s="14"/>
      <c r="H5" s="10"/>
      <c r="I5" s="503"/>
      <c r="J5" s="451"/>
      <c r="K5" s="451"/>
      <c r="L5" s="451"/>
      <c r="M5" s="451"/>
      <c r="N5" s="452"/>
      <c r="P5" s="503"/>
      <c r="Q5" s="451"/>
      <c r="R5" s="451"/>
      <c r="S5" s="451"/>
      <c r="T5" s="451"/>
      <c r="U5" s="452"/>
    </row>
    <row r="6" spans="1:21" outlineLevel="1">
      <c r="A6" s="13" t="s">
        <v>338</v>
      </c>
      <c r="B6" s="88"/>
      <c r="E6" s="53" t="s">
        <v>340</v>
      </c>
      <c r="F6" s="90"/>
      <c r="H6" s="10"/>
      <c r="I6" s="453"/>
      <c r="J6" s="454"/>
      <c r="K6" s="454"/>
      <c r="L6" s="454"/>
      <c r="M6" s="454"/>
      <c r="N6" s="455"/>
      <c r="P6" s="453"/>
      <c r="Q6" s="454"/>
      <c r="R6" s="454"/>
      <c r="S6" s="454"/>
      <c r="T6" s="454"/>
      <c r="U6" s="455"/>
    </row>
    <row r="7" spans="1:21" outlineLevel="1">
      <c r="A7" s="13" t="s">
        <v>342</v>
      </c>
      <c r="B7" s="88"/>
      <c r="E7" s="14"/>
      <c r="H7" s="10"/>
      <c r="I7" s="453"/>
      <c r="J7" s="454"/>
      <c r="K7" s="454"/>
      <c r="L7" s="454"/>
      <c r="M7" s="454"/>
      <c r="N7" s="455"/>
      <c r="P7" s="453"/>
      <c r="Q7" s="454"/>
      <c r="R7" s="454"/>
      <c r="S7" s="454"/>
      <c r="T7" s="454"/>
      <c r="U7" s="455"/>
    </row>
    <row r="8" spans="1:21" ht="41" outlineLevel="1" thickBot="1">
      <c r="A8" s="34" t="s">
        <v>343</v>
      </c>
      <c r="B8" s="89"/>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0</v>
      </c>
      <c r="C13" s="21">
        <f>B13-Baseline!B13</f>
        <v>50.814195467488616</v>
      </c>
      <c r="D13" s="21">
        <f t="shared" ref="D13:D18" si="1">INDEX($E$205:$AW$205,1,MATCH($A13,$E$53:$BB$53,0))</f>
        <v>0</v>
      </c>
      <c r="E13" s="21">
        <f>D13-Baseline!D13</f>
        <v>50.814195467488616</v>
      </c>
      <c r="F13" s="21">
        <f t="shared" ref="F13:F18" si="2">INDEX($E$206:$AW$206,1,MATCH($A13,$E$53:$BB$53,0))</f>
        <v>0</v>
      </c>
      <c r="G13" s="21">
        <f>F13-Baseline!F13</f>
        <v>50.814195467488616</v>
      </c>
      <c r="I13" s="453"/>
      <c r="J13" s="454"/>
      <c r="K13" s="454"/>
      <c r="L13" s="454"/>
      <c r="M13" s="454"/>
      <c r="N13" s="455"/>
      <c r="P13" s="453"/>
      <c r="Q13" s="454"/>
      <c r="R13" s="454"/>
      <c r="S13" s="454"/>
      <c r="T13" s="454"/>
      <c r="U13" s="455"/>
    </row>
    <row r="14" spans="1:21" outlineLevel="1">
      <c r="A14" s="58">
        <v>2040</v>
      </c>
      <c r="B14" s="21">
        <f t="shared" si="0"/>
        <v>0</v>
      </c>
      <c r="C14" s="21">
        <f>B14-Baseline!B14</f>
        <v>72.873953931931482</v>
      </c>
      <c r="D14" s="21">
        <f t="shared" si="1"/>
        <v>0</v>
      </c>
      <c r="E14" s="21">
        <f>D14-Baseline!D14</f>
        <v>72.873953931931482</v>
      </c>
      <c r="F14" s="21">
        <f t="shared" si="2"/>
        <v>0</v>
      </c>
      <c r="G14" s="21">
        <f>F14-Baseline!F14</f>
        <v>72.873953931931482</v>
      </c>
      <c r="I14" s="453"/>
      <c r="J14" s="454"/>
      <c r="K14" s="454"/>
      <c r="L14" s="454"/>
      <c r="M14" s="454"/>
      <c r="N14" s="455"/>
      <c r="P14" s="453"/>
      <c r="Q14" s="454"/>
      <c r="R14" s="454"/>
      <c r="S14" s="454"/>
      <c r="T14" s="454"/>
      <c r="U14" s="455"/>
    </row>
    <row r="15" spans="1:21" outlineLevel="1">
      <c r="A15" s="58">
        <v>2045</v>
      </c>
      <c r="B15" s="21">
        <f t="shared" si="0"/>
        <v>0</v>
      </c>
      <c r="C15" s="21">
        <f>B15-Baseline!B15</f>
        <v>93.380846810985688</v>
      </c>
      <c r="D15" s="21">
        <f t="shared" si="1"/>
        <v>0</v>
      </c>
      <c r="E15" s="21">
        <f>D15-Baseline!D15</f>
        <v>93.380846810985688</v>
      </c>
      <c r="F15" s="21">
        <f t="shared" si="2"/>
        <v>0</v>
      </c>
      <c r="G15" s="21">
        <f>F15-Baseline!F15</f>
        <v>93.380846810985688</v>
      </c>
      <c r="I15" s="453"/>
      <c r="J15" s="454"/>
      <c r="K15" s="454"/>
      <c r="L15" s="454"/>
      <c r="M15" s="454"/>
      <c r="N15" s="455"/>
      <c r="P15" s="453"/>
      <c r="Q15" s="454"/>
      <c r="R15" s="454"/>
      <c r="S15" s="454"/>
      <c r="T15" s="454"/>
      <c r="U15" s="455"/>
    </row>
    <row r="16" spans="1:21" outlineLevel="1">
      <c r="A16" s="58">
        <v>2050</v>
      </c>
      <c r="B16" s="21">
        <f t="shared" si="0"/>
        <v>0</v>
      </c>
      <c r="C16" s="21">
        <f>B16-Baseline!B16</f>
        <v>112.4441858874693</v>
      </c>
      <c r="D16" s="21">
        <f t="shared" si="1"/>
        <v>0</v>
      </c>
      <c r="E16" s="21">
        <f>D16-Baseline!D16</f>
        <v>112.4441858874693</v>
      </c>
      <c r="F16" s="21">
        <f t="shared" si="2"/>
        <v>0</v>
      </c>
      <c r="G16" s="21">
        <f>F16-Baseline!F16</f>
        <v>112.4441858874693</v>
      </c>
      <c r="I16" s="453"/>
      <c r="J16" s="454"/>
      <c r="K16" s="454"/>
      <c r="L16" s="454"/>
      <c r="M16" s="454"/>
      <c r="N16" s="455"/>
      <c r="P16" s="453"/>
      <c r="Q16" s="454"/>
      <c r="R16" s="454"/>
      <c r="S16" s="454"/>
      <c r="T16" s="454"/>
      <c r="U16" s="455"/>
    </row>
    <row r="17" spans="1:21" outlineLevel="1">
      <c r="A17" s="58">
        <v>2060</v>
      </c>
      <c r="B17" s="21">
        <f t="shared" si="0"/>
        <v>0</v>
      </c>
      <c r="C17" s="21">
        <f>B17-Baseline!B17</f>
        <v>146.73392049527516</v>
      </c>
      <c r="D17" s="21">
        <f t="shared" si="1"/>
        <v>0</v>
      </c>
      <c r="E17" s="21">
        <f>D17-Baseline!D17</f>
        <v>146.73392049527516</v>
      </c>
      <c r="F17" s="21">
        <f t="shared" si="2"/>
        <v>0</v>
      </c>
      <c r="G17" s="21">
        <f>F17-Baseline!F17</f>
        <v>146.73392049527516</v>
      </c>
      <c r="I17" s="453"/>
      <c r="J17" s="454"/>
      <c r="K17" s="454"/>
      <c r="L17" s="454"/>
      <c r="M17" s="454"/>
      <c r="N17" s="455"/>
      <c r="P17" s="453"/>
      <c r="Q17" s="454"/>
      <c r="R17" s="454"/>
      <c r="S17" s="454"/>
      <c r="T17" s="454"/>
      <c r="U17" s="455"/>
    </row>
    <row r="18" spans="1:21" outlineLevel="1">
      <c r="A18" s="58">
        <v>2070</v>
      </c>
      <c r="B18" s="21">
        <f t="shared" si="0"/>
        <v>0</v>
      </c>
      <c r="C18" s="21">
        <f>B18-Baseline!B18</f>
        <v>177.51120963422366</v>
      </c>
      <c r="D18" s="21">
        <f t="shared" si="1"/>
        <v>0</v>
      </c>
      <c r="E18" s="21">
        <f>D18-Baseline!D18</f>
        <v>177.51120963422366</v>
      </c>
      <c r="F18" s="21">
        <f t="shared" si="2"/>
        <v>0</v>
      </c>
      <c r="G18" s="21">
        <f>F18-Baseline!F18</f>
        <v>177.51120963422366</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503"/>
      <c r="J21" s="451"/>
      <c r="K21" s="451"/>
      <c r="L21" s="451"/>
      <c r="M21" s="451"/>
      <c r="N21" s="452"/>
      <c r="P21" s="503"/>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79" t="s">
        <v>357</v>
      </c>
      <c r="C23" s="480"/>
      <c r="D23" s="480"/>
      <c r="E23" s="480"/>
      <c r="F23" s="480"/>
      <c r="G23" s="481"/>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358</v>
      </c>
      <c r="I24" s="453"/>
      <c r="J24" s="454"/>
      <c r="K24" s="454"/>
      <c r="L24" s="454"/>
      <c r="M24" s="454"/>
      <c r="N24" s="455"/>
      <c r="P24" s="453"/>
      <c r="Q24" s="454"/>
      <c r="R24" s="454"/>
      <c r="S24" s="454"/>
      <c r="T24" s="454"/>
      <c r="U24" s="455"/>
    </row>
    <row r="25" spans="1:21" ht="14" outlineLevel="1" thickBot="1">
      <c r="B25" s="30" t="s">
        <v>359</v>
      </c>
      <c r="C25" s="30" t="s">
        <v>359</v>
      </c>
      <c r="D25" s="30" t="s">
        <v>359</v>
      </c>
      <c r="E25" s="30" t="s">
        <v>359</v>
      </c>
      <c r="F25" s="30" t="s">
        <v>359</v>
      </c>
      <c r="G25" s="30" t="s">
        <v>359</v>
      </c>
      <c r="I25" s="453"/>
      <c r="J25" s="454"/>
      <c r="K25" s="454"/>
      <c r="L25" s="454"/>
      <c r="M25" s="454"/>
      <c r="N25" s="455"/>
      <c r="P25" s="453"/>
      <c r="Q25" s="454"/>
      <c r="R25" s="454"/>
      <c r="S25" s="454"/>
      <c r="T25" s="454"/>
      <c r="U25" s="455"/>
    </row>
    <row r="26" spans="1:21" outlineLevel="1">
      <c r="A26" s="54" t="s">
        <v>360</v>
      </c>
      <c r="B26" s="21">
        <f>E64</f>
        <v>0</v>
      </c>
      <c r="C26" s="21">
        <f>F64</f>
        <v>0</v>
      </c>
      <c r="D26" s="21">
        <f>G64</f>
        <v>0</v>
      </c>
      <c r="E26" s="21">
        <f>H64</f>
        <v>0</v>
      </c>
      <c r="F26" s="21">
        <f>I64</f>
        <v>0</v>
      </c>
      <c r="G26" s="21">
        <f>SUM(J64:BB64)</f>
        <v>0</v>
      </c>
      <c r="I26" s="453"/>
      <c r="J26" s="454"/>
      <c r="K26" s="454"/>
      <c r="L26" s="454"/>
      <c r="M26" s="454"/>
      <c r="N26" s="455"/>
      <c r="P26" s="453"/>
      <c r="Q26" s="454"/>
      <c r="R26" s="454"/>
      <c r="S26" s="454"/>
      <c r="T26" s="454"/>
      <c r="U26" s="455"/>
    </row>
    <row r="27" spans="1:21" outlineLevel="1">
      <c r="A27" s="54" t="s">
        <v>361</v>
      </c>
      <c r="B27" s="21">
        <f>E71+E77</f>
        <v>0</v>
      </c>
      <c r="C27" s="21">
        <f>F71+F77</f>
        <v>0</v>
      </c>
      <c r="D27" s="21">
        <f>G71+G77</f>
        <v>0</v>
      </c>
      <c r="E27" s="21">
        <f>H71+H77</f>
        <v>0</v>
      </c>
      <c r="F27" s="21">
        <f>I71+I77</f>
        <v>0</v>
      </c>
      <c r="G27" s="21">
        <f>SUM(J71:BB71)+SUM(J77:BB77)</f>
        <v>0</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362</v>
      </c>
      <c r="C30" s="310" t="s">
        <v>363</v>
      </c>
      <c r="D30" s="483" t="s">
        <v>322</v>
      </c>
      <c r="E30" s="484"/>
      <c r="F30" s="484"/>
      <c r="G30" s="485"/>
      <c r="I30" s="453"/>
      <c r="J30" s="454"/>
      <c r="K30" s="454"/>
      <c r="L30" s="454"/>
      <c r="M30" s="454"/>
      <c r="N30" s="455"/>
      <c r="P30" s="453"/>
      <c r="Q30" s="454"/>
      <c r="R30" s="454"/>
      <c r="S30" s="454"/>
      <c r="T30" s="454"/>
      <c r="U30" s="455"/>
    </row>
    <row r="31" spans="1:21" outlineLevel="1">
      <c r="A31" s="465" t="s">
        <v>364</v>
      </c>
      <c r="B31" s="311"/>
      <c r="C31" s="307"/>
      <c r="D31" s="504"/>
      <c r="E31" s="504"/>
      <c r="F31" s="504"/>
      <c r="G31" s="505"/>
      <c r="I31" s="453"/>
      <c r="J31" s="454"/>
      <c r="K31" s="454"/>
      <c r="L31" s="454"/>
      <c r="M31" s="454"/>
      <c r="N31" s="455"/>
      <c r="P31" s="453"/>
      <c r="Q31" s="454"/>
      <c r="R31" s="454"/>
      <c r="S31" s="454"/>
      <c r="T31" s="454"/>
      <c r="U31" s="455"/>
    </row>
    <row r="32" spans="1:21" outlineLevel="1">
      <c r="A32" s="465"/>
      <c r="B32" s="312"/>
      <c r="C32" s="252"/>
      <c r="D32" s="488"/>
      <c r="E32" s="488"/>
      <c r="F32" s="488"/>
      <c r="G32" s="489"/>
      <c r="I32" s="453"/>
      <c r="J32" s="454"/>
      <c r="K32" s="454"/>
      <c r="L32" s="454"/>
      <c r="M32" s="454"/>
      <c r="N32" s="455"/>
      <c r="P32" s="453"/>
      <c r="Q32" s="454"/>
      <c r="R32" s="454"/>
      <c r="S32" s="454"/>
      <c r="T32" s="454"/>
      <c r="U32" s="455"/>
    </row>
    <row r="33" spans="1:21" outlineLevel="1">
      <c r="A33" s="465"/>
      <c r="B33" s="312"/>
      <c r="C33" s="252"/>
      <c r="D33" s="488"/>
      <c r="E33" s="488"/>
      <c r="F33" s="488"/>
      <c r="G33" s="489"/>
      <c r="I33" s="453"/>
      <c r="J33" s="454"/>
      <c r="K33" s="454"/>
      <c r="L33" s="454"/>
      <c r="M33" s="454"/>
      <c r="N33" s="455"/>
      <c r="P33" s="453"/>
      <c r="Q33" s="454"/>
      <c r="R33" s="454"/>
      <c r="S33" s="454"/>
      <c r="T33" s="454"/>
      <c r="U33" s="455"/>
    </row>
    <row r="34" spans="1:21" outlineLevel="1">
      <c r="A34" s="465"/>
      <c r="B34" s="312"/>
      <c r="C34" s="252"/>
      <c r="D34" s="488"/>
      <c r="E34" s="488"/>
      <c r="F34" s="488"/>
      <c r="G34" s="489"/>
      <c r="I34" s="453"/>
      <c r="J34" s="454"/>
      <c r="K34" s="454"/>
      <c r="L34" s="454"/>
      <c r="M34" s="454"/>
      <c r="N34" s="455"/>
      <c r="P34" s="453"/>
      <c r="Q34" s="454"/>
      <c r="R34" s="454"/>
      <c r="S34" s="454"/>
      <c r="T34" s="454"/>
      <c r="U34" s="455"/>
    </row>
    <row r="35" spans="1:21" outlineLevel="1">
      <c r="A35" s="465"/>
      <c r="B35" s="312"/>
      <c r="C35" s="252"/>
      <c r="D35" s="488"/>
      <c r="E35" s="488"/>
      <c r="F35" s="488"/>
      <c r="G35" s="489"/>
      <c r="I35" s="453"/>
      <c r="J35" s="454"/>
      <c r="K35" s="454"/>
      <c r="L35" s="454"/>
      <c r="M35" s="454"/>
      <c r="N35" s="455"/>
      <c r="P35" s="453"/>
      <c r="Q35" s="454"/>
      <c r="R35" s="454"/>
      <c r="S35" s="454"/>
      <c r="T35" s="454"/>
      <c r="U35" s="455"/>
    </row>
    <row r="36" spans="1:21" outlineLevel="1">
      <c r="A36" s="465"/>
      <c r="B36" s="312"/>
      <c r="C36" s="252"/>
      <c r="D36" s="488"/>
      <c r="E36" s="488"/>
      <c r="F36" s="488"/>
      <c r="G36" s="489"/>
      <c r="I36" s="453"/>
      <c r="J36" s="454"/>
      <c r="K36" s="454"/>
      <c r="L36" s="454"/>
      <c r="M36" s="454"/>
      <c r="N36" s="455"/>
      <c r="P36" s="453"/>
      <c r="Q36" s="454"/>
      <c r="R36" s="454"/>
      <c r="S36" s="454"/>
      <c r="T36" s="454"/>
      <c r="U36" s="455"/>
    </row>
    <row r="37" spans="1:21" outlineLevel="1">
      <c r="A37" s="465"/>
      <c r="B37" s="312"/>
      <c r="C37" s="252"/>
      <c r="D37" s="488"/>
      <c r="E37" s="488"/>
      <c r="F37" s="488"/>
      <c r="G37" s="489"/>
      <c r="I37" s="453"/>
      <c r="J37" s="454"/>
      <c r="K37" s="454"/>
      <c r="L37" s="454"/>
      <c r="M37" s="454"/>
      <c r="N37" s="455"/>
      <c r="P37" s="453"/>
      <c r="Q37" s="454"/>
      <c r="R37" s="454"/>
      <c r="S37" s="454"/>
      <c r="T37" s="454"/>
      <c r="U37" s="455"/>
    </row>
    <row r="38" spans="1:21" outlineLevel="1">
      <c r="A38" s="465"/>
      <c r="B38" s="312"/>
      <c r="C38" s="252"/>
      <c r="D38" s="488"/>
      <c r="E38" s="488"/>
      <c r="F38" s="488"/>
      <c r="G38" s="489"/>
      <c r="I38" s="453"/>
      <c r="J38" s="454"/>
      <c r="K38" s="454"/>
      <c r="L38" s="454"/>
      <c r="M38" s="454"/>
      <c r="N38" s="455"/>
      <c r="P38" s="453"/>
      <c r="Q38" s="454"/>
      <c r="R38" s="454"/>
      <c r="S38" s="454"/>
      <c r="T38" s="454"/>
      <c r="U38" s="455"/>
    </row>
    <row r="39" spans="1:21" outlineLevel="1">
      <c r="A39" s="465"/>
      <c r="B39" s="312"/>
      <c r="C39" s="252"/>
      <c r="D39" s="488"/>
      <c r="E39" s="488"/>
      <c r="F39" s="488"/>
      <c r="G39" s="489"/>
      <c r="I39" s="453"/>
      <c r="J39" s="454"/>
      <c r="K39" s="454"/>
      <c r="L39" s="454"/>
      <c r="M39" s="454"/>
      <c r="N39" s="455"/>
      <c r="P39" s="453"/>
      <c r="Q39" s="454"/>
      <c r="R39" s="454"/>
      <c r="S39" s="454"/>
      <c r="T39" s="454"/>
      <c r="U39" s="455"/>
    </row>
    <row r="40" spans="1:21" ht="14" outlineLevel="1" thickBot="1">
      <c r="A40" s="466"/>
      <c r="B40" s="313"/>
      <c r="C40" s="314"/>
      <c r="D40" s="486"/>
      <c r="E40" s="486"/>
      <c r="F40" s="486"/>
      <c r="G40" s="487"/>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c r="C54" s="127"/>
      <c r="D54" s="124" t="s">
        <v>382</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4"/>
      <c r="B55" s="36"/>
      <c r="C55" s="121"/>
      <c r="D55" s="2" t="s">
        <v>382</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c r="C66" s="267"/>
      <c r="D66" s="268" t="s">
        <v>382</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450</v>
      </c>
      <c r="C130" t="s">
        <v>451</v>
      </c>
      <c r="D130" t="s">
        <v>382</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452</v>
      </c>
      <c r="C131" t="s">
        <v>453</v>
      </c>
      <c r="D131" t="s">
        <v>382</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454</v>
      </c>
      <c r="C132" t="s">
        <v>455</v>
      </c>
      <c r="D132" t="s">
        <v>382</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456</v>
      </c>
      <c r="C133" s="7" t="s">
        <v>457</v>
      </c>
      <c r="D133" s="7" t="s">
        <v>382</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458</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31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315" t="s">
        <v>467</v>
      </c>
      <c r="D151" s="135" t="s">
        <v>382</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1"/>
      <c r="B152" s="135" t="s">
        <v>287</v>
      </c>
      <c r="C152" s="31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31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31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31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1"/>
      <c r="B191" s="150" t="s">
        <v>485</v>
      </c>
      <c r="C191" s="19"/>
      <c r="D191" s="135" t="s">
        <v>382</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1"/>
      <c r="B194" s="150" t="s">
        <v>487</v>
      </c>
      <c r="C194" s="19"/>
      <c r="D194" s="135" t="s">
        <v>382</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1"/>
      <c r="B195" s="150" t="s">
        <v>488</v>
      </c>
      <c r="C195" s="19"/>
      <c r="D195" s="135" t="s">
        <v>382</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1"/>
      <c r="B196" s="150" t="s">
        <v>284</v>
      </c>
      <c r="C196" s="19"/>
      <c r="D196" s="135" t="s">
        <v>382</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1"/>
      <c r="B197" s="150" t="s">
        <v>287</v>
      </c>
      <c r="C197" s="19"/>
      <c r="D197" s="135" t="s">
        <v>382</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2"/>
      <c r="B198" s="150" t="s">
        <v>469</v>
      </c>
      <c r="C198" s="19"/>
      <c r="D198" s="135" t="s">
        <v>382</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1"/>
      <c r="B201" s="150" t="s">
        <v>491</v>
      </c>
      <c r="C201" s="19"/>
      <c r="D201" s="135" t="s">
        <v>382</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2"/>
      <c r="B202" s="150" t="s">
        <v>492</v>
      </c>
      <c r="C202" s="19"/>
      <c r="D202" s="135" t="s">
        <v>382</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1"/>
      <c r="B205" s="150" t="s">
        <v>495</v>
      </c>
      <c r="C205" s="19"/>
      <c r="D205" s="135" t="s">
        <v>382</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2"/>
      <c r="B206" s="150" t="s">
        <v>496</v>
      </c>
      <c r="C206" s="19"/>
      <c r="D206" s="135" t="s">
        <v>382</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00"/>
      <c r="B211" s="150" t="s">
        <v>485</v>
      </c>
      <c r="C211" s="19"/>
      <c r="D211" s="135" t="s">
        <v>382</v>
      </c>
      <c r="E211" s="21">
        <f>E191-Baseline!E191</f>
        <v>1.183854</v>
      </c>
      <c r="F211" s="21">
        <f>F191-Baseline!F191</f>
        <v>1.8683961352657006</v>
      </c>
      <c r="G211" s="21">
        <f>G191-Baseline!G191</f>
        <v>1.0619851105043292</v>
      </c>
      <c r="H211" s="21">
        <f>H191-Baseline!H191</f>
        <v>0.90830410757109892</v>
      </c>
      <c r="I211" s="21">
        <f>I191-Baseline!I191</f>
        <v>1.7898569343545532</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5.1794083460162401</v>
      </c>
      <c r="F217" s="21">
        <f>F197-Baseline!F197</f>
        <v>5.1043444569435419</v>
      </c>
      <c r="G217" s="21">
        <f>G197-Baseline!G197</f>
        <v>5.0303684503211725</v>
      </c>
      <c r="H217" s="21">
        <f>H197-Baseline!H197</f>
        <v>4.9574645597368088</v>
      </c>
      <c r="I217" s="21">
        <f>I197-Baseline!I197</f>
        <v>4.8856172472768558</v>
      </c>
      <c r="J217" s="21">
        <f>J197-Baseline!J197</f>
        <v>4.8148112002148729</v>
      </c>
      <c r="K217" s="21">
        <f>K197-Baseline!K197</f>
        <v>4.7450313277479914</v>
      </c>
      <c r="L217" s="21">
        <f>L197-Baseline!L197</f>
        <v>4.6762627577806279</v>
      </c>
      <c r="M217" s="21">
        <f>M197-Baseline!M197</f>
        <v>4.6084908337548232</v>
      </c>
      <c r="N217" s="21">
        <f>N197-Baseline!N197</f>
        <v>4.5417011115264927</v>
      </c>
      <c r="O217" s="21">
        <f>O197-Baseline!O197</f>
        <v>4.4758793562869794</v>
      </c>
      <c r="P217" s="21">
        <f>P197-Baseline!P197</f>
        <v>4.4110115395291967</v>
      </c>
      <c r="Q217" s="21">
        <f>Q197-Baseline!Q197</f>
        <v>4.3470838360577595</v>
      </c>
      <c r="R217" s="21">
        <f>R197-Baseline!R197</f>
        <v>4.2840826210424305</v>
      </c>
      <c r="S217" s="21">
        <f>S197-Baseline!S197</f>
        <v>4.2219944671142793</v>
      </c>
      <c r="T217" s="21">
        <f>T197-Baseline!T197</f>
        <v>4.1608061415039286</v>
      </c>
      <c r="U217" s="21">
        <f>U197-Baseline!U197</f>
        <v>4.1005046032212631</v>
      </c>
      <c r="V217" s="21">
        <f>V197-Baseline!V197</f>
        <v>4.0410770002760277</v>
      </c>
      <c r="W217" s="21">
        <f>W197-Baseline!W197</f>
        <v>3.9825106669386949</v>
      </c>
      <c r="X217" s="21">
        <f>X197-Baseline!X197</f>
        <v>3.9247931210410334</v>
      </c>
      <c r="Y217" s="21">
        <f>Y197-Baseline!Y197</f>
        <v>3.8679120613158009</v>
      </c>
      <c r="Z217" s="21">
        <f>Z197-Baseline!Z197</f>
        <v>3.8118553647749938</v>
      </c>
      <c r="AA217" s="21">
        <f>AA197-Baseline!AA197</f>
        <v>3.7566110841260802</v>
      </c>
      <c r="AB217" s="21">
        <f>AB197-Baseline!AB197</f>
        <v>3.7021674452257027</v>
      </c>
      <c r="AC217" s="21">
        <f>AC197-Baseline!AC197</f>
        <v>3.6485128445702593</v>
      </c>
      <c r="AD217" s="21">
        <f>AD197-Baseline!AD197</f>
        <v>3.5956358468228631</v>
      </c>
      <c r="AE217" s="21">
        <f>AE197-Baseline!AE197</f>
        <v>3.5435251823761558</v>
      </c>
      <c r="AF217" s="21">
        <f>AF197-Baseline!AF197</f>
        <v>3.4921697449504148</v>
      </c>
      <c r="AG217" s="21">
        <f>AG197-Baseline!AG197</f>
        <v>3.4415585892264957</v>
      </c>
      <c r="AH217" s="21">
        <f>AH197-Baseline!AH197</f>
        <v>3.3916809285130691</v>
      </c>
      <c r="AI217" s="21">
        <f>AI197-Baseline!AI197</f>
        <v>3.3425261324476629</v>
      </c>
      <c r="AJ217" s="21">
        <f>AJ197-Baseline!AJ197</f>
        <v>3.3100744224238983</v>
      </c>
      <c r="AK217" s="21">
        <f>AK197-Baseline!AK197</f>
        <v>3.2779377775459966</v>
      </c>
      <c r="AL217" s="21">
        <f>AL197-Baseline!AL197</f>
        <v>3.246113138929045</v>
      </c>
      <c r="AM217" s="21">
        <f>AM197-Baseline!AM197</f>
        <v>3.2145974773860448</v>
      </c>
      <c r="AN217" s="21">
        <f>AN197-Baseline!AN197</f>
        <v>3.1833877931395786</v>
      </c>
      <c r="AO217" s="21">
        <f>AO197-Baseline!AO197</f>
        <v>3.1524811155362809</v>
      </c>
      <c r="AP217" s="21">
        <f>AP197-Baseline!AP197</f>
        <v>3.1218745027640837</v>
      </c>
      <c r="AQ217" s="21">
        <f>AQ197-Baseline!AQ197</f>
        <v>3.0915650415722</v>
      </c>
      <c r="AR217" s="21">
        <f>AR197-Baseline!AR197</f>
        <v>3.06154984699383</v>
      </c>
      <c r="AS217" s="21">
        <f>AS197-Baseline!AS197</f>
        <v>3.0318260620715596</v>
      </c>
      <c r="AT217" s="21">
        <f>AT197-Baseline!AT197</f>
        <v>3.0023908575854281</v>
      </c>
      <c r="AU217" s="21">
        <f>AU197-Baseline!AU197</f>
        <v>2.9732414317836282</v>
      </c>
      <c r="AV217" s="21">
        <f>AV197-Baseline!AV197</f>
        <v>2.944375010115825</v>
      </c>
      <c r="AW217" s="21">
        <f>AW197-Baseline!AW197</f>
        <v>2.9157888449690703</v>
      </c>
      <c r="AX217" s="21">
        <f>AX197-Baseline!AX197</f>
        <v>2.8874802154062635</v>
      </c>
      <c r="AY217" s="21">
        <f>AY197-Baseline!AY197</f>
        <v>2.8594464269071733</v>
      </c>
      <c r="AZ217" s="21">
        <f>AZ197-Baseline!AZ197</f>
        <v>2.8316848111119581</v>
      </c>
      <c r="BA217" s="21">
        <f>BA197-Baseline!BA197</f>
        <v>2.8041927255671815</v>
      </c>
      <c r="BB217" s="21">
        <f>BB197-Baseline!BB197</f>
        <v>2.7769675534742961</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E200-Baseline!E200</f>
        <v>6.3632623460162403</v>
      </c>
      <c r="F220" s="21">
        <f>F200-Baseline!F200</f>
        <v>6.9727405922092425</v>
      </c>
      <c r="G220" s="21">
        <f>G200-Baseline!G200</f>
        <v>6.0923535608255017</v>
      </c>
      <c r="H220" s="21">
        <f>H200-Baseline!H200</f>
        <v>5.8657686673079077</v>
      </c>
      <c r="I220" s="21">
        <f>I200-Baseline!I200</f>
        <v>6.6754741816314089</v>
      </c>
      <c r="J220" s="21">
        <f>J200-Baseline!J200</f>
        <v>4.8148112002148729</v>
      </c>
      <c r="K220" s="21">
        <f>K200-Baseline!K200</f>
        <v>4.7450313277479914</v>
      </c>
      <c r="L220" s="21">
        <f>L200-Baseline!L200</f>
        <v>4.6762627577806279</v>
      </c>
      <c r="M220" s="21">
        <f>M200-Baseline!M200</f>
        <v>4.6084908337548232</v>
      </c>
      <c r="N220" s="21">
        <f>N200-Baseline!N200</f>
        <v>4.5417011115264927</v>
      </c>
      <c r="O220" s="21">
        <f>O200-Baseline!O200</f>
        <v>4.4758793562869794</v>
      </c>
      <c r="P220" s="21">
        <f>P200-Baseline!P200</f>
        <v>4.4110115395291967</v>
      </c>
      <c r="Q220" s="21">
        <f>Q200-Baseline!Q200</f>
        <v>4.3470838360577595</v>
      </c>
      <c r="R220" s="21">
        <f>R200-Baseline!R200</f>
        <v>4.2840826210424305</v>
      </c>
      <c r="S220" s="21">
        <f>S200-Baseline!S200</f>
        <v>4.2219944671142793</v>
      </c>
      <c r="T220" s="21">
        <f>T200-Baseline!T200</f>
        <v>4.1608061415039286</v>
      </c>
      <c r="U220" s="21">
        <f>U200-Baseline!U200</f>
        <v>4.1005046032212631</v>
      </c>
      <c r="V220" s="21">
        <f>V200-Baseline!V200</f>
        <v>4.0410770002760277</v>
      </c>
      <c r="W220" s="21">
        <f>W200-Baseline!W200</f>
        <v>3.9825106669386949</v>
      </c>
      <c r="X220" s="21">
        <f>X200-Baseline!X200</f>
        <v>3.9247931210410334</v>
      </c>
      <c r="Y220" s="21">
        <f>Y200-Baseline!Y200</f>
        <v>3.8679120613158009</v>
      </c>
      <c r="Z220" s="21">
        <f>Z200-Baseline!Z200</f>
        <v>3.8118553647749938</v>
      </c>
      <c r="AA220" s="21">
        <f>AA200-Baseline!AA200</f>
        <v>3.7566110841260802</v>
      </c>
      <c r="AB220" s="21">
        <f>AB200-Baseline!AB200</f>
        <v>3.7021674452257027</v>
      </c>
      <c r="AC220" s="21">
        <f>AC200-Baseline!AC200</f>
        <v>3.6485128445702593</v>
      </c>
      <c r="AD220" s="21">
        <f>AD200-Baseline!AD200</f>
        <v>3.5956358468228631</v>
      </c>
      <c r="AE220" s="21">
        <f>AE200-Baseline!AE200</f>
        <v>3.5435251823761558</v>
      </c>
      <c r="AF220" s="21">
        <f>AF200-Baseline!AF200</f>
        <v>3.4921697449504148</v>
      </c>
      <c r="AG220" s="21">
        <f>AG200-Baseline!AG200</f>
        <v>3.4415585892264957</v>
      </c>
      <c r="AH220" s="21">
        <f>AH200-Baseline!AH200</f>
        <v>3.3916809285130691</v>
      </c>
      <c r="AI220" s="21">
        <f>AI200-Baseline!AI200</f>
        <v>3.3425261324476629</v>
      </c>
      <c r="AJ220" s="21">
        <f>AJ200-Baseline!AJ200</f>
        <v>3.3100744224238983</v>
      </c>
      <c r="AK220" s="21">
        <f>AK200-Baseline!AK200</f>
        <v>3.2779377775459966</v>
      </c>
      <c r="AL220" s="21">
        <f>AL200-Baseline!AL200</f>
        <v>3.246113138929045</v>
      </c>
      <c r="AM220" s="21">
        <f>AM200-Baseline!AM200</f>
        <v>3.2145974773860448</v>
      </c>
      <c r="AN220" s="21">
        <f>AN200-Baseline!AN200</f>
        <v>3.1833877931395786</v>
      </c>
      <c r="AO220" s="21">
        <f>AO200-Baseline!AO200</f>
        <v>3.1524811155362809</v>
      </c>
      <c r="AP220" s="21">
        <f>AP200-Baseline!AP200</f>
        <v>3.1218745027640837</v>
      </c>
      <c r="AQ220" s="21">
        <f>AQ200-Baseline!AQ200</f>
        <v>3.0915650415722</v>
      </c>
      <c r="AR220" s="21">
        <f>AR200-Baseline!AR200</f>
        <v>3.06154984699383</v>
      </c>
      <c r="AS220" s="21">
        <f>AS200-Baseline!AS200</f>
        <v>3.0318260620715596</v>
      </c>
      <c r="AT220" s="21">
        <f>AT200-Baseline!AT200</f>
        <v>3.0023908575854281</v>
      </c>
      <c r="AU220" s="21">
        <f>AU200-Baseline!AU200</f>
        <v>2.9732414317836282</v>
      </c>
      <c r="AV220" s="21">
        <f>AV200-Baseline!AV200</f>
        <v>2.944375010115825</v>
      </c>
      <c r="AW220" s="21">
        <f>AW200-Baseline!AW200</f>
        <v>2.9157888449690703</v>
      </c>
      <c r="AX220" s="21">
        <f>AX200-Baseline!AX200</f>
        <v>2.8874802154062635</v>
      </c>
      <c r="AY220" s="21">
        <f>AY200-Baseline!AY200</f>
        <v>2.8594464269071733</v>
      </c>
      <c r="AZ220" s="21">
        <f>AZ200-Baseline!AZ200</f>
        <v>2.8316848111119581</v>
      </c>
      <c r="BA220" s="21">
        <f>BA200-Baseline!BA200</f>
        <v>2.8041927255671815</v>
      </c>
      <c r="BB220" s="21">
        <f>BB200-Baseline!BB200</f>
        <v>2.7769675534742961</v>
      </c>
    </row>
    <row r="221" spans="1:54" outlineLevel="2">
      <c r="A221" s="500"/>
      <c r="B221" s="150" t="s">
        <v>491</v>
      </c>
      <c r="C221" s="19"/>
      <c r="D221" s="135" t="s">
        <v>382</v>
      </c>
      <c r="E221" s="21">
        <f>E201-Baseline!E201</f>
        <v>6.3632623460162403</v>
      </c>
      <c r="F221" s="21">
        <f>F201-Baseline!F201</f>
        <v>6.9727405922092425</v>
      </c>
      <c r="G221" s="21">
        <f>G201-Baseline!G201</f>
        <v>6.0923535608255017</v>
      </c>
      <c r="H221" s="21">
        <f>H201-Baseline!H201</f>
        <v>5.8657686673079077</v>
      </c>
      <c r="I221" s="21">
        <f>I201-Baseline!I201</f>
        <v>6.6754741816314089</v>
      </c>
      <c r="J221" s="21">
        <f>J201-Baseline!J201</f>
        <v>4.8148112002148729</v>
      </c>
      <c r="K221" s="21">
        <f>K201-Baseline!K201</f>
        <v>4.7450313277479914</v>
      </c>
      <c r="L221" s="21">
        <f>L201-Baseline!L201</f>
        <v>4.6762627577806279</v>
      </c>
      <c r="M221" s="21">
        <f>M201-Baseline!M201</f>
        <v>4.6084908337548232</v>
      </c>
      <c r="N221" s="21">
        <f>N201-Baseline!N201</f>
        <v>4.5417011115264927</v>
      </c>
      <c r="O221" s="21">
        <f>O201-Baseline!O201</f>
        <v>4.4758793562869794</v>
      </c>
      <c r="P221" s="21">
        <f>P201-Baseline!P201</f>
        <v>4.4110115395291967</v>
      </c>
      <c r="Q221" s="21">
        <f>Q201-Baseline!Q201</f>
        <v>4.3470838360577595</v>
      </c>
      <c r="R221" s="21">
        <f>R201-Baseline!R201</f>
        <v>4.2840826210424305</v>
      </c>
      <c r="S221" s="21">
        <f>S201-Baseline!S201</f>
        <v>4.2219944671142793</v>
      </c>
      <c r="T221" s="21">
        <f>T201-Baseline!T201</f>
        <v>4.1608061415039286</v>
      </c>
      <c r="U221" s="21">
        <f>U201-Baseline!U201</f>
        <v>4.1005046032212631</v>
      </c>
      <c r="V221" s="21">
        <f>V201-Baseline!V201</f>
        <v>4.0410770002760277</v>
      </c>
      <c r="W221" s="21">
        <f>W201-Baseline!W201</f>
        <v>3.9825106669386949</v>
      </c>
      <c r="X221" s="21">
        <f>X201-Baseline!X201</f>
        <v>3.9247931210410334</v>
      </c>
      <c r="Y221" s="21">
        <f>Y201-Baseline!Y201</f>
        <v>3.8679120613158009</v>
      </c>
      <c r="Z221" s="21">
        <f>Z201-Baseline!Z201</f>
        <v>3.8118553647749938</v>
      </c>
      <c r="AA221" s="21">
        <f>AA201-Baseline!AA201</f>
        <v>3.7566110841260802</v>
      </c>
      <c r="AB221" s="21">
        <f>AB201-Baseline!AB201</f>
        <v>3.7021674452257027</v>
      </c>
      <c r="AC221" s="21">
        <f>AC201-Baseline!AC201</f>
        <v>3.6485128445702593</v>
      </c>
      <c r="AD221" s="21">
        <f>AD201-Baseline!AD201</f>
        <v>3.5956358468228631</v>
      </c>
      <c r="AE221" s="21">
        <f>AE201-Baseline!AE201</f>
        <v>3.5435251823761558</v>
      </c>
      <c r="AF221" s="21">
        <f>AF201-Baseline!AF201</f>
        <v>3.4921697449504148</v>
      </c>
      <c r="AG221" s="21">
        <f>AG201-Baseline!AG201</f>
        <v>3.4415585892264957</v>
      </c>
      <c r="AH221" s="21">
        <f>AH201-Baseline!AH201</f>
        <v>3.3916809285130691</v>
      </c>
      <c r="AI221" s="21">
        <f>AI201-Baseline!AI201</f>
        <v>3.3425261324476629</v>
      </c>
      <c r="AJ221" s="21">
        <f>AJ201-Baseline!AJ201</f>
        <v>3.3100744224238983</v>
      </c>
      <c r="AK221" s="21">
        <f>AK201-Baseline!AK201</f>
        <v>3.2779377775459966</v>
      </c>
      <c r="AL221" s="21">
        <f>AL201-Baseline!AL201</f>
        <v>3.246113138929045</v>
      </c>
      <c r="AM221" s="21">
        <f>AM201-Baseline!AM201</f>
        <v>3.2145974773860448</v>
      </c>
      <c r="AN221" s="21">
        <f>AN201-Baseline!AN201</f>
        <v>3.1833877931395786</v>
      </c>
      <c r="AO221" s="21">
        <f>AO201-Baseline!AO201</f>
        <v>3.1524811155362809</v>
      </c>
      <c r="AP221" s="21">
        <f>AP201-Baseline!AP201</f>
        <v>3.1218745027640837</v>
      </c>
      <c r="AQ221" s="21">
        <f>AQ201-Baseline!AQ201</f>
        <v>3.0915650415722</v>
      </c>
      <c r="AR221" s="21">
        <f>AR201-Baseline!AR201</f>
        <v>3.06154984699383</v>
      </c>
      <c r="AS221" s="21">
        <f>AS201-Baseline!AS201</f>
        <v>3.0318260620715596</v>
      </c>
      <c r="AT221" s="21">
        <f>AT201-Baseline!AT201</f>
        <v>3.0023908575854281</v>
      </c>
      <c r="AU221" s="21">
        <f>AU201-Baseline!AU201</f>
        <v>2.9732414317836282</v>
      </c>
      <c r="AV221" s="21">
        <f>AV201-Baseline!AV201</f>
        <v>2.944375010115825</v>
      </c>
      <c r="AW221" s="21">
        <f>AW201-Baseline!AW201</f>
        <v>2.9157888449690703</v>
      </c>
      <c r="AX221" s="21">
        <f>AX201-Baseline!AX201</f>
        <v>2.8874802154062635</v>
      </c>
      <c r="AY221" s="21">
        <f>AY201-Baseline!AY201</f>
        <v>2.8594464269071733</v>
      </c>
      <c r="AZ221" s="21">
        <f>AZ201-Baseline!AZ201</f>
        <v>2.8316848111119581</v>
      </c>
      <c r="BA221" s="21">
        <f>BA201-Baseline!BA201</f>
        <v>2.8041927255671815</v>
      </c>
      <c r="BB221" s="21">
        <f>BB201-Baseline!BB201</f>
        <v>2.7769675534742961</v>
      </c>
    </row>
    <row r="222" spans="1:54" outlineLevel="2">
      <c r="A222" s="501"/>
      <c r="B222" s="150" t="s">
        <v>492</v>
      </c>
      <c r="C222" s="19"/>
      <c r="D222" s="135" t="s">
        <v>382</v>
      </c>
      <c r="E222" s="21">
        <f>E202-Baseline!E202</f>
        <v>6.3632623460162403</v>
      </c>
      <c r="F222" s="21">
        <f>F202-Baseline!F202</f>
        <v>6.9727405922092425</v>
      </c>
      <c r="G222" s="21">
        <f>G202-Baseline!G202</f>
        <v>6.0923535608255017</v>
      </c>
      <c r="H222" s="21">
        <f>H202-Baseline!H202</f>
        <v>5.8657686673079077</v>
      </c>
      <c r="I222" s="21">
        <f>I202-Baseline!I202</f>
        <v>6.6754741816314089</v>
      </c>
      <c r="J222" s="21">
        <f>J202-Baseline!J202</f>
        <v>4.8148112002148729</v>
      </c>
      <c r="K222" s="21">
        <f>K202-Baseline!K202</f>
        <v>4.7450313277479914</v>
      </c>
      <c r="L222" s="21">
        <f>L202-Baseline!L202</f>
        <v>4.6762627577806279</v>
      </c>
      <c r="M222" s="21">
        <f>M202-Baseline!M202</f>
        <v>4.6084908337548232</v>
      </c>
      <c r="N222" s="21">
        <f>N202-Baseline!N202</f>
        <v>4.5417011115264927</v>
      </c>
      <c r="O222" s="21">
        <f>O202-Baseline!O202</f>
        <v>4.4758793562869794</v>
      </c>
      <c r="P222" s="21">
        <f>P202-Baseline!P202</f>
        <v>4.4110115395291967</v>
      </c>
      <c r="Q222" s="21">
        <f>Q202-Baseline!Q202</f>
        <v>4.3470838360577595</v>
      </c>
      <c r="R222" s="21">
        <f>R202-Baseline!R202</f>
        <v>4.2840826210424305</v>
      </c>
      <c r="S222" s="21">
        <f>S202-Baseline!S202</f>
        <v>4.2219944671142793</v>
      </c>
      <c r="T222" s="21">
        <f>T202-Baseline!T202</f>
        <v>4.1608061415039286</v>
      </c>
      <c r="U222" s="21">
        <f>U202-Baseline!U202</f>
        <v>4.1005046032212631</v>
      </c>
      <c r="V222" s="21">
        <f>V202-Baseline!V202</f>
        <v>4.0410770002760277</v>
      </c>
      <c r="W222" s="21">
        <f>W202-Baseline!W202</f>
        <v>3.9825106669386949</v>
      </c>
      <c r="X222" s="21">
        <f>X202-Baseline!X202</f>
        <v>3.9247931210410334</v>
      </c>
      <c r="Y222" s="21">
        <f>Y202-Baseline!Y202</f>
        <v>3.8679120613158009</v>
      </c>
      <c r="Z222" s="21">
        <f>Z202-Baseline!Z202</f>
        <v>3.8118553647749938</v>
      </c>
      <c r="AA222" s="21">
        <f>AA202-Baseline!AA202</f>
        <v>3.7566110841260802</v>
      </c>
      <c r="AB222" s="21">
        <f>AB202-Baseline!AB202</f>
        <v>3.7021674452257027</v>
      </c>
      <c r="AC222" s="21">
        <f>AC202-Baseline!AC202</f>
        <v>3.6485128445702593</v>
      </c>
      <c r="AD222" s="21">
        <f>AD202-Baseline!AD202</f>
        <v>3.5956358468228631</v>
      </c>
      <c r="AE222" s="21">
        <f>AE202-Baseline!AE202</f>
        <v>3.5435251823761558</v>
      </c>
      <c r="AF222" s="21">
        <f>AF202-Baseline!AF202</f>
        <v>3.4921697449504148</v>
      </c>
      <c r="AG222" s="21">
        <f>AG202-Baseline!AG202</f>
        <v>3.4415585892264957</v>
      </c>
      <c r="AH222" s="21">
        <f>AH202-Baseline!AH202</f>
        <v>3.3916809285130691</v>
      </c>
      <c r="AI222" s="21">
        <f>AI202-Baseline!AI202</f>
        <v>3.3425261324476629</v>
      </c>
      <c r="AJ222" s="21">
        <f>AJ202-Baseline!AJ202</f>
        <v>3.3100744224238983</v>
      </c>
      <c r="AK222" s="21">
        <f>AK202-Baseline!AK202</f>
        <v>3.2779377775459966</v>
      </c>
      <c r="AL222" s="21">
        <f>AL202-Baseline!AL202</f>
        <v>3.246113138929045</v>
      </c>
      <c r="AM222" s="21">
        <f>AM202-Baseline!AM202</f>
        <v>3.2145974773860448</v>
      </c>
      <c r="AN222" s="21">
        <f>AN202-Baseline!AN202</f>
        <v>3.1833877931395786</v>
      </c>
      <c r="AO222" s="21">
        <f>AO202-Baseline!AO202</f>
        <v>3.1524811155362809</v>
      </c>
      <c r="AP222" s="21">
        <f>AP202-Baseline!AP202</f>
        <v>3.1218745027640837</v>
      </c>
      <c r="AQ222" s="21">
        <f>AQ202-Baseline!AQ202</f>
        <v>3.0915650415722</v>
      </c>
      <c r="AR222" s="21">
        <f>AR202-Baseline!AR202</f>
        <v>3.06154984699383</v>
      </c>
      <c r="AS222" s="21">
        <f>AS202-Baseline!AS202</f>
        <v>3.0318260620715596</v>
      </c>
      <c r="AT222" s="21">
        <f>AT202-Baseline!AT202</f>
        <v>3.0023908575854281</v>
      </c>
      <c r="AU222" s="21">
        <f>AU202-Baseline!AU202</f>
        <v>2.9732414317836282</v>
      </c>
      <c r="AV222" s="21">
        <f>AV202-Baseline!AV202</f>
        <v>2.944375010115825</v>
      </c>
      <c r="AW222" s="21">
        <f>AW202-Baseline!AW202</f>
        <v>2.9157888449690703</v>
      </c>
      <c r="AX222" s="21">
        <f>AX202-Baseline!AX202</f>
        <v>2.8874802154062635</v>
      </c>
      <c r="AY222" s="21">
        <f>AY202-Baseline!AY202</f>
        <v>2.8594464269071733</v>
      </c>
      <c r="AZ222" s="21">
        <f>AZ202-Baseline!AZ202</f>
        <v>2.8316848111119581</v>
      </c>
      <c r="BA222" s="21">
        <f>BA202-Baseline!BA202</f>
        <v>2.8041927255671815</v>
      </c>
      <c r="BB222" s="21">
        <f>BB202-Baseline!BB202</f>
        <v>2.7769675534742961</v>
      </c>
    </row>
    <row r="223" spans="1:54" outlineLevel="2">
      <c r="B223" s="19"/>
      <c r="C223" s="19"/>
      <c r="D223" s="19"/>
      <c r="E223" s="15"/>
    </row>
    <row r="224" spans="1:54" outlineLevel="2">
      <c r="A224" s="499" t="s">
        <v>493</v>
      </c>
      <c r="B224" s="150" t="s">
        <v>490</v>
      </c>
      <c r="C224" s="19"/>
      <c r="D224" s="135" t="s">
        <v>382</v>
      </c>
      <c r="E224" s="21">
        <f>E204-Baseline!E204</f>
        <v>6.3632623460162403</v>
      </c>
      <c r="F224" s="21">
        <f>F204-Baseline!F204</f>
        <v>13.336002938225484</v>
      </c>
      <c r="G224" s="21">
        <f>G204-Baseline!G204</f>
        <v>19.428356499050984</v>
      </c>
      <c r="H224" s="21">
        <f>H204-Baseline!H204</f>
        <v>25.294125166358892</v>
      </c>
      <c r="I224" s="21">
        <f>I204-Baseline!I204</f>
        <v>31.9695993479903</v>
      </c>
      <c r="J224" s="21">
        <f>J204-Baseline!J204</f>
        <v>36.784410548205173</v>
      </c>
      <c r="K224" s="21">
        <f>K204-Baseline!K204</f>
        <v>41.529441875953168</v>
      </c>
      <c r="L224" s="21">
        <f>L204-Baseline!L204</f>
        <v>46.205704633733795</v>
      </c>
      <c r="M224" s="21">
        <f>M204-Baseline!M204</f>
        <v>50.814195467488616</v>
      </c>
      <c r="N224" s="21">
        <f>N204-Baseline!N204</f>
        <v>55.355896579015109</v>
      </c>
      <c r="O224" s="21">
        <f>O204-Baseline!O204</f>
        <v>59.83177593530209</v>
      </c>
      <c r="P224" s="21">
        <f>P204-Baseline!P204</f>
        <v>64.242787474831289</v>
      </c>
      <c r="Q224" s="21">
        <f>Q204-Baseline!Q204</f>
        <v>68.589871310889052</v>
      </c>
      <c r="R224" s="21">
        <f>R204-Baseline!R204</f>
        <v>72.873953931931482</v>
      </c>
      <c r="S224" s="21">
        <f>S204-Baseline!S204</f>
        <v>77.095948399045767</v>
      </c>
      <c r="T224" s="21">
        <f>T204-Baseline!T204</f>
        <v>81.256754540549693</v>
      </c>
      <c r="U224" s="21">
        <f>U204-Baseline!U204</f>
        <v>85.35725914377096</v>
      </c>
      <c r="V224" s="21">
        <f>V204-Baseline!V204</f>
        <v>89.398336144046993</v>
      </c>
      <c r="W224" s="21">
        <f>W204-Baseline!W204</f>
        <v>93.380846810985688</v>
      </c>
      <c r="X224" s="21">
        <f>X204-Baseline!X204</f>
        <v>97.305639932026722</v>
      </c>
      <c r="Y224" s="21">
        <f>Y204-Baseline!Y204</f>
        <v>101.17355199334253</v>
      </c>
      <c r="Z224" s="21">
        <f>Z204-Baseline!Z204</f>
        <v>104.98540735811753</v>
      </c>
      <c r="AA224" s="21">
        <f>AA204-Baseline!AA204</f>
        <v>108.74201844224361</v>
      </c>
      <c r="AB224" s="21">
        <f>AB204-Baseline!AB204</f>
        <v>112.4441858874693</v>
      </c>
      <c r="AC224" s="21">
        <f>AC204-Baseline!AC204</f>
        <v>116.09269873203957</v>
      </c>
      <c r="AD224" s="21">
        <f>AD204-Baseline!AD204</f>
        <v>119.68833457886242</v>
      </c>
      <c r="AE224" s="21">
        <f>AE204-Baseline!AE204</f>
        <v>123.23185976123858</v>
      </c>
      <c r="AF224" s="21">
        <f>AF204-Baseline!AF204</f>
        <v>126.724029506189</v>
      </c>
      <c r="AG224" s="21">
        <f>AG204-Baseline!AG204</f>
        <v>130.1655880954155</v>
      </c>
      <c r="AH224" s="21">
        <f>AH204-Baseline!AH204</f>
        <v>133.55726902392857</v>
      </c>
      <c r="AI224" s="21">
        <f>AI204-Baseline!AI204</f>
        <v>136.89979515637623</v>
      </c>
      <c r="AJ224" s="21">
        <f>AJ204-Baseline!AJ204</f>
        <v>140.20986957880012</v>
      </c>
      <c r="AK224" s="21">
        <f>AK204-Baseline!AK204</f>
        <v>143.48780735634611</v>
      </c>
      <c r="AL224" s="21">
        <f>AL204-Baseline!AL204</f>
        <v>146.73392049527516</v>
      </c>
      <c r="AM224" s="21">
        <f>AM204-Baseline!AM204</f>
        <v>149.94851797266119</v>
      </c>
      <c r="AN224" s="21">
        <f>AN204-Baseline!AN204</f>
        <v>153.13190576580078</v>
      </c>
      <c r="AO224" s="21">
        <f>AO204-Baseline!AO204</f>
        <v>156.28438688133707</v>
      </c>
      <c r="AP224" s="21">
        <f>AP204-Baseline!AP204</f>
        <v>159.40626138410116</v>
      </c>
      <c r="AQ224" s="21">
        <f>AQ204-Baseline!AQ204</f>
        <v>162.49782642567337</v>
      </c>
      <c r="AR224" s="21">
        <f>AR204-Baseline!AR204</f>
        <v>165.55937627266721</v>
      </c>
      <c r="AS224" s="21">
        <f>AS204-Baseline!AS204</f>
        <v>168.59120233473877</v>
      </c>
      <c r="AT224" s="21">
        <f>AT204-Baseline!AT204</f>
        <v>171.59359319232419</v>
      </c>
      <c r="AU224" s="21">
        <f>AU204-Baseline!AU204</f>
        <v>174.56683462410783</v>
      </c>
      <c r="AV224" s="21">
        <f>AV204-Baseline!AV204</f>
        <v>177.51120963422366</v>
      </c>
      <c r="AW224" s="21">
        <f>AW204-Baseline!AW204</f>
        <v>180.42699847919272</v>
      </c>
      <c r="AX224" s="21">
        <f>AX204-Baseline!AX204</f>
        <v>183.31447869459899</v>
      </c>
      <c r="AY224" s="21">
        <f>AY204-Baseline!AY204</f>
        <v>186.17392512150616</v>
      </c>
      <c r="AZ224" s="21">
        <f>AZ204-Baseline!AZ204</f>
        <v>189.00560993261811</v>
      </c>
      <c r="BA224" s="21">
        <f>BA204-Baseline!BA204</f>
        <v>191.8098026581853</v>
      </c>
      <c r="BB224" s="21">
        <f>BB204-Baseline!BB204</f>
        <v>194.5867702116596</v>
      </c>
    </row>
    <row r="225" spans="1:54" outlineLevel="2">
      <c r="A225" s="500"/>
      <c r="B225" s="150" t="s">
        <v>491</v>
      </c>
      <c r="C225" s="19"/>
      <c r="D225" s="135" t="s">
        <v>382</v>
      </c>
      <c r="E225" s="21">
        <f>E205-Baseline!E205</f>
        <v>6.3632623460162403</v>
      </c>
      <c r="F225" s="21">
        <f>F205-Baseline!F205</f>
        <v>13.336002938225484</v>
      </c>
      <c r="G225" s="21">
        <f>G205-Baseline!G205</f>
        <v>19.428356499050984</v>
      </c>
      <c r="H225" s="21">
        <f>H205-Baseline!H205</f>
        <v>25.294125166358892</v>
      </c>
      <c r="I225" s="21">
        <f>I205-Baseline!I205</f>
        <v>31.9695993479903</v>
      </c>
      <c r="J225" s="21">
        <f>J205-Baseline!J205</f>
        <v>36.784410548205173</v>
      </c>
      <c r="K225" s="21">
        <f>K205-Baseline!K205</f>
        <v>41.529441875953168</v>
      </c>
      <c r="L225" s="21">
        <f>L205-Baseline!L205</f>
        <v>46.205704633733795</v>
      </c>
      <c r="M225" s="21">
        <f>M205-Baseline!M205</f>
        <v>50.814195467488616</v>
      </c>
      <c r="N225" s="21">
        <f>N205-Baseline!N205</f>
        <v>55.355896579015109</v>
      </c>
      <c r="O225" s="21">
        <f>O205-Baseline!O205</f>
        <v>59.83177593530209</v>
      </c>
      <c r="P225" s="21">
        <f>P205-Baseline!P205</f>
        <v>64.242787474831289</v>
      </c>
      <c r="Q225" s="21">
        <f>Q205-Baseline!Q205</f>
        <v>68.589871310889052</v>
      </c>
      <c r="R225" s="21">
        <f>R205-Baseline!R205</f>
        <v>72.873953931931482</v>
      </c>
      <c r="S225" s="21">
        <f>S205-Baseline!S205</f>
        <v>77.095948399045767</v>
      </c>
      <c r="T225" s="21">
        <f>T205-Baseline!T205</f>
        <v>81.256754540549693</v>
      </c>
      <c r="U225" s="21">
        <f>U205-Baseline!U205</f>
        <v>85.35725914377096</v>
      </c>
      <c r="V225" s="21">
        <f>V205-Baseline!V205</f>
        <v>89.398336144046993</v>
      </c>
      <c r="W225" s="21">
        <f>W205-Baseline!W205</f>
        <v>93.380846810985688</v>
      </c>
      <c r="X225" s="21">
        <f>X205-Baseline!X205</f>
        <v>97.305639932026722</v>
      </c>
      <c r="Y225" s="21">
        <f>Y205-Baseline!Y205</f>
        <v>101.17355199334253</v>
      </c>
      <c r="Z225" s="21">
        <f>Z205-Baseline!Z205</f>
        <v>104.98540735811753</v>
      </c>
      <c r="AA225" s="21">
        <f>AA205-Baseline!AA205</f>
        <v>108.74201844224361</v>
      </c>
      <c r="AB225" s="21">
        <f>AB205-Baseline!AB205</f>
        <v>112.4441858874693</v>
      </c>
      <c r="AC225" s="21">
        <f>AC205-Baseline!AC205</f>
        <v>116.09269873203957</v>
      </c>
      <c r="AD225" s="21">
        <f>AD205-Baseline!AD205</f>
        <v>119.68833457886242</v>
      </c>
      <c r="AE225" s="21">
        <f>AE205-Baseline!AE205</f>
        <v>123.23185976123858</v>
      </c>
      <c r="AF225" s="21">
        <f>AF205-Baseline!AF205</f>
        <v>126.724029506189</v>
      </c>
      <c r="AG225" s="21">
        <f>AG205-Baseline!AG205</f>
        <v>130.1655880954155</v>
      </c>
      <c r="AH225" s="21">
        <f>AH205-Baseline!AH205</f>
        <v>133.55726902392857</v>
      </c>
      <c r="AI225" s="21">
        <f>AI205-Baseline!AI205</f>
        <v>136.89979515637623</v>
      </c>
      <c r="AJ225" s="21">
        <f>AJ205-Baseline!AJ205</f>
        <v>140.20986957880012</v>
      </c>
      <c r="AK225" s="21">
        <f>AK205-Baseline!AK205</f>
        <v>143.48780735634611</v>
      </c>
      <c r="AL225" s="21">
        <f>AL205-Baseline!AL205</f>
        <v>146.73392049527516</v>
      </c>
      <c r="AM225" s="21">
        <f>AM205-Baseline!AM205</f>
        <v>149.94851797266119</v>
      </c>
      <c r="AN225" s="21">
        <f>AN205-Baseline!AN205</f>
        <v>153.13190576580078</v>
      </c>
      <c r="AO225" s="21">
        <f>AO205-Baseline!AO205</f>
        <v>156.28438688133707</v>
      </c>
      <c r="AP225" s="21">
        <f>AP205-Baseline!AP205</f>
        <v>159.40626138410116</v>
      </c>
      <c r="AQ225" s="21">
        <f>AQ205-Baseline!AQ205</f>
        <v>162.49782642567337</v>
      </c>
      <c r="AR225" s="21">
        <f>AR205-Baseline!AR205</f>
        <v>165.55937627266721</v>
      </c>
      <c r="AS225" s="21">
        <f>AS205-Baseline!AS205</f>
        <v>168.59120233473877</v>
      </c>
      <c r="AT225" s="21">
        <f>AT205-Baseline!AT205</f>
        <v>171.59359319232419</v>
      </c>
      <c r="AU225" s="21">
        <f>AU205-Baseline!AU205</f>
        <v>174.56683462410783</v>
      </c>
      <c r="AV225" s="21">
        <f>AV205-Baseline!AV205</f>
        <v>177.51120963422366</v>
      </c>
      <c r="AW225" s="21">
        <f>AW205-Baseline!AW205</f>
        <v>180.42699847919272</v>
      </c>
      <c r="AX225" s="21">
        <f>AX205-Baseline!AX205</f>
        <v>183.31447869459899</v>
      </c>
      <c r="AY225" s="21">
        <f>AY205-Baseline!AY205</f>
        <v>186.17392512150616</v>
      </c>
      <c r="AZ225" s="21">
        <f>AZ205-Baseline!AZ205</f>
        <v>189.00560993261811</v>
      </c>
      <c r="BA225" s="21">
        <f>BA205-Baseline!BA205</f>
        <v>191.8098026581853</v>
      </c>
      <c r="BB225" s="21">
        <f>BB205-Baseline!BB205</f>
        <v>194.5867702116596</v>
      </c>
    </row>
    <row r="226" spans="1:54" outlineLevel="2">
      <c r="A226" s="501"/>
      <c r="B226" s="150" t="s">
        <v>492</v>
      </c>
      <c r="C226" s="19"/>
      <c r="D226" s="135" t="s">
        <v>382</v>
      </c>
      <c r="E226" s="21">
        <f>E206-Baseline!E206</f>
        <v>6.3632623460162403</v>
      </c>
      <c r="F226" s="21">
        <f>F206-Baseline!F206</f>
        <v>13.336002938225484</v>
      </c>
      <c r="G226" s="21">
        <f>G206-Baseline!G206</f>
        <v>19.428356499050984</v>
      </c>
      <c r="H226" s="21">
        <f>H206-Baseline!H206</f>
        <v>25.294125166358892</v>
      </c>
      <c r="I226" s="21">
        <f>I206-Baseline!I206</f>
        <v>31.9695993479903</v>
      </c>
      <c r="J226" s="21">
        <f>J206-Baseline!J206</f>
        <v>36.784410548205173</v>
      </c>
      <c r="K226" s="21">
        <f>K206-Baseline!K206</f>
        <v>41.529441875953168</v>
      </c>
      <c r="L226" s="21">
        <f>L206-Baseline!L206</f>
        <v>46.205704633733795</v>
      </c>
      <c r="M226" s="21">
        <f>M206-Baseline!M206</f>
        <v>50.814195467488616</v>
      </c>
      <c r="N226" s="21">
        <f>N206-Baseline!N206</f>
        <v>55.355896579015109</v>
      </c>
      <c r="O226" s="21">
        <f>O206-Baseline!O206</f>
        <v>59.83177593530209</v>
      </c>
      <c r="P226" s="21">
        <f>P206-Baseline!P206</f>
        <v>64.242787474831289</v>
      </c>
      <c r="Q226" s="21">
        <f>Q206-Baseline!Q206</f>
        <v>68.589871310889052</v>
      </c>
      <c r="R226" s="21">
        <f>R206-Baseline!R206</f>
        <v>72.873953931931482</v>
      </c>
      <c r="S226" s="21">
        <f>S206-Baseline!S206</f>
        <v>77.095948399045767</v>
      </c>
      <c r="T226" s="21">
        <f>T206-Baseline!T206</f>
        <v>81.256754540549693</v>
      </c>
      <c r="U226" s="21">
        <f>U206-Baseline!U206</f>
        <v>85.35725914377096</v>
      </c>
      <c r="V226" s="21">
        <f>V206-Baseline!V206</f>
        <v>89.398336144046993</v>
      </c>
      <c r="W226" s="21">
        <f>W206-Baseline!W206</f>
        <v>93.380846810985688</v>
      </c>
      <c r="X226" s="21">
        <f>X206-Baseline!X206</f>
        <v>97.305639932026722</v>
      </c>
      <c r="Y226" s="21">
        <f>Y206-Baseline!Y206</f>
        <v>101.17355199334253</v>
      </c>
      <c r="Z226" s="21">
        <f>Z206-Baseline!Z206</f>
        <v>104.98540735811753</v>
      </c>
      <c r="AA226" s="21">
        <f>AA206-Baseline!AA206</f>
        <v>108.74201844224361</v>
      </c>
      <c r="AB226" s="21">
        <f>AB206-Baseline!AB206</f>
        <v>112.4441858874693</v>
      </c>
      <c r="AC226" s="21">
        <f>AC206-Baseline!AC206</f>
        <v>116.09269873203957</v>
      </c>
      <c r="AD226" s="21">
        <f>AD206-Baseline!AD206</f>
        <v>119.68833457886242</v>
      </c>
      <c r="AE226" s="21">
        <f>AE206-Baseline!AE206</f>
        <v>123.23185976123858</v>
      </c>
      <c r="AF226" s="21">
        <f>AF206-Baseline!AF206</f>
        <v>126.724029506189</v>
      </c>
      <c r="AG226" s="21">
        <f>AG206-Baseline!AG206</f>
        <v>130.1655880954155</v>
      </c>
      <c r="AH226" s="21">
        <f>AH206-Baseline!AH206</f>
        <v>133.55726902392857</v>
      </c>
      <c r="AI226" s="21">
        <f>AI206-Baseline!AI206</f>
        <v>136.89979515637623</v>
      </c>
      <c r="AJ226" s="21">
        <f>AJ206-Baseline!AJ206</f>
        <v>140.20986957880012</v>
      </c>
      <c r="AK226" s="21">
        <f>AK206-Baseline!AK206</f>
        <v>143.48780735634611</v>
      </c>
      <c r="AL226" s="21">
        <f>AL206-Baseline!AL206</f>
        <v>146.73392049527516</v>
      </c>
      <c r="AM226" s="21">
        <f>AM206-Baseline!AM206</f>
        <v>149.94851797266119</v>
      </c>
      <c r="AN226" s="21">
        <f>AN206-Baseline!AN206</f>
        <v>153.13190576580078</v>
      </c>
      <c r="AO226" s="21">
        <f>AO206-Baseline!AO206</f>
        <v>156.28438688133707</v>
      </c>
      <c r="AP226" s="21">
        <f>AP206-Baseline!AP206</f>
        <v>159.40626138410116</v>
      </c>
      <c r="AQ226" s="21">
        <f>AQ206-Baseline!AQ206</f>
        <v>162.49782642567337</v>
      </c>
      <c r="AR226" s="21">
        <f>AR206-Baseline!AR206</f>
        <v>165.55937627266721</v>
      </c>
      <c r="AS226" s="21">
        <f>AS206-Baseline!AS206</f>
        <v>168.59120233473877</v>
      </c>
      <c r="AT226" s="21">
        <f>AT206-Baseline!AT206</f>
        <v>171.59359319232419</v>
      </c>
      <c r="AU226" s="21">
        <f>AU206-Baseline!AU206</f>
        <v>174.56683462410783</v>
      </c>
      <c r="AV226" s="21">
        <f>AV206-Baseline!AV206</f>
        <v>177.51120963422366</v>
      </c>
      <c r="AW226" s="21">
        <f>AW206-Baseline!AW206</f>
        <v>180.42699847919272</v>
      </c>
      <c r="AX226" s="21">
        <f>AX206-Baseline!AX206</f>
        <v>183.31447869459899</v>
      </c>
      <c r="AY226" s="21">
        <f>AY206-Baseline!AY206</f>
        <v>186.17392512150616</v>
      </c>
      <c r="AZ226" s="21">
        <f>AZ206-Baseline!AZ206</f>
        <v>189.00560993261811</v>
      </c>
      <c r="BA226" s="21">
        <f>BA206-Baseline!BA206</f>
        <v>191.8098026581853</v>
      </c>
      <c r="BB226" s="21">
        <f>BB206-Baseline!BB206</f>
        <v>194.5867702116596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92" t="s">
        <v>499</v>
      </c>
      <c r="B2" s="492"/>
      <c r="C2" s="492"/>
      <c r="D2" s="492"/>
      <c r="E2" s="492"/>
      <c r="F2" s="492"/>
      <c r="G2" s="492"/>
      <c r="H2" s="492"/>
      <c r="I2" s="492"/>
      <c r="J2" s="492"/>
      <c r="K2" s="492"/>
      <c r="L2" s="492"/>
      <c r="M2" s="492"/>
      <c r="N2" s="492"/>
      <c r="O2" s="492"/>
      <c r="P2" s="492"/>
      <c r="Q2" s="492"/>
      <c r="R2" s="492"/>
      <c r="S2" s="492"/>
    </row>
    <row r="3" spans="1:19">
      <c r="A3" s="492"/>
      <c r="B3" s="492"/>
      <c r="C3" s="492"/>
      <c r="D3" s="492"/>
      <c r="E3" s="492"/>
      <c r="F3" s="492"/>
      <c r="G3" s="492"/>
      <c r="H3" s="492"/>
      <c r="I3" s="492"/>
      <c r="J3" s="492"/>
      <c r="K3" s="492"/>
      <c r="L3" s="492"/>
      <c r="M3" s="492"/>
      <c r="N3" s="492"/>
      <c r="O3" s="492"/>
      <c r="P3" s="492"/>
      <c r="Q3" s="492"/>
      <c r="R3" s="492"/>
      <c r="S3" s="492"/>
    </row>
    <row r="4" spans="1:19">
      <c r="A4" s="492"/>
      <c r="B4" s="492"/>
      <c r="C4" s="492"/>
      <c r="D4" s="492"/>
      <c r="E4" s="492"/>
      <c r="F4" s="492"/>
      <c r="G4" s="492"/>
      <c r="H4" s="492"/>
      <c r="I4" s="492"/>
      <c r="J4" s="492"/>
      <c r="K4" s="492"/>
      <c r="L4" s="492"/>
      <c r="M4" s="492"/>
      <c r="N4" s="492"/>
      <c r="O4" s="492"/>
      <c r="P4" s="492"/>
      <c r="Q4" s="492"/>
      <c r="R4" s="492"/>
      <c r="S4" s="492"/>
    </row>
    <row r="19" spans="1:19">
      <c r="A19" s="4" t="s">
        <v>519</v>
      </c>
    </row>
    <row r="20" spans="1:19">
      <c r="A20" s="492" t="s">
        <v>520</v>
      </c>
      <c r="B20" s="492"/>
      <c r="C20" s="492"/>
      <c r="D20" s="492"/>
      <c r="E20" s="492"/>
      <c r="F20" s="492"/>
      <c r="G20" s="492"/>
      <c r="H20" s="492"/>
      <c r="I20" s="492"/>
      <c r="J20" s="492"/>
      <c r="K20" s="492"/>
      <c r="L20" s="492"/>
      <c r="M20" s="492"/>
      <c r="N20" s="492"/>
      <c r="O20" s="492"/>
      <c r="P20" s="492"/>
      <c r="Q20" s="492"/>
      <c r="R20" s="492"/>
      <c r="S20" s="492"/>
    </row>
    <row r="21" spans="1:19" ht="25.5" customHeight="1">
      <c r="A21" s="492"/>
      <c r="B21" s="492"/>
      <c r="C21" s="492"/>
      <c r="D21" s="492"/>
      <c r="E21" s="492"/>
      <c r="F21" s="492"/>
      <c r="G21" s="492"/>
      <c r="H21" s="492"/>
      <c r="I21" s="492"/>
      <c r="J21" s="492"/>
      <c r="K21" s="492"/>
      <c r="L21" s="492"/>
      <c r="M21" s="492"/>
      <c r="N21" s="492"/>
      <c r="O21" s="492"/>
      <c r="P21" s="492"/>
      <c r="Q21" s="492"/>
      <c r="R21" s="492"/>
      <c r="S21" s="492"/>
    </row>
    <row r="23" spans="1:19">
      <c r="A23" s="158" t="s">
        <v>339</v>
      </c>
      <c r="B23" s="422"/>
      <c r="C23" s="422"/>
      <c r="D23" s="422"/>
      <c r="E23" s="422"/>
      <c r="F23" s="422"/>
      <c r="G23" s="422"/>
      <c r="H23" s="422"/>
      <c r="I23" s="422"/>
      <c r="J23" s="422"/>
      <c r="K23" s="422"/>
      <c r="L23" s="422"/>
      <c r="M23" s="422"/>
      <c r="N23" s="422"/>
      <c r="O23" s="422"/>
      <c r="P23" s="422"/>
      <c r="Q23" s="422"/>
      <c r="R23" s="422"/>
      <c r="S23" s="422"/>
    </row>
    <row r="24" spans="1:19">
      <c r="A24" s="158" t="s">
        <v>485</v>
      </c>
      <c r="B24" s="422"/>
      <c r="C24" s="422"/>
      <c r="D24" s="422"/>
      <c r="E24" s="422"/>
      <c r="F24" s="422"/>
      <c r="G24" s="422"/>
      <c r="H24" s="422"/>
      <c r="I24" s="422"/>
      <c r="J24" s="422"/>
      <c r="K24" s="422"/>
      <c r="L24" s="422"/>
      <c r="M24" s="422"/>
      <c r="N24" s="422"/>
      <c r="O24" s="422"/>
      <c r="P24" s="422"/>
      <c r="Q24" s="422"/>
      <c r="R24" s="422"/>
      <c r="S24" s="422"/>
    </row>
    <row r="25" spans="1:19">
      <c r="A25" s="159" t="s">
        <v>388</v>
      </c>
      <c r="B25" s="422"/>
      <c r="C25" s="422"/>
      <c r="D25" s="422"/>
      <c r="E25" s="422"/>
      <c r="F25" s="422"/>
      <c r="G25" s="422"/>
      <c r="H25" s="422"/>
      <c r="I25" s="422"/>
      <c r="J25" s="422"/>
      <c r="K25" s="422"/>
      <c r="L25" s="422"/>
      <c r="M25" s="422"/>
      <c r="N25" s="422"/>
      <c r="O25" s="422"/>
      <c r="P25" s="422"/>
      <c r="Q25" s="422"/>
      <c r="R25" s="422"/>
      <c r="S25" s="422"/>
    </row>
    <row r="26" spans="1:19">
      <c r="A26" s="159" t="s">
        <v>464</v>
      </c>
      <c r="B26" s="422"/>
      <c r="C26" s="422"/>
      <c r="D26" s="422"/>
      <c r="E26" s="422"/>
      <c r="F26" s="422"/>
      <c r="G26" s="422"/>
      <c r="H26" s="422"/>
      <c r="I26" s="422"/>
      <c r="J26" s="422"/>
      <c r="K26" s="422"/>
      <c r="L26" s="422"/>
      <c r="M26" s="422"/>
      <c r="N26" s="422"/>
      <c r="O26" s="422"/>
      <c r="P26" s="422"/>
      <c r="Q26" s="422"/>
      <c r="R26" s="422"/>
      <c r="S26" s="422"/>
    </row>
    <row r="27" spans="1:19">
      <c r="A27" s="159" t="s">
        <v>465</v>
      </c>
      <c r="B27" s="422"/>
      <c r="C27" s="422"/>
      <c r="D27" s="422"/>
      <c r="E27" s="422"/>
      <c r="F27" s="422"/>
      <c r="G27" s="422"/>
      <c r="H27" s="422"/>
      <c r="I27" s="422"/>
      <c r="J27" s="422"/>
      <c r="K27" s="422"/>
      <c r="L27" s="422"/>
      <c r="M27" s="422"/>
      <c r="N27" s="422"/>
      <c r="O27" s="422"/>
      <c r="P27" s="422"/>
      <c r="Q27" s="422"/>
      <c r="R27" s="422"/>
      <c r="S27" s="422"/>
    </row>
    <row r="31" spans="1:19">
      <c r="A31" s="4" t="s">
        <v>523</v>
      </c>
    </row>
    <row r="32" spans="1:19">
      <c r="A32" t="s">
        <v>524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topLeftCell="A138"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c r="E4" s="53" t="s">
        <v>334</v>
      </c>
      <c r="F4" s="91"/>
      <c r="G4" s="28"/>
      <c r="H4" s="10"/>
      <c r="I4" s="430"/>
      <c r="J4" s="431"/>
      <c r="K4" s="431"/>
      <c r="L4" s="431"/>
      <c r="M4" s="431"/>
      <c r="N4" s="432"/>
      <c r="P4" s="436"/>
      <c r="Q4" s="437"/>
      <c r="R4" s="437"/>
      <c r="S4" s="437"/>
      <c r="T4" s="437"/>
      <c r="U4" s="438"/>
    </row>
    <row r="5" spans="1:21" outlineLevel="1">
      <c r="A5" s="13" t="s">
        <v>335</v>
      </c>
      <c r="B5" s="88"/>
      <c r="E5" s="14"/>
      <c r="H5" s="10"/>
      <c r="I5" s="503"/>
      <c r="J5" s="451"/>
      <c r="K5" s="451"/>
      <c r="L5" s="451"/>
      <c r="M5" s="451"/>
      <c r="N5" s="452"/>
      <c r="P5" s="503"/>
      <c r="Q5" s="451"/>
      <c r="R5" s="451"/>
      <c r="S5" s="451"/>
      <c r="T5" s="451"/>
      <c r="U5" s="452"/>
    </row>
    <row r="6" spans="1:21" outlineLevel="1">
      <c r="A6" s="13" t="s">
        <v>338</v>
      </c>
      <c r="B6" s="88"/>
      <c r="E6" s="53" t="s">
        <v>340</v>
      </c>
      <c r="F6" s="90"/>
      <c r="H6" s="10"/>
      <c r="I6" s="453"/>
      <c r="J6" s="454"/>
      <c r="K6" s="454"/>
      <c r="L6" s="454"/>
      <c r="M6" s="454"/>
      <c r="N6" s="455"/>
      <c r="P6" s="453"/>
      <c r="Q6" s="454"/>
      <c r="R6" s="454"/>
      <c r="S6" s="454"/>
      <c r="T6" s="454"/>
      <c r="U6" s="455"/>
    </row>
    <row r="7" spans="1:21" outlineLevel="1">
      <c r="A7" s="13" t="s">
        <v>342</v>
      </c>
      <c r="B7" s="88"/>
      <c r="E7" s="14"/>
      <c r="H7" s="10"/>
      <c r="I7" s="453"/>
      <c r="J7" s="454"/>
      <c r="K7" s="454"/>
      <c r="L7" s="454"/>
      <c r="M7" s="454"/>
      <c r="N7" s="455"/>
      <c r="P7" s="453"/>
      <c r="Q7" s="454"/>
      <c r="R7" s="454"/>
      <c r="S7" s="454"/>
      <c r="T7" s="454"/>
      <c r="U7" s="455"/>
    </row>
    <row r="8" spans="1:21" ht="41" outlineLevel="1" thickBot="1">
      <c r="A8" s="34" t="s">
        <v>343</v>
      </c>
      <c r="B8" s="89"/>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0</v>
      </c>
      <c r="C13" s="21">
        <f>B13-Baseline!B13</f>
        <v>50.814195467488616</v>
      </c>
      <c r="D13" s="21">
        <f t="shared" ref="D13:D18" si="1">INDEX($E$205:$AW$205,1,MATCH($A13,$E$53:$BB$53,0))</f>
        <v>0</v>
      </c>
      <c r="E13" s="21">
        <f>D13-Baseline!D13</f>
        <v>50.814195467488616</v>
      </c>
      <c r="F13" s="21">
        <f t="shared" ref="F13:F18" si="2">INDEX($E$206:$AW$206,1,MATCH($A13,$E$53:$BB$53,0))</f>
        <v>0</v>
      </c>
      <c r="G13" s="21">
        <f>F13-Baseline!F13</f>
        <v>50.814195467488616</v>
      </c>
      <c r="I13" s="453"/>
      <c r="J13" s="454"/>
      <c r="K13" s="454"/>
      <c r="L13" s="454"/>
      <c r="M13" s="454"/>
      <c r="N13" s="455"/>
      <c r="P13" s="453"/>
      <c r="Q13" s="454"/>
      <c r="R13" s="454"/>
      <c r="S13" s="454"/>
      <c r="T13" s="454"/>
      <c r="U13" s="455"/>
    </row>
    <row r="14" spans="1:21" outlineLevel="1">
      <c r="A14" s="58">
        <v>2040</v>
      </c>
      <c r="B14" s="21">
        <f t="shared" si="0"/>
        <v>0</v>
      </c>
      <c r="C14" s="21">
        <f>B14-Baseline!B14</f>
        <v>72.873953931931482</v>
      </c>
      <c r="D14" s="21">
        <f t="shared" si="1"/>
        <v>0</v>
      </c>
      <c r="E14" s="21">
        <f>D14-Baseline!D14</f>
        <v>72.873953931931482</v>
      </c>
      <c r="F14" s="21">
        <f t="shared" si="2"/>
        <v>0</v>
      </c>
      <c r="G14" s="21">
        <f>F14-Baseline!F14</f>
        <v>72.873953931931482</v>
      </c>
      <c r="I14" s="453"/>
      <c r="J14" s="454"/>
      <c r="K14" s="454"/>
      <c r="L14" s="454"/>
      <c r="M14" s="454"/>
      <c r="N14" s="455"/>
      <c r="P14" s="453"/>
      <c r="Q14" s="454"/>
      <c r="R14" s="454"/>
      <c r="S14" s="454"/>
      <c r="T14" s="454"/>
      <c r="U14" s="455"/>
    </row>
    <row r="15" spans="1:21" outlineLevel="1">
      <c r="A15" s="58">
        <v>2045</v>
      </c>
      <c r="B15" s="21">
        <f t="shared" si="0"/>
        <v>0</v>
      </c>
      <c r="C15" s="21">
        <f>B15-Baseline!B15</f>
        <v>93.380846810985688</v>
      </c>
      <c r="D15" s="21">
        <f t="shared" si="1"/>
        <v>0</v>
      </c>
      <c r="E15" s="21">
        <f>D15-Baseline!D15</f>
        <v>93.380846810985688</v>
      </c>
      <c r="F15" s="21">
        <f t="shared" si="2"/>
        <v>0</v>
      </c>
      <c r="G15" s="21">
        <f>F15-Baseline!F15</f>
        <v>93.380846810985688</v>
      </c>
      <c r="I15" s="453"/>
      <c r="J15" s="454"/>
      <c r="K15" s="454"/>
      <c r="L15" s="454"/>
      <c r="M15" s="454"/>
      <c r="N15" s="455"/>
      <c r="P15" s="453"/>
      <c r="Q15" s="454"/>
      <c r="R15" s="454"/>
      <c r="S15" s="454"/>
      <c r="T15" s="454"/>
      <c r="U15" s="455"/>
    </row>
    <row r="16" spans="1:21" outlineLevel="1">
      <c r="A16" s="58">
        <v>2050</v>
      </c>
      <c r="B16" s="21">
        <f t="shared" si="0"/>
        <v>0</v>
      </c>
      <c r="C16" s="21">
        <f>B16-Baseline!B16</f>
        <v>112.4441858874693</v>
      </c>
      <c r="D16" s="21">
        <f t="shared" si="1"/>
        <v>0</v>
      </c>
      <c r="E16" s="21">
        <f>D16-Baseline!D16</f>
        <v>112.4441858874693</v>
      </c>
      <c r="F16" s="21">
        <f t="shared" si="2"/>
        <v>0</v>
      </c>
      <c r="G16" s="21">
        <f>F16-Baseline!F16</f>
        <v>112.4441858874693</v>
      </c>
      <c r="I16" s="453"/>
      <c r="J16" s="454"/>
      <c r="K16" s="454"/>
      <c r="L16" s="454"/>
      <c r="M16" s="454"/>
      <c r="N16" s="455"/>
      <c r="P16" s="453"/>
      <c r="Q16" s="454"/>
      <c r="R16" s="454"/>
      <c r="S16" s="454"/>
      <c r="T16" s="454"/>
      <c r="U16" s="455"/>
    </row>
    <row r="17" spans="1:21" outlineLevel="1">
      <c r="A17" s="58">
        <v>2060</v>
      </c>
      <c r="B17" s="21">
        <f t="shared" si="0"/>
        <v>0</v>
      </c>
      <c r="C17" s="21">
        <f>B17-Baseline!B17</f>
        <v>146.73392049527516</v>
      </c>
      <c r="D17" s="21">
        <f t="shared" si="1"/>
        <v>0</v>
      </c>
      <c r="E17" s="21">
        <f>D17-Baseline!D17</f>
        <v>146.73392049527516</v>
      </c>
      <c r="F17" s="21">
        <f t="shared" si="2"/>
        <v>0</v>
      </c>
      <c r="G17" s="21">
        <f>F17-Baseline!F17</f>
        <v>146.73392049527516</v>
      </c>
      <c r="I17" s="453"/>
      <c r="J17" s="454"/>
      <c r="K17" s="454"/>
      <c r="L17" s="454"/>
      <c r="M17" s="454"/>
      <c r="N17" s="455"/>
      <c r="P17" s="453"/>
      <c r="Q17" s="454"/>
      <c r="R17" s="454"/>
      <c r="S17" s="454"/>
      <c r="T17" s="454"/>
      <c r="U17" s="455"/>
    </row>
    <row r="18" spans="1:21" outlineLevel="1">
      <c r="A18" s="58">
        <v>2070</v>
      </c>
      <c r="B18" s="21">
        <f t="shared" si="0"/>
        <v>0</v>
      </c>
      <c r="C18" s="21">
        <f>B18-Baseline!B18</f>
        <v>177.51120963422366</v>
      </c>
      <c r="D18" s="21">
        <f t="shared" si="1"/>
        <v>0</v>
      </c>
      <c r="E18" s="21">
        <f>D18-Baseline!D18</f>
        <v>177.51120963422366</v>
      </c>
      <c r="F18" s="21">
        <f t="shared" si="2"/>
        <v>0</v>
      </c>
      <c r="G18" s="21">
        <f>F18-Baseline!F18</f>
        <v>177.51120963422366</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503"/>
      <c r="J21" s="451"/>
      <c r="K21" s="451"/>
      <c r="L21" s="451"/>
      <c r="M21" s="451"/>
      <c r="N21" s="452"/>
      <c r="P21" s="503"/>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79" t="s">
        <v>357</v>
      </c>
      <c r="C23" s="480"/>
      <c r="D23" s="480"/>
      <c r="E23" s="480"/>
      <c r="F23" s="480"/>
      <c r="G23" s="481"/>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358</v>
      </c>
      <c r="I24" s="453"/>
      <c r="J24" s="454"/>
      <c r="K24" s="454"/>
      <c r="L24" s="454"/>
      <c r="M24" s="454"/>
      <c r="N24" s="455"/>
      <c r="P24" s="453"/>
      <c r="Q24" s="454"/>
      <c r="R24" s="454"/>
      <c r="S24" s="454"/>
      <c r="T24" s="454"/>
      <c r="U24" s="455"/>
    </row>
    <row r="25" spans="1:21" ht="14" outlineLevel="1" thickBot="1">
      <c r="B25" s="30" t="s">
        <v>359</v>
      </c>
      <c r="C25" s="30" t="s">
        <v>359</v>
      </c>
      <c r="D25" s="30" t="s">
        <v>359</v>
      </c>
      <c r="E25" s="30" t="s">
        <v>359</v>
      </c>
      <c r="F25" s="30" t="s">
        <v>359</v>
      </c>
      <c r="G25" s="30" t="s">
        <v>359</v>
      </c>
      <c r="I25" s="453"/>
      <c r="J25" s="454"/>
      <c r="K25" s="454"/>
      <c r="L25" s="454"/>
      <c r="M25" s="454"/>
      <c r="N25" s="455"/>
      <c r="P25" s="453"/>
      <c r="Q25" s="454"/>
      <c r="R25" s="454"/>
      <c r="S25" s="454"/>
      <c r="T25" s="454"/>
      <c r="U25" s="455"/>
    </row>
    <row r="26" spans="1:21" outlineLevel="1">
      <c r="A26" s="54" t="s">
        <v>360</v>
      </c>
      <c r="B26" s="21">
        <f>E64</f>
        <v>0</v>
      </c>
      <c r="C26" s="21">
        <f>F64</f>
        <v>0</v>
      </c>
      <c r="D26" s="21">
        <f>G64</f>
        <v>0</v>
      </c>
      <c r="E26" s="21">
        <f>H64</f>
        <v>0</v>
      </c>
      <c r="F26" s="21">
        <f>I64</f>
        <v>0</v>
      </c>
      <c r="G26" s="21">
        <f>SUM(J64:BB64)</f>
        <v>0</v>
      </c>
      <c r="I26" s="453"/>
      <c r="J26" s="454"/>
      <c r="K26" s="454"/>
      <c r="L26" s="454"/>
      <c r="M26" s="454"/>
      <c r="N26" s="455"/>
      <c r="P26" s="453"/>
      <c r="Q26" s="454"/>
      <c r="R26" s="454"/>
      <c r="S26" s="454"/>
      <c r="T26" s="454"/>
      <c r="U26" s="455"/>
    </row>
    <row r="27" spans="1:21" outlineLevel="1">
      <c r="A27" s="54" t="s">
        <v>361</v>
      </c>
      <c r="B27" s="21">
        <f>E71+E77</f>
        <v>0</v>
      </c>
      <c r="C27" s="21">
        <f>F71+F77</f>
        <v>0</v>
      </c>
      <c r="D27" s="21">
        <f>G71+G77</f>
        <v>0</v>
      </c>
      <c r="E27" s="21">
        <f>H71+H77</f>
        <v>0</v>
      </c>
      <c r="F27" s="21">
        <f>I71+I77</f>
        <v>0</v>
      </c>
      <c r="G27" s="21">
        <f>SUM(J71:BB71)+SUM(J77:BB77)</f>
        <v>0</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362</v>
      </c>
      <c r="C30" s="310" t="s">
        <v>363</v>
      </c>
      <c r="D30" s="483" t="s">
        <v>322</v>
      </c>
      <c r="E30" s="484"/>
      <c r="F30" s="484"/>
      <c r="G30" s="485"/>
      <c r="I30" s="453"/>
      <c r="J30" s="454"/>
      <c r="K30" s="454"/>
      <c r="L30" s="454"/>
      <c r="M30" s="454"/>
      <c r="N30" s="455"/>
      <c r="P30" s="453"/>
      <c r="Q30" s="454"/>
      <c r="R30" s="454"/>
      <c r="S30" s="454"/>
      <c r="T30" s="454"/>
      <c r="U30" s="455"/>
    </row>
    <row r="31" spans="1:21" outlineLevel="1">
      <c r="A31" s="465" t="s">
        <v>364</v>
      </c>
      <c r="B31" s="311"/>
      <c r="C31" s="307"/>
      <c r="D31" s="504"/>
      <c r="E31" s="504"/>
      <c r="F31" s="504"/>
      <c r="G31" s="505"/>
      <c r="I31" s="453"/>
      <c r="J31" s="454"/>
      <c r="K31" s="454"/>
      <c r="L31" s="454"/>
      <c r="M31" s="454"/>
      <c r="N31" s="455"/>
      <c r="P31" s="453"/>
      <c r="Q31" s="454"/>
      <c r="R31" s="454"/>
      <c r="S31" s="454"/>
      <c r="T31" s="454"/>
      <c r="U31" s="455"/>
    </row>
    <row r="32" spans="1:21" outlineLevel="1">
      <c r="A32" s="465"/>
      <c r="B32" s="312"/>
      <c r="C32" s="252"/>
      <c r="D32" s="488"/>
      <c r="E32" s="488"/>
      <c r="F32" s="488"/>
      <c r="G32" s="489"/>
      <c r="I32" s="453"/>
      <c r="J32" s="454"/>
      <c r="K32" s="454"/>
      <c r="L32" s="454"/>
      <c r="M32" s="454"/>
      <c r="N32" s="455"/>
      <c r="P32" s="453"/>
      <c r="Q32" s="454"/>
      <c r="R32" s="454"/>
      <c r="S32" s="454"/>
      <c r="T32" s="454"/>
      <c r="U32" s="455"/>
    </row>
    <row r="33" spans="1:21" outlineLevel="1">
      <c r="A33" s="465"/>
      <c r="B33" s="312"/>
      <c r="C33" s="252"/>
      <c r="D33" s="488"/>
      <c r="E33" s="488"/>
      <c r="F33" s="488"/>
      <c r="G33" s="489"/>
      <c r="I33" s="453"/>
      <c r="J33" s="454"/>
      <c r="K33" s="454"/>
      <c r="L33" s="454"/>
      <c r="M33" s="454"/>
      <c r="N33" s="455"/>
      <c r="P33" s="453"/>
      <c r="Q33" s="454"/>
      <c r="R33" s="454"/>
      <c r="S33" s="454"/>
      <c r="T33" s="454"/>
      <c r="U33" s="455"/>
    </row>
    <row r="34" spans="1:21" outlineLevel="1">
      <c r="A34" s="465"/>
      <c r="B34" s="312"/>
      <c r="C34" s="252"/>
      <c r="D34" s="488"/>
      <c r="E34" s="488"/>
      <c r="F34" s="488"/>
      <c r="G34" s="489"/>
      <c r="I34" s="453"/>
      <c r="J34" s="454"/>
      <c r="K34" s="454"/>
      <c r="L34" s="454"/>
      <c r="M34" s="454"/>
      <c r="N34" s="455"/>
      <c r="P34" s="453"/>
      <c r="Q34" s="454"/>
      <c r="R34" s="454"/>
      <c r="S34" s="454"/>
      <c r="T34" s="454"/>
      <c r="U34" s="455"/>
    </row>
    <row r="35" spans="1:21" outlineLevel="1">
      <c r="A35" s="465"/>
      <c r="B35" s="312"/>
      <c r="C35" s="252"/>
      <c r="D35" s="488"/>
      <c r="E35" s="488"/>
      <c r="F35" s="488"/>
      <c r="G35" s="489"/>
      <c r="I35" s="453"/>
      <c r="J35" s="454"/>
      <c r="K35" s="454"/>
      <c r="L35" s="454"/>
      <c r="M35" s="454"/>
      <c r="N35" s="455"/>
      <c r="P35" s="453"/>
      <c r="Q35" s="454"/>
      <c r="R35" s="454"/>
      <c r="S35" s="454"/>
      <c r="T35" s="454"/>
      <c r="U35" s="455"/>
    </row>
    <row r="36" spans="1:21" outlineLevel="1">
      <c r="A36" s="465"/>
      <c r="B36" s="312"/>
      <c r="C36" s="252"/>
      <c r="D36" s="488"/>
      <c r="E36" s="488"/>
      <c r="F36" s="488"/>
      <c r="G36" s="489"/>
      <c r="I36" s="453"/>
      <c r="J36" s="454"/>
      <c r="K36" s="454"/>
      <c r="L36" s="454"/>
      <c r="M36" s="454"/>
      <c r="N36" s="455"/>
      <c r="P36" s="453"/>
      <c r="Q36" s="454"/>
      <c r="R36" s="454"/>
      <c r="S36" s="454"/>
      <c r="T36" s="454"/>
      <c r="U36" s="455"/>
    </row>
    <row r="37" spans="1:21" outlineLevel="1">
      <c r="A37" s="465"/>
      <c r="B37" s="312"/>
      <c r="C37" s="252"/>
      <c r="D37" s="488"/>
      <c r="E37" s="488"/>
      <c r="F37" s="488"/>
      <c r="G37" s="489"/>
      <c r="I37" s="453"/>
      <c r="J37" s="454"/>
      <c r="K37" s="454"/>
      <c r="L37" s="454"/>
      <c r="M37" s="454"/>
      <c r="N37" s="455"/>
      <c r="P37" s="453"/>
      <c r="Q37" s="454"/>
      <c r="R37" s="454"/>
      <c r="S37" s="454"/>
      <c r="T37" s="454"/>
      <c r="U37" s="455"/>
    </row>
    <row r="38" spans="1:21" outlineLevel="1">
      <c r="A38" s="465"/>
      <c r="B38" s="312"/>
      <c r="C38" s="252"/>
      <c r="D38" s="488"/>
      <c r="E38" s="488"/>
      <c r="F38" s="488"/>
      <c r="G38" s="489"/>
      <c r="I38" s="453"/>
      <c r="J38" s="454"/>
      <c r="K38" s="454"/>
      <c r="L38" s="454"/>
      <c r="M38" s="454"/>
      <c r="N38" s="455"/>
      <c r="P38" s="453"/>
      <c r="Q38" s="454"/>
      <c r="R38" s="454"/>
      <c r="S38" s="454"/>
      <c r="T38" s="454"/>
      <c r="U38" s="455"/>
    </row>
    <row r="39" spans="1:21" outlineLevel="1">
      <c r="A39" s="465"/>
      <c r="B39" s="312"/>
      <c r="C39" s="252"/>
      <c r="D39" s="488"/>
      <c r="E39" s="488"/>
      <c r="F39" s="488"/>
      <c r="G39" s="489"/>
      <c r="I39" s="453"/>
      <c r="J39" s="454"/>
      <c r="K39" s="454"/>
      <c r="L39" s="454"/>
      <c r="M39" s="454"/>
      <c r="N39" s="455"/>
      <c r="P39" s="453"/>
      <c r="Q39" s="454"/>
      <c r="R39" s="454"/>
      <c r="S39" s="454"/>
      <c r="T39" s="454"/>
      <c r="U39" s="455"/>
    </row>
    <row r="40" spans="1:21" ht="14" outlineLevel="1" thickBot="1">
      <c r="A40" s="466"/>
      <c r="B40" s="313"/>
      <c r="C40" s="314"/>
      <c r="D40" s="486"/>
      <c r="E40" s="486"/>
      <c r="F40" s="486"/>
      <c r="G40" s="487"/>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c r="C54" s="127"/>
      <c r="D54" s="124" t="s">
        <v>382</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4"/>
      <c r="B55" s="36"/>
      <c r="C55" s="121"/>
      <c r="D55" s="2" t="s">
        <v>382</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c r="C66" s="267"/>
      <c r="D66" s="268" t="s">
        <v>382</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450</v>
      </c>
      <c r="C130" t="s">
        <v>451</v>
      </c>
      <c r="D130" t="s">
        <v>382</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452</v>
      </c>
      <c r="C131" t="s">
        <v>453</v>
      </c>
      <c r="D131" t="s">
        <v>382</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454</v>
      </c>
      <c r="C132" t="s">
        <v>455</v>
      </c>
      <c r="D132" t="s">
        <v>382</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456</v>
      </c>
      <c r="C133" s="7" t="s">
        <v>457</v>
      </c>
      <c r="D133" s="7" t="s">
        <v>382</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458</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31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315" t="s">
        <v>467</v>
      </c>
      <c r="D151" s="135" t="s">
        <v>382</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1"/>
      <c r="B152" s="135" t="s">
        <v>287</v>
      </c>
      <c r="C152" s="31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31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31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31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1"/>
      <c r="B191" s="150" t="s">
        <v>485</v>
      </c>
      <c r="C191" s="19"/>
      <c r="D191" s="135" t="s">
        <v>382</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1"/>
      <c r="B194" s="150" t="s">
        <v>487</v>
      </c>
      <c r="C194" s="19"/>
      <c r="D194" s="135" t="s">
        <v>382</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1"/>
      <c r="B195" s="150" t="s">
        <v>488</v>
      </c>
      <c r="C195" s="19"/>
      <c r="D195" s="135" t="s">
        <v>382</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1"/>
      <c r="B196" s="150" t="s">
        <v>284</v>
      </c>
      <c r="C196" s="19"/>
      <c r="D196" s="135" t="s">
        <v>382</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1"/>
      <c r="B197" s="150" t="s">
        <v>287</v>
      </c>
      <c r="C197" s="19"/>
      <c r="D197" s="135" t="s">
        <v>382</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2"/>
      <c r="B198" s="150" t="s">
        <v>469</v>
      </c>
      <c r="C198" s="19"/>
      <c r="D198" s="135" t="s">
        <v>382</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1"/>
      <c r="B201" s="150" t="s">
        <v>491</v>
      </c>
      <c r="C201" s="19"/>
      <c r="D201" s="135" t="s">
        <v>382</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2"/>
      <c r="B202" s="150" t="s">
        <v>492</v>
      </c>
      <c r="C202" s="19"/>
      <c r="D202" s="135" t="s">
        <v>382</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1"/>
      <c r="B205" s="150" t="s">
        <v>495</v>
      </c>
      <c r="C205" s="19"/>
      <c r="D205" s="135" t="s">
        <v>382</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2"/>
      <c r="B206" s="150" t="s">
        <v>496</v>
      </c>
      <c r="C206" s="19"/>
      <c r="D206" s="135" t="s">
        <v>382</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00"/>
      <c r="B211" s="150" t="s">
        <v>485</v>
      </c>
      <c r="C211" s="19"/>
      <c r="D211" s="135" t="s">
        <v>382</v>
      </c>
      <c r="E211" s="21">
        <f>E191-Baseline!E191</f>
        <v>1.183854</v>
      </c>
      <c r="F211" s="21">
        <f>F191-Baseline!F191</f>
        <v>1.8683961352657006</v>
      </c>
      <c r="G211" s="21">
        <f>G191-Baseline!G191</f>
        <v>1.0619851105043292</v>
      </c>
      <c r="H211" s="21">
        <f>H191-Baseline!H191</f>
        <v>0.90830410757109892</v>
      </c>
      <c r="I211" s="21">
        <f>I191-Baseline!I191</f>
        <v>1.7898569343545532</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5.1794083460162401</v>
      </c>
      <c r="F217" s="21">
        <f>F197-Baseline!F197</f>
        <v>5.1043444569435419</v>
      </c>
      <c r="G217" s="21">
        <f>G197-Baseline!G197</f>
        <v>5.0303684503211725</v>
      </c>
      <c r="H217" s="21">
        <f>H197-Baseline!H197</f>
        <v>4.9574645597368088</v>
      </c>
      <c r="I217" s="21">
        <f>I197-Baseline!I197</f>
        <v>4.8856172472768558</v>
      </c>
      <c r="J217" s="21">
        <f>J197-Baseline!J197</f>
        <v>4.8148112002148729</v>
      </c>
      <c r="K217" s="21">
        <f>K197-Baseline!K197</f>
        <v>4.7450313277479914</v>
      </c>
      <c r="L217" s="21">
        <f>L197-Baseline!L197</f>
        <v>4.6762627577806279</v>
      </c>
      <c r="M217" s="21">
        <f>M197-Baseline!M197</f>
        <v>4.6084908337548232</v>
      </c>
      <c r="N217" s="21">
        <f>N197-Baseline!N197</f>
        <v>4.5417011115264927</v>
      </c>
      <c r="O217" s="21">
        <f>O197-Baseline!O197</f>
        <v>4.4758793562869794</v>
      </c>
      <c r="P217" s="21">
        <f>P197-Baseline!P197</f>
        <v>4.4110115395291967</v>
      </c>
      <c r="Q217" s="21">
        <f>Q197-Baseline!Q197</f>
        <v>4.3470838360577595</v>
      </c>
      <c r="R217" s="21">
        <f>R197-Baseline!R197</f>
        <v>4.2840826210424305</v>
      </c>
      <c r="S217" s="21">
        <f>S197-Baseline!S197</f>
        <v>4.2219944671142793</v>
      </c>
      <c r="T217" s="21">
        <f>T197-Baseline!T197</f>
        <v>4.1608061415039286</v>
      </c>
      <c r="U217" s="21">
        <f>U197-Baseline!U197</f>
        <v>4.1005046032212631</v>
      </c>
      <c r="V217" s="21">
        <f>V197-Baseline!V197</f>
        <v>4.0410770002760277</v>
      </c>
      <c r="W217" s="21">
        <f>W197-Baseline!W197</f>
        <v>3.9825106669386949</v>
      </c>
      <c r="X217" s="21">
        <f>X197-Baseline!X197</f>
        <v>3.9247931210410334</v>
      </c>
      <c r="Y217" s="21">
        <f>Y197-Baseline!Y197</f>
        <v>3.8679120613158009</v>
      </c>
      <c r="Z217" s="21">
        <f>Z197-Baseline!Z197</f>
        <v>3.8118553647749938</v>
      </c>
      <c r="AA217" s="21">
        <f>AA197-Baseline!AA197</f>
        <v>3.7566110841260802</v>
      </c>
      <c r="AB217" s="21">
        <f>AB197-Baseline!AB197</f>
        <v>3.7021674452257027</v>
      </c>
      <c r="AC217" s="21">
        <f>AC197-Baseline!AC197</f>
        <v>3.6485128445702593</v>
      </c>
      <c r="AD217" s="21">
        <f>AD197-Baseline!AD197</f>
        <v>3.5956358468228631</v>
      </c>
      <c r="AE217" s="21">
        <f>AE197-Baseline!AE197</f>
        <v>3.5435251823761558</v>
      </c>
      <c r="AF217" s="21">
        <f>AF197-Baseline!AF197</f>
        <v>3.4921697449504148</v>
      </c>
      <c r="AG217" s="21">
        <f>AG197-Baseline!AG197</f>
        <v>3.4415585892264957</v>
      </c>
      <c r="AH217" s="21">
        <f>AH197-Baseline!AH197</f>
        <v>3.3916809285130691</v>
      </c>
      <c r="AI217" s="21">
        <f>AI197-Baseline!AI197</f>
        <v>3.3425261324476629</v>
      </c>
      <c r="AJ217" s="21">
        <f>AJ197-Baseline!AJ197</f>
        <v>3.3100744224238983</v>
      </c>
      <c r="AK217" s="21">
        <f>AK197-Baseline!AK197</f>
        <v>3.2779377775459966</v>
      </c>
      <c r="AL217" s="21">
        <f>AL197-Baseline!AL197</f>
        <v>3.246113138929045</v>
      </c>
      <c r="AM217" s="21">
        <f>AM197-Baseline!AM197</f>
        <v>3.2145974773860448</v>
      </c>
      <c r="AN217" s="21">
        <f>AN197-Baseline!AN197</f>
        <v>3.1833877931395786</v>
      </c>
      <c r="AO217" s="21">
        <f>AO197-Baseline!AO197</f>
        <v>3.1524811155362809</v>
      </c>
      <c r="AP217" s="21">
        <f>AP197-Baseline!AP197</f>
        <v>3.1218745027640837</v>
      </c>
      <c r="AQ217" s="21">
        <f>AQ197-Baseline!AQ197</f>
        <v>3.0915650415722</v>
      </c>
      <c r="AR217" s="21">
        <f>AR197-Baseline!AR197</f>
        <v>3.06154984699383</v>
      </c>
      <c r="AS217" s="21">
        <f>AS197-Baseline!AS197</f>
        <v>3.0318260620715596</v>
      </c>
      <c r="AT217" s="21">
        <f>AT197-Baseline!AT197</f>
        <v>3.0023908575854281</v>
      </c>
      <c r="AU217" s="21">
        <f>AU197-Baseline!AU197</f>
        <v>2.9732414317836282</v>
      </c>
      <c r="AV217" s="21">
        <f>AV197-Baseline!AV197</f>
        <v>2.944375010115825</v>
      </c>
      <c r="AW217" s="21">
        <f>AW197-Baseline!AW197</f>
        <v>2.9157888449690703</v>
      </c>
      <c r="AX217" s="21">
        <f>AX197-Baseline!AX197</f>
        <v>2.8874802154062635</v>
      </c>
      <c r="AY217" s="21">
        <f>AY197-Baseline!AY197</f>
        <v>2.8594464269071733</v>
      </c>
      <c r="AZ217" s="21">
        <f>AZ197-Baseline!AZ197</f>
        <v>2.8316848111119581</v>
      </c>
      <c r="BA217" s="21">
        <f>BA197-Baseline!BA197</f>
        <v>2.8041927255671815</v>
      </c>
      <c r="BB217" s="21">
        <f>BB197-Baseline!BB197</f>
        <v>2.7769675534742961</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E200-Baseline!E200</f>
        <v>6.3632623460162403</v>
      </c>
      <c r="F220" s="21">
        <f>F200-Baseline!F200</f>
        <v>6.9727405922092425</v>
      </c>
      <c r="G220" s="21">
        <f>G200-Baseline!G200</f>
        <v>6.0923535608255017</v>
      </c>
      <c r="H220" s="21">
        <f>H200-Baseline!H200</f>
        <v>5.8657686673079077</v>
      </c>
      <c r="I220" s="21">
        <f>I200-Baseline!I200</f>
        <v>6.6754741816314089</v>
      </c>
      <c r="J220" s="21">
        <f>J200-Baseline!J200</f>
        <v>4.8148112002148729</v>
      </c>
      <c r="K220" s="21">
        <f>K200-Baseline!K200</f>
        <v>4.7450313277479914</v>
      </c>
      <c r="L220" s="21">
        <f>L200-Baseline!L200</f>
        <v>4.6762627577806279</v>
      </c>
      <c r="M220" s="21">
        <f>M200-Baseline!M200</f>
        <v>4.6084908337548232</v>
      </c>
      <c r="N220" s="21">
        <f>N200-Baseline!N200</f>
        <v>4.5417011115264927</v>
      </c>
      <c r="O220" s="21">
        <f>O200-Baseline!O200</f>
        <v>4.4758793562869794</v>
      </c>
      <c r="P220" s="21">
        <f>P200-Baseline!P200</f>
        <v>4.4110115395291967</v>
      </c>
      <c r="Q220" s="21">
        <f>Q200-Baseline!Q200</f>
        <v>4.3470838360577595</v>
      </c>
      <c r="R220" s="21">
        <f>R200-Baseline!R200</f>
        <v>4.2840826210424305</v>
      </c>
      <c r="S220" s="21">
        <f>S200-Baseline!S200</f>
        <v>4.2219944671142793</v>
      </c>
      <c r="T220" s="21">
        <f>T200-Baseline!T200</f>
        <v>4.1608061415039286</v>
      </c>
      <c r="U220" s="21">
        <f>U200-Baseline!U200</f>
        <v>4.1005046032212631</v>
      </c>
      <c r="V220" s="21">
        <f>V200-Baseline!V200</f>
        <v>4.0410770002760277</v>
      </c>
      <c r="W220" s="21">
        <f>W200-Baseline!W200</f>
        <v>3.9825106669386949</v>
      </c>
      <c r="X220" s="21">
        <f>X200-Baseline!X200</f>
        <v>3.9247931210410334</v>
      </c>
      <c r="Y220" s="21">
        <f>Y200-Baseline!Y200</f>
        <v>3.8679120613158009</v>
      </c>
      <c r="Z220" s="21">
        <f>Z200-Baseline!Z200</f>
        <v>3.8118553647749938</v>
      </c>
      <c r="AA220" s="21">
        <f>AA200-Baseline!AA200</f>
        <v>3.7566110841260802</v>
      </c>
      <c r="AB220" s="21">
        <f>AB200-Baseline!AB200</f>
        <v>3.7021674452257027</v>
      </c>
      <c r="AC220" s="21">
        <f>AC200-Baseline!AC200</f>
        <v>3.6485128445702593</v>
      </c>
      <c r="AD220" s="21">
        <f>AD200-Baseline!AD200</f>
        <v>3.5956358468228631</v>
      </c>
      <c r="AE220" s="21">
        <f>AE200-Baseline!AE200</f>
        <v>3.5435251823761558</v>
      </c>
      <c r="AF220" s="21">
        <f>AF200-Baseline!AF200</f>
        <v>3.4921697449504148</v>
      </c>
      <c r="AG220" s="21">
        <f>AG200-Baseline!AG200</f>
        <v>3.4415585892264957</v>
      </c>
      <c r="AH220" s="21">
        <f>AH200-Baseline!AH200</f>
        <v>3.3916809285130691</v>
      </c>
      <c r="AI220" s="21">
        <f>AI200-Baseline!AI200</f>
        <v>3.3425261324476629</v>
      </c>
      <c r="AJ220" s="21">
        <f>AJ200-Baseline!AJ200</f>
        <v>3.3100744224238983</v>
      </c>
      <c r="AK220" s="21">
        <f>AK200-Baseline!AK200</f>
        <v>3.2779377775459966</v>
      </c>
      <c r="AL220" s="21">
        <f>AL200-Baseline!AL200</f>
        <v>3.246113138929045</v>
      </c>
      <c r="AM220" s="21">
        <f>AM200-Baseline!AM200</f>
        <v>3.2145974773860448</v>
      </c>
      <c r="AN220" s="21">
        <f>AN200-Baseline!AN200</f>
        <v>3.1833877931395786</v>
      </c>
      <c r="AO220" s="21">
        <f>AO200-Baseline!AO200</f>
        <v>3.1524811155362809</v>
      </c>
      <c r="AP220" s="21">
        <f>AP200-Baseline!AP200</f>
        <v>3.1218745027640837</v>
      </c>
      <c r="AQ220" s="21">
        <f>AQ200-Baseline!AQ200</f>
        <v>3.0915650415722</v>
      </c>
      <c r="AR220" s="21">
        <f>AR200-Baseline!AR200</f>
        <v>3.06154984699383</v>
      </c>
      <c r="AS220" s="21">
        <f>AS200-Baseline!AS200</f>
        <v>3.0318260620715596</v>
      </c>
      <c r="AT220" s="21">
        <f>AT200-Baseline!AT200</f>
        <v>3.0023908575854281</v>
      </c>
      <c r="AU220" s="21">
        <f>AU200-Baseline!AU200</f>
        <v>2.9732414317836282</v>
      </c>
      <c r="AV220" s="21">
        <f>AV200-Baseline!AV200</f>
        <v>2.944375010115825</v>
      </c>
      <c r="AW220" s="21">
        <f>AW200-Baseline!AW200</f>
        <v>2.9157888449690703</v>
      </c>
      <c r="AX220" s="21">
        <f>AX200-Baseline!AX200</f>
        <v>2.8874802154062635</v>
      </c>
      <c r="AY220" s="21">
        <f>AY200-Baseline!AY200</f>
        <v>2.8594464269071733</v>
      </c>
      <c r="AZ220" s="21">
        <f>AZ200-Baseline!AZ200</f>
        <v>2.8316848111119581</v>
      </c>
      <c r="BA220" s="21">
        <f>BA200-Baseline!BA200</f>
        <v>2.8041927255671815</v>
      </c>
      <c r="BB220" s="21">
        <f>BB200-Baseline!BB200</f>
        <v>2.7769675534742961</v>
      </c>
    </row>
    <row r="221" spans="1:54" outlineLevel="2">
      <c r="A221" s="500"/>
      <c r="B221" s="150" t="s">
        <v>491</v>
      </c>
      <c r="C221" s="19"/>
      <c r="D221" s="135" t="s">
        <v>382</v>
      </c>
      <c r="E221" s="21">
        <f>E201-Baseline!E201</f>
        <v>6.3632623460162403</v>
      </c>
      <c r="F221" s="21">
        <f>F201-Baseline!F201</f>
        <v>6.9727405922092425</v>
      </c>
      <c r="G221" s="21">
        <f>G201-Baseline!G201</f>
        <v>6.0923535608255017</v>
      </c>
      <c r="H221" s="21">
        <f>H201-Baseline!H201</f>
        <v>5.8657686673079077</v>
      </c>
      <c r="I221" s="21">
        <f>I201-Baseline!I201</f>
        <v>6.6754741816314089</v>
      </c>
      <c r="J221" s="21">
        <f>J201-Baseline!J201</f>
        <v>4.8148112002148729</v>
      </c>
      <c r="K221" s="21">
        <f>K201-Baseline!K201</f>
        <v>4.7450313277479914</v>
      </c>
      <c r="L221" s="21">
        <f>L201-Baseline!L201</f>
        <v>4.6762627577806279</v>
      </c>
      <c r="M221" s="21">
        <f>M201-Baseline!M201</f>
        <v>4.6084908337548232</v>
      </c>
      <c r="N221" s="21">
        <f>N201-Baseline!N201</f>
        <v>4.5417011115264927</v>
      </c>
      <c r="O221" s="21">
        <f>O201-Baseline!O201</f>
        <v>4.4758793562869794</v>
      </c>
      <c r="P221" s="21">
        <f>P201-Baseline!P201</f>
        <v>4.4110115395291967</v>
      </c>
      <c r="Q221" s="21">
        <f>Q201-Baseline!Q201</f>
        <v>4.3470838360577595</v>
      </c>
      <c r="R221" s="21">
        <f>R201-Baseline!R201</f>
        <v>4.2840826210424305</v>
      </c>
      <c r="S221" s="21">
        <f>S201-Baseline!S201</f>
        <v>4.2219944671142793</v>
      </c>
      <c r="T221" s="21">
        <f>T201-Baseline!T201</f>
        <v>4.1608061415039286</v>
      </c>
      <c r="U221" s="21">
        <f>U201-Baseline!U201</f>
        <v>4.1005046032212631</v>
      </c>
      <c r="V221" s="21">
        <f>V201-Baseline!V201</f>
        <v>4.0410770002760277</v>
      </c>
      <c r="W221" s="21">
        <f>W201-Baseline!W201</f>
        <v>3.9825106669386949</v>
      </c>
      <c r="X221" s="21">
        <f>X201-Baseline!X201</f>
        <v>3.9247931210410334</v>
      </c>
      <c r="Y221" s="21">
        <f>Y201-Baseline!Y201</f>
        <v>3.8679120613158009</v>
      </c>
      <c r="Z221" s="21">
        <f>Z201-Baseline!Z201</f>
        <v>3.8118553647749938</v>
      </c>
      <c r="AA221" s="21">
        <f>AA201-Baseline!AA201</f>
        <v>3.7566110841260802</v>
      </c>
      <c r="AB221" s="21">
        <f>AB201-Baseline!AB201</f>
        <v>3.7021674452257027</v>
      </c>
      <c r="AC221" s="21">
        <f>AC201-Baseline!AC201</f>
        <v>3.6485128445702593</v>
      </c>
      <c r="AD221" s="21">
        <f>AD201-Baseline!AD201</f>
        <v>3.5956358468228631</v>
      </c>
      <c r="AE221" s="21">
        <f>AE201-Baseline!AE201</f>
        <v>3.5435251823761558</v>
      </c>
      <c r="AF221" s="21">
        <f>AF201-Baseline!AF201</f>
        <v>3.4921697449504148</v>
      </c>
      <c r="AG221" s="21">
        <f>AG201-Baseline!AG201</f>
        <v>3.4415585892264957</v>
      </c>
      <c r="AH221" s="21">
        <f>AH201-Baseline!AH201</f>
        <v>3.3916809285130691</v>
      </c>
      <c r="AI221" s="21">
        <f>AI201-Baseline!AI201</f>
        <v>3.3425261324476629</v>
      </c>
      <c r="AJ221" s="21">
        <f>AJ201-Baseline!AJ201</f>
        <v>3.3100744224238983</v>
      </c>
      <c r="AK221" s="21">
        <f>AK201-Baseline!AK201</f>
        <v>3.2779377775459966</v>
      </c>
      <c r="AL221" s="21">
        <f>AL201-Baseline!AL201</f>
        <v>3.246113138929045</v>
      </c>
      <c r="AM221" s="21">
        <f>AM201-Baseline!AM201</f>
        <v>3.2145974773860448</v>
      </c>
      <c r="AN221" s="21">
        <f>AN201-Baseline!AN201</f>
        <v>3.1833877931395786</v>
      </c>
      <c r="AO221" s="21">
        <f>AO201-Baseline!AO201</f>
        <v>3.1524811155362809</v>
      </c>
      <c r="AP221" s="21">
        <f>AP201-Baseline!AP201</f>
        <v>3.1218745027640837</v>
      </c>
      <c r="AQ221" s="21">
        <f>AQ201-Baseline!AQ201</f>
        <v>3.0915650415722</v>
      </c>
      <c r="AR221" s="21">
        <f>AR201-Baseline!AR201</f>
        <v>3.06154984699383</v>
      </c>
      <c r="AS221" s="21">
        <f>AS201-Baseline!AS201</f>
        <v>3.0318260620715596</v>
      </c>
      <c r="AT221" s="21">
        <f>AT201-Baseline!AT201</f>
        <v>3.0023908575854281</v>
      </c>
      <c r="AU221" s="21">
        <f>AU201-Baseline!AU201</f>
        <v>2.9732414317836282</v>
      </c>
      <c r="AV221" s="21">
        <f>AV201-Baseline!AV201</f>
        <v>2.944375010115825</v>
      </c>
      <c r="AW221" s="21">
        <f>AW201-Baseline!AW201</f>
        <v>2.9157888449690703</v>
      </c>
      <c r="AX221" s="21">
        <f>AX201-Baseline!AX201</f>
        <v>2.8874802154062635</v>
      </c>
      <c r="AY221" s="21">
        <f>AY201-Baseline!AY201</f>
        <v>2.8594464269071733</v>
      </c>
      <c r="AZ221" s="21">
        <f>AZ201-Baseline!AZ201</f>
        <v>2.8316848111119581</v>
      </c>
      <c r="BA221" s="21">
        <f>BA201-Baseline!BA201</f>
        <v>2.8041927255671815</v>
      </c>
      <c r="BB221" s="21">
        <f>BB201-Baseline!BB201</f>
        <v>2.7769675534742961</v>
      </c>
    </row>
    <row r="222" spans="1:54" outlineLevel="2">
      <c r="A222" s="501"/>
      <c r="B222" s="150" t="s">
        <v>492</v>
      </c>
      <c r="C222" s="19"/>
      <c r="D222" s="135" t="s">
        <v>382</v>
      </c>
      <c r="E222" s="21">
        <f>E202-Baseline!E202</f>
        <v>6.3632623460162403</v>
      </c>
      <c r="F222" s="21">
        <f>F202-Baseline!F202</f>
        <v>6.9727405922092425</v>
      </c>
      <c r="G222" s="21">
        <f>G202-Baseline!G202</f>
        <v>6.0923535608255017</v>
      </c>
      <c r="H222" s="21">
        <f>H202-Baseline!H202</f>
        <v>5.8657686673079077</v>
      </c>
      <c r="I222" s="21">
        <f>I202-Baseline!I202</f>
        <v>6.6754741816314089</v>
      </c>
      <c r="J222" s="21">
        <f>J202-Baseline!J202</f>
        <v>4.8148112002148729</v>
      </c>
      <c r="K222" s="21">
        <f>K202-Baseline!K202</f>
        <v>4.7450313277479914</v>
      </c>
      <c r="L222" s="21">
        <f>L202-Baseline!L202</f>
        <v>4.6762627577806279</v>
      </c>
      <c r="M222" s="21">
        <f>M202-Baseline!M202</f>
        <v>4.6084908337548232</v>
      </c>
      <c r="N222" s="21">
        <f>N202-Baseline!N202</f>
        <v>4.5417011115264927</v>
      </c>
      <c r="O222" s="21">
        <f>O202-Baseline!O202</f>
        <v>4.4758793562869794</v>
      </c>
      <c r="P222" s="21">
        <f>P202-Baseline!P202</f>
        <v>4.4110115395291967</v>
      </c>
      <c r="Q222" s="21">
        <f>Q202-Baseline!Q202</f>
        <v>4.3470838360577595</v>
      </c>
      <c r="R222" s="21">
        <f>R202-Baseline!R202</f>
        <v>4.2840826210424305</v>
      </c>
      <c r="S222" s="21">
        <f>S202-Baseline!S202</f>
        <v>4.2219944671142793</v>
      </c>
      <c r="T222" s="21">
        <f>T202-Baseline!T202</f>
        <v>4.1608061415039286</v>
      </c>
      <c r="U222" s="21">
        <f>U202-Baseline!U202</f>
        <v>4.1005046032212631</v>
      </c>
      <c r="V222" s="21">
        <f>V202-Baseline!V202</f>
        <v>4.0410770002760277</v>
      </c>
      <c r="W222" s="21">
        <f>W202-Baseline!W202</f>
        <v>3.9825106669386949</v>
      </c>
      <c r="X222" s="21">
        <f>X202-Baseline!X202</f>
        <v>3.9247931210410334</v>
      </c>
      <c r="Y222" s="21">
        <f>Y202-Baseline!Y202</f>
        <v>3.8679120613158009</v>
      </c>
      <c r="Z222" s="21">
        <f>Z202-Baseline!Z202</f>
        <v>3.8118553647749938</v>
      </c>
      <c r="AA222" s="21">
        <f>AA202-Baseline!AA202</f>
        <v>3.7566110841260802</v>
      </c>
      <c r="AB222" s="21">
        <f>AB202-Baseline!AB202</f>
        <v>3.7021674452257027</v>
      </c>
      <c r="AC222" s="21">
        <f>AC202-Baseline!AC202</f>
        <v>3.6485128445702593</v>
      </c>
      <c r="AD222" s="21">
        <f>AD202-Baseline!AD202</f>
        <v>3.5956358468228631</v>
      </c>
      <c r="AE222" s="21">
        <f>AE202-Baseline!AE202</f>
        <v>3.5435251823761558</v>
      </c>
      <c r="AF222" s="21">
        <f>AF202-Baseline!AF202</f>
        <v>3.4921697449504148</v>
      </c>
      <c r="AG222" s="21">
        <f>AG202-Baseline!AG202</f>
        <v>3.4415585892264957</v>
      </c>
      <c r="AH222" s="21">
        <f>AH202-Baseline!AH202</f>
        <v>3.3916809285130691</v>
      </c>
      <c r="AI222" s="21">
        <f>AI202-Baseline!AI202</f>
        <v>3.3425261324476629</v>
      </c>
      <c r="AJ222" s="21">
        <f>AJ202-Baseline!AJ202</f>
        <v>3.3100744224238983</v>
      </c>
      <c r="AK222" s="21">
        <f>AK202-Baseline!AK202</f>
        <v>3.2779377775459966</v>
      </c>
      <c r="AL222" s="21">
        <f>AL202-Baseline!AL202</f>
        <v>3.246113138929045</v>
      </c>
      <c r="AM222" s="21">
        <f>AM202-Baseline!AM202</f>
        <v>3.2145974773860448</v>
      </c>
      <c r="AN222" s="21">
        <f>AN202-Baseline!AN202</f>
        <v>3.1833877931395786</v>
      </c>
      <c r="AO222" s="21">
        <f>AO202-Baseline!AO202</f>
        <v>3.1524811155362809</v>
      </c>
      <c r="AP222" s="21">
        <f>AP202-Baseline!AP202</f>
        <v>3.1218745027640837</v>
      </c>
      <c r="AQ222" s="21">
        <f>AQ202-Baseline!AQ202</f>
        <v>3.0915650415722</v>
      </c>
      <c r="AR222" s="21">
        <f>AR202-Baseline!AR202</f>
        <v>3.06154984699383</v>
      </c>
      <c r="AS222" s="21">
        <f>AS202-Baseline!AS202</f>
        <v>3.0318260620715596</v>
      </c>
      <c r="AT222" s="21">
        <f>AT202-Baseline!AT202</f>
        <v>3.0023908575854281</v>
      </c>
      <c r="AU222" s="21">
        <f>AU202-Baseline!AU202</f>
        <v>2.9732414317836282</v>
      </c>
      <c r="AV222" s="21">
        <f>AV202-Baseline!AV202</f>
        <v>2.944375010115825</v>
      </c>
      <c r="AW222" s="21">
        <f>AW202-Baseline!AW202</f>
        <v>2.9157888449690703</v>
      </c>
      <c r="AX222" s="21">
        <f>AX202-Baseline!AX202</f>
        <v>2.8874802154062635</v>
      </c>
      <c r="AY222" s="21">
        <f>AY202-Baseline!AY202</f>
        <v>2.8594464269071733</v>
      </c>
      <c r="AZ222" s="21">
        <f>AZ202-Baseline!AZ202</f>
        <v>2.8316848111119581</v>
      </c>
      <c r="BA222" s="21">
        <f>BA202-Baseline!BA202</f>
        <v>2.8041927255671815</v>
      </c>
      <c r="BB222" s="21">
        <f>BB202-Baseline!BB202</f>
        <v>2.7769675534742961</v>
      </c>
    </row>
    <row r="223" spans="1:54" outlineLevel="2">
      <c r="B223" s="19"/>
      <c r="C223" s="19"/>
      <c r="D223" s="19"/>
      <c r="E223" s="15"/>
    </row>
    <row r="224" spans="1:54" outlineLevel="2">
      <c r="A224" s="499" t="s">
        <v>493</v>
      </c>
      <c r="B224" s="150" t="s">
        <v>490</v>
      </c>
      <c r="C224" s="19"/>
      <c r="D224" s="135" t="s">
        <v>382</v>
      </c>
      <c r="E224" s="21">
        <f>E204-Baseline!E204</f>
        <v>6.3632623460162403</v>
      </c>
      <c r="F224" s="21">
        <f>F204-Baseline!F204</f>
        <v>13.336002938225484</v>
      </c>
      <c r="G224" s="21">
        <f>G204-Baseline!G204</f>
        <v>19.428356499050984</v>
      </c>
      <c r="H224" s="21">
        <f>H204-Baseline!H204</f>
        <v>25.294125166358892</v>
      </c>
      <c r="I224" s="21">
        <f>I204-Baseline!I204</f>
        <v>31.9695993479903</v>
      </c>
      <c r="J224" s="21">
        <f>J204-Baseline!J204</f>
        <v>36.784410548205173</v>
      </c>
      <c r="K224" s="21">
        <f>K204-Baseline!K204</f>
        <v>41.529441875953168</v>
      </c>
      <c r="L224" s="21">
        <f>L204-Baseline!L204</f>
        <v>46.205704633733795</v>
      </c>
      <c r="M224" s="21">
        <f>M204-Baseline!M204</f>
        <v>50.814195467488616</v>
      </c>
      <c r="N224" s="21">
        <f>N204-Baseline!N204</f>
        <v>55.355896579015109</v>
      </c>
      <c r="O224" s="21">
        <f>O204-Baseline!O204</f>
        <v>59.83177593530209</v>
      </c>
      <c r="P224" s="21">
        <f>P204-Baseline!P204</f>
        <v>64.242787474831289</v>
      </c>
      <c r="Q224" s="21">
        <f>Q204-Baseline!Q204</f>
        <v>68.589871310889052</v>
      </c>
      <c r="R224" s="21">
        <f>R204-Baseline!R204</f>
        <v>72.873953931931482</v>
      </c>
      <c r="S224" s="21">
        <f>S204-Baseline!S204</f>
        <v>77.095948399045767</v>
      </c>
      <c r="T224" s="21">
        <f>T204-Baseline!T204</f>
        <v>81.256754540549693</v>
      </c>
      <c r="U224" s="21">
        <f>U204-Baseline!U204</f>
        <v>85.35725914377096</v>
      </c>
      <c r="V224" s="21">
        <f>V204-Baseline!V204</f>
        <v>89.398336144046993</v>
      </c>
      <c r="W224" s="21">
        <f>W204-Baseline!W204</f>
        <v>93.380846810985688</v>
      </c>
      <c r="X224" s="21">
        <f>X204-Baseline!X204</f>
        <v>97.305639932026722</v>
      </c>
      <c r="Y224" s="21">
        <f>Y204-Baseline!Y204</f>
        <v>101.17355199334253</v>
      </c>
      <c r="Z224" s="21">
        <f>Z204-Baseline!Z204</f>
        <v>104.98540735811753</v>
      </c>
      <c r="AA224" s="21">
        <f>AA204-Baseline!AA204</f>
        <v>108.74201844224361</v>
      </c>
      <c r="AB224" s="21">
        <f>AB204-Baseline!AB204</f>
        <v>112.4441858874693</v>
      </c>
      <c r="AC224" s="21">
        <f>AC204-Baseline!AC204</f>
        <v>116.09269873203957</v>
      </c>
      <c r="AD224" s="21">
        <f>AD204-Baseline!AD204</f>
        <v>119.68833457886242</v>
      </c>
      <c r="AE224" s="21">
        <f>AE204-Baseline!AE204</f>
        <v>123.23185976123858</v>
      </c>
      <c r="AF224" s="21">
        <f>AF204-Baseline!AF204</f>
        <v>126.724029506189</v>
      </c>
      <c r="AG224" s="21">
        <f>AG204-Baseline!AG204</f>
        <v>130.1655880954155</v>
      </c>
      <c r="AH224" s="21">
        <f>AH204-Baseline!AH204</f>
        <v>133.55726902392857</v>
      </c>
      <c r="AI224" s="21">
        <f>AI204-Baseline!AI204</f>
        <v>136.89979515637623</v>
      </c>
      <c r="AJ224" s="21">
        <f>AJ204-Baseline!AJ204</f>
        <v>140.20986957880012</v>
      </c>
      <c r="AK224" s="21">
        <f>AK204-Baseline!AK204</f>
        <v>143.48780735634611</v>
      </c>
      <c r="AL224" s="21">
        <f>AL204-Baseline!AL204</f>
        <v>146.73392049527516</v>
      </c>
      <c r="AM224" s="21">
        <f>AM204-Baseline!AM204</f>
        <v>149.94851797266119</v>
      </c>
      <c r="AN224" s="21">
        <f>AN204-Baseline!AN204</f>
        <v>153.13190576580078</v>
      </c>
      <c r="AO224" s="21">
        <f>AO204-Baseline!AO204</f>
        <v>156.28438688133707</v>
      </c>
      <c r="AP224" s="21">
        <f>AP204-Baseline!AP204</f>
        <v>159.40626138410116</v>
      </c>
      <c r="AQ224" s="21">
        <f>AQ204-Baseline!AQ204</f>
        <v>162.49782642567337</v>
      </c>
      <c r="AR224" s="21">
        <f>AR204-Baseline!AR204</f>
        <v>165.55937627266721</v>
      </c>
      <c r="AS224" s="21">
        <f>AS204-Baseline!AS204</f>
        <v>168.59120233473877</v>
      </c>
      <c r="AT224" s="21">
        <f>AT204-Baseline!AT204</f>
        <v>171.59359319232419</v>
      </c>
      <c r="AU224" s="21">
        <f>AU204-Baseline!AU204</f>
        <v>174.56683462410783</v>
      </c>
      <c r="AV224" s="21">
        <f>AV204-Baseline!AV204</f>
        <v>177.51120963422366</v>
      </c>
      <c r="AW224" s="21">
        <f>AW204-Baseline!AW204</f>
        <v>180.42699847919272</v>
      </c>
      <c r="AX224" s="21">
        <f>AX204-Baseline!AX204</f>
        <v>183.31447869459899</v>
      </c>
      <c r="AY224" s="21">
        <f>AY204-Baseline!AY204</f>
        <v>186.17392512150616</v>
      </c>
      <c r="AZ224" s="21">
        <f>AZ204-Baseline!AZ204</f>
        <v>189.00560993261811</v>
      </c>
      <c r="BA224" s="21">
        <f>BA204-Baseline!BA204</f>
        <v>191.8098026581853</v>
      </c>
      <c r="BB224" s="21">
        <f>BB204-Baseline!BB204</f>
        <v>194.5867702116596</v>
      </c>
    </row>
    <row r="225" spans="1:54" outlineLevel="2">
      <c r="A225" s="500"/>
      <c r="B225" s="150" t="s">
        <v>491</v>
      </c>
      <c r="C225" s="19"/>
      <c r="D225" s="135" t="s">
        <v>382</v>
      </c>
      <c r="E225" s="21">
        <f>E205-Baseline!E205</f>
        <v>6.3632623460162403</v>
      </c>
      <c r="F225" s="21">
        <f>F205-Baseline!F205</f>
        <v>13.336002938225484</v>
      </c>
      <c r="G225" s="21">
        <f>G205-Baseline!G205</f>
        <v>19.428356499050984</v>
      </c>
      <c r="H225" s="21">
        <f>H205-Baseline!H205</f>
        <v>25.294125166358892</v>
      </c>
      <c r="I225" s="21">
        <f>I205-Baseline!I205</f>
        <v>31.9695993479903</v>
      </c>
      <c r="J225" s="21">
        <f>J205-Baseline!J205</f>
        <v>36.784410548205173</v>
      </c>
      <c r="K225" s="21">
        <f>K205-Baseline!K205</f>
        <v>41.529441875953168</v>
      </c>
      <c r="L225" s="21">
        <f>L205-Baseline!L205</f>
        <v>46.205704633733795</v>
      </c>
      <c r="M225" s="21">
        <f>M205-Baseline!M205</f>
        <v>50.814195467488616</v>
      </c>
      <c r="N225" s="21">
        <f>N205-Baseline!N205</f>
        <v>55.355896579015109</v>
      </c>
      <c r="O225" s="21">
        <f>O205-Baseline!O205</f>
        <v>59.83177593530209</v>
      </c>
      <c r="P225" s="21">
        <f>P205-Baseline!P205</f>
        <v>64.242787474831289</v>
      </c>
      <c r="Q225" s="21">
        <f>Q205-Baseline!Q205</f>
        <v>68.589871310889052</v>
      </c>
      <c r="R225" s="21">
        <f>R205-Baseline!R205</f>
        <v>72.873953931931482</v>
      </c>
      <c r="S225" s="21">
        <f>S205-Baseline!S205</f>
        <v>77.095948399045767</v>
      </c>
      <c r="T225" s="21">
        <f>T205-Baseline!T205</f>
        <v>81.256754540549693</v>
      </c>
      <c r="U225" s="21">
        <f>U205-Baseline!U205</f>
        <v>85.35725914377096</v>
      </c>
      <c r="V225" s="21">
        <f>V205-Baseline!V205</f>
        <v>89.398336144046993</v>
      </c>
      <c r="W225" s="21">
        <f>W205-Baseline!W205</f>
        <v>93.380846810985688</v>
      </c>
      <c r="X225" s="21">
        <f>X205-Baseline!X205</f>
        <v>97.305639932026722</v>
      </c>
      <c r="Y225" s="21">
        <f>Y205-Baseline!Y205</f>
        <v>101.17355199334253</v>
      </c>
      <c r="Z225" s="21">
        <f>Z205-Baseline!Z205</f>
        <v>104.98540735811753</v>
      </c>
      <c r="AA225" s="21">
        <f>AA205-Baseline!AA205</f>
        <v>108.74201844224361</v>
      </c>
      <c r="AB225" s="21">
        <f>AB205-Baseline!AB205</f>
        <v>112.4441858874693</v>
      </c>
      <c r="AC225" s="21">
        <f>AC205-Baseline!AC205</f>
        <v>116.09269873203957</v>
      </c>
      <c r="AD225" s="21">
        <f>AD205-Baseline!AD205</f>
        <v>119.68833457886242</v>
      </c>
      <c r="AE225" s="21">
        <f>AE205-Baseline!AE205</f>
        <v>123.23185976123858</v>
      </c>
      <c r="AF225" s="21">
        <f>AF205-Baseline!AF205</f>
        <v>126.724029506189</v>
      </c>
      <c r="AG225" s="21">
        <f>AG205-Baseline!AG205</f>
        <v>130.1655880954155</v>
      </c>
      <c r="AH225" s="21">
        <f>AH205-Baseline!AH205</f>
        <v>133.55726902392857</v>
      </c>
      <c r="AI225" s="21">
        <f>AI205-Baseline!AI205</f>
        <v>136.89979515637623</v>
      </c>
      <c r="AJ225" s="21">
        <f>AJ205-Baseline!AJ205</f>
        <v>140.20986957880012</v>
      </c>
      <c r="AK225" s="21">
        <f>AK205-Baseline!AK205</f>
        <v>143.48780735634611</v>
      </c>
      <c r="AL225" s="21">
        <f>AL205-Baseline!AL205</f>
        <v>146.73392049527516</v>
      </c>
      <c r="AM225" s="21">
        <f>AM205-Baseline!AM205</f>
        <v>149.94851797266119</v>
      </c>
      <c r="AN225" s="21">
        <f>AN205-Baseline!AN205</f>
        <v>153.13190576580078</v>
      </c>
      <c r="AO225" s="21">
        <f>AO205-Baseline!AO205</f>
        <v>156.28438688133707</v>
      </c>
      <c r="AP225" s="21">
        <f>AP205-Baseline!AP205</f>
        <v>159.40626138410116</v>
      </c>
      <c r="AQ225" s="21">
        <f>AQ205-Baseline!AQ205</f>
        <v>162.49782642567337</v>
      </c>
      <c r="AR225" s="21">
        <f>AR205-Baseline!AR205</f>
        <v>165.55937627266721</v>
      </c>
      <c r="AS225" s="21">
        <f>AS205-Baseline!AS205</f>
        <v>168.59120233473877</v>
      </c>
      <c r="AT225" s="21">
        <f>AT205-Baseline!AT205</f>
        <v>171.59359319232419</v>
      </c>
      <c r="AU225" s="21">
        <f>AU205-Baseline!AU205</f>
        <v>174.56683462410783</v>
      </c>
      <c r="AV225" s="21">
        <f>AV205-Baseline!AV205</f>
        <v>177.51120963422366</v>
      </c>
      <c r="AW225" s="21">
        <f>AW205-Baseline!AW205</f>
        <v>180.42699847919272</v>
      </c>
      <c r="AX225" s="21">
        <f>AX205-Baseline!AX205</f>
        <v>183.31447869459899</v>
      </c>
      <c r="AY225" s="21">
        <f>AY205-Baseline!AY205</f>
        <v>186.17392512150616</v>
      </c>
      <c r="AZ225" s="21">
        <f>AZ205-Baseline!AZ205</f>
        <v>189.00560993261811</v>
      </c>
      <c r="BA225" s="21">
        <f>BA205-Baseline!BA205</f>
        <v>191.8098026581853</v>
      </c>
      <c r="BB225" s="21">
        <f>BB205-Baseline!BB205</f>
        <v>194.5867702116596</v>
      </c>
    </row>
    <row r="226" spans="1:54" outlineLevel="2">
      <c r="A226" s="501"/>
      <c r="B226" s="150" t="s">
        <v>492</v>
      </c>
      <c r="C226" s="19"/>
      <c r="D226" s="135" t="s">
        <v>382</v>
      </c>
      <c r="E226" s="21">
        <f>E206-Baseline!E206</f>
        <v>6.3632623460162403</v>
      </c>
      <c r="F226" s="21">
        <f>F206-Baseline!F206</f>
        <v>13.336002938225484</v>
      </c>
      <c r="G226" s="21">
        <f>G206-Baseline!G206</f>
        <v>19.428356499050984</v>
      </c>
      <c r="H226" s="21">
        <f>H206-Baseline!H206</f>
        <v>25.294125166358892</v>
      </c>
      <c r="I226" s="21">
        <f>I206-Baseline!I206</f>
        <v>31.9695993479903</v>
      </c>
      <c r="J226" s="21">
        <f>J206-Baseline!J206</f>
        <v>36.784410548205173</v>
      </c>
      <c r="K226" s="21">
        <f>K206-Baseline!K206</f>
        <v>41.529441875953168</v>
      </c>
      <c r="L226" s="21">
        <f>L206-Baseline!L206</f>
        <v>46.205704633733795</v>
      </c>
      <c r="M226" s="21">
        <f>M206-Baseline!M206</f>
        <v>50.814195467488616</v>
      </c>
      <c r="N226" s="21">
        <f>N206-Baseline!N206</f>
        <v>55.355896579015109</v>
      </c>
      <c r="O226" s="21">
        <f>O206-Baseline!O206</f>
        <v>59.83177593530209</v>
      </c>
      <c r="P226" s="21">
        <f>P206-Baseline!P206</f>
        <v>64.242787474831289</v>
      </c>
      <c r="Q226" s="21">
        <f>Q206-Baseline!Q206</f>
        <v>68.589871310889052</v>
      </c>
      <c r="R226" s="21">
        <f>R206-Baseline!R206</f>
        <v>72.873953931931482</v>
      </c>
      <c r="S226" s="21">
        <f>S206-Baseline!S206</f>
        <v>77.095948399045767</v>
      </c>
      <c r="T226" s="21">
        <f>T206-Baseline!T206</f>
        <v>81.256754540549693</v>
      </c>
      <c r="U226" s="21">
        <f>U206-Baseline!U206</f>
        <v>85.35725914377096</v>
      </c>
      <c r="V226" s="21">
        <f>V206-Baseline!V206</f>
        <v>89.398336144046993</v>
      </c>
      <c r="W226" s="21">
        <f>W206-Baseline!W206</f>
        <v>93.380846810985688</v>
      </c>
      <c r="X226" s="21">
        <f>X206-Baseline!X206</f>
        <v>97.305639932026722</v>
      </c>
      <c r="Y226" s="21">
        <f>Y206-Baseline!Y206</f>
        <v>101.17355199334253</v>
      </c>
      <c r="Z226" s="21">
        <f>Z206-Baseline!Z206</f>
        <v>104.98540735811753</v>
      </c>
      <c r="AA226" s="21">
        <f>AA206-Baseline!AA206</f>
        <v>108.74201844224361</v>
      </c>
      <c r="AB226" s="21">
        <f>AB206-Baseline!AB206</f>
        <v>112.4441858874693</v>
      </c>
      <c r="AC226" s="21">
        <f>AC206-Baseline!AC206</f>
        <v>116.09269873203957</v>
      </c>
      <c r="AD226" s="21">
        <f>AD206-Baseline!AD206</f>
        <v>119.68833457886242</v>
      </c>
      <c r="AE226" s="21">
        <f>AE206-Baseline!AE206</f>
        <v>123.23185976123858</v>
      </c>
      <c r="AF226" s="21">
        <f>AF206-Baseline!AF206</f>
        <v>126.724029506189</v>
      </c>
      <c r="AG226" s="21">
        <f>AG206-Baseline!AG206</f>
        <v>130.1655880954155</v>
      </c>
      <c r="AH226" s="21">
        <f>AH206-Baseline!AH206</f>
        <v>133.55726902392857</v>
      </c>
      <c r="AI226" s="21">
        <f>AI206-Baseline!AI206</f>
        <v>136.89979515637623</v>
      </c>
      <c r="AJ226" s="21">
        <f>AJ206-Baseline!AJ206</f>
        <v>140.20986957880012</v>
      </c>
      <c r="AK226" s="21">
        <f>AK206-Baseline!AK206</f>
        <v>143.48780735634611</v>
      </c>
      <c r="AL226" s="21">
        <f>AL206-Baseline!AL206</f>
        <v>146.73392049527516</v>
      </c>
      <c r="AM226" s="21">
        <f>AM206-Baseline!AM206</f>
        <v>149.94851797266119</v>
      </c>
      <c r="AN226" s="21">
        <f>AN206-Baseline!AN206</f>
        <v>153.13190576580078</v>
      </c>
      <c r="AO226" s="21">
        <f>AO206-Baseline!AO206</f>
        <v>156.28438688133707</v>
      </c>
      <c r="AP226" s="21">
        <f>AP206-Baseline!AP206</f>
        <v>159.40626138410116</v>
      </c>
      <c r="AQ226" s="21">
        <f>AQ206-Baseline!AQ206</f>
        <v>162.49782642567337</v>
      </c>
      <c r="AR226" s="21">
        <f>AR206-Baseline!AR206</f>
        <v>165.55937627266721</v>
      </c>
      <c r="AS226" s="21">
        <f>AS206-Baseline!AS206</f>
        <v>168.59120233473877</v>
      </c>
      <c r="AT226" s="21">
        <f>AT206-Baseline!AT206</f>
        <v>171.59359319232419</v>
      </c>
      <c r="AU226" s="21">
        <f>AU206-Baseline!AU206</f>
        <v>174.56683462410783</v>
      </c>
      <c r="AV226" s="21">
        <f>AV206-Baseline!AV206</f>
        <v>177.51120963422366</v>
      </c>
      <c r="AW226" s="21">
        <f>AW206-Baseline!AW206</f>
        <v>180.42699847919272</v>
      </c>
      <c r="AX226" s="21">
        <f>AX206-Baseline!AX206</f>
        <v>183.31447869459899</v>
      </c>
      <c r="AY226" s="21">
        <f>AY206-Baseline!AY206</f>
        <v>186.17392512150616</v>
      </c>
      <c r="AZ226" s="21">
        <f>AZ206-Baseline!AZ206</f>
        <v>189.00560993261811</v>
      </c>
      <c r="BA226" s="21">
        <f>BA206-Baseline!BA206</f>
        <v>191.8098026581853</v>
      </c>
      <c r="BB226" s="21">
        <f>BB206-Baseline!BB206</f>
        <v>194.5867702116596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92" t="s">
        <v>499</v>
      </c>
      <c r="B2" s="492"/>
      <c r="C2" s="492"/>
      <c r="D2" s="492"/>
      <c r="E2" s="492"/>
      <c r="F2" s="492"/>
      <c r="G2" s="492"/>
      <c r="H2" s="492"/>
      <c r="I2" s="492"/>
      <c r="J2" s="492"/>
      <c r="K2" s="492"/>
      <c r="L2" s="492"/>
      <c r="M2" s="492"/>
      <c r="N2" s="492"/>
      <c r="O2" s="492"/>
      <c r="P2" s="492"/>
      <c r="Q2" s="492"/>
      <c r="R2" s="492"/>
      <c r="S2" s="492"/>
    </row>
    <row r="3" spans="1:19">
      <c r="A3" s="492"/>
      <c r="B3" s="492"/>
      <c r="C3" s="492"/>
      <c r="D3" s="492"/>
      <c r="E3" s="492"/>
      <c r="F3" s="492"/>
      <c r="G3" s="492"/>
      <c r="H3" s="492"/>
      <c r="I3" s="492"/>
      <c r="J3" s="492"/>
      <c r="K3" s="492"/>
      <c r="L3" s="492"/>
      <c r="M3" s="492"/>
      <c r="N3" s="492"/>
      <c r="O3" s="492"/>
      <c r="P3" s="492"/>
      <c r="Q3" s="492"/>
      <c r="R3" s="492"/>
      <c r="S3" s="492"/>
    </row>
    <row r="4" spans="1:19">
      <c r="A4" s="492"/>
      <c r="B4" s="492"/>
      <c r="C4" s="492"/>
      <c r="D4" s="492"/>
      <c r="E4" s="492"/>
      <c r="F4" s="492"/>
      <c r="G4" s="492"/>
      <c r="H4" s="492"/>
      <c r="I4" s="492"/>
      <c r="J4" s="492"/>
      <c r="K4" s="492"/>
      <c r="L4" s="492"/>
      <c r="M4" s="492"/>
      <c r="N4" s="492"/>
      <c r="O4" s="492"/>
      <c r="P4" s="492"/>
      <c r="Q4" s="492"/>
      <c r="R4" s="492"/>
      <c r="S4" s="492"/>
    </row>
    <row r="19" spans="1:19">
      <c r="A19" s="4" t="s">
        <v>519</v>
      </c>
    </row>
    <row r="20" spans="1:19">
      <c r="A20" s="492" t="s">
        <v>520</v>
      </c>
      <c r="B20" s="492"/>
      <c r="C20" s="492"/>
      <c r="D20" s="492"/>
      <c r="E20" s="492"/>
      <c r="F20" s="492"/>
      <c r="G20" s="492"/>
      <c r="H20" s="492"/>
      <c r="I20" s="492"/>
      <c r="J20" s="492"/>
      <c r="K20" s="492"/>
      <c r="L20" s="492"/>
      <c r="M20" s="492"/>
      <c r="N20" s="492"/>
      <c r="O20" s="492"/>
      <c r="P20" s="492"/>
      <c r="Q20" s="492"/>
      <c r="R20" s="492"/>
      <c r="S20" s="492"/>
    </row>
    <row r="21" spans="1:19" ht="25.5" customHeight="1">
      <c r="A21" s="492"/>
      <c r="B21" s="492"/>
      <c r="C21" s="492"/>
      <c r="D21" s="492"/>
      <c r="E21" s="492"/>
      <c r="F21" s="492"/>
      <c r="G21" s="492"/>
      <c r="H21" s="492"/>
      <c r="I21" s="492"/>
      <c r="J21" s="492"/>
      <c r="K21" s="492"/>
      <c r="L21" s="492"/>
      <c r="M21" s="492"/>
      <c r="N21" s="492"/>
      <c r="O21" s="492"/>
      <c r="P21" s="492"/>
      <c r="Q21" s="492"/>
      <c r="R21" s="492"/>
      <c r="S21" s="492"/>
    </row>
    <row r="23" spans="1:19">
      <c r="A23" s="158" t="s">
        <v>339</v>
      </c>
      <c r="B23" s="422"/>
      <c r="C23" s="422"/>
      <c r="D23" s="422"/>
      <c r="E23" s="422"/>
      <c r="F23" s="422"/>
      <c r="G23" s="422"/>
      <c r="H23" s="422"/>
      <c r="I23" s="422"/>
      <c r="J23" s="422"/>
      <c r="K23" s="422"/>
      <c r="L23" s="422"/>
      <c r="M23" s="422"/>
      <c r="N23" s="422"/>
      <c r="O23" s="422"/>
      <c r="P23" s="422"/>
      <c r="Q23" s="422"/>
      <c r="R23" s="422"/>
      <c r="S23" s="422"/>
    </row>
    <row r="24" spans="1:19">
      <c r="A24" s="158" t="s">
        <v>485</v>
      </c>
      <c r="B24" s="422"/>
      <c r="C24" s="422"/>
      <c r="D24" s="422"/>
      <c r="E24" s="422"/>
      <c r="F24" s="422"/>
      <c r="G24" s="422"/>
      <c r="H24" s="422"/>
      <c r="I24" s="422"/>
      <c r="J24" s="422"/>
      <c r="K24" s="422"/>
      <c r="L24" s="422"/>
      <c r="M24" s="422"/>
      <c r="N24" s="422"/>
      <c r="O24" s="422"/>
      <c r="P24" s="422"/>
      <c r="Q24" s="422"/>
      <c r="R24" s="422"/>
      <c r="S24" s="422"/>
    </row>
    <row r="25" spans="1:19">
      <c r="A25" s="159" t="s">
        <v>388</v>
      </c>
      <c r="B25" s="422"/>
      <c r="C25" s="422"/>
      <c r="D25" s="422"/>
      <c r="E25" s="422"/>
      <c r="F25" s="422"/>
      <c r="G25" s="422"/>
      <c r="H25" s="422"/>
      <c r="I25" s="422"/>
      <c r="J25" s="422"/>
      <c r="K25" s="422"/>
      <c r="L25" s="422"/>
      <c r="M25" s="422"/>
      <c r="N25" s="422"/>
      <c r="O25" s="422"/>
      <c r="P25" s="422"/>
      <c r="Q25" s="422"/>
      <c r="R25" s="422"/>
      <c r="S25" s="422"/>
    </row>
    <row r="26" spans="1:19">
      <c r="A26" s="159" t="s">
        <v>464</v>
      </c>
      <c r="B26" s="422"/>
      <c r="C26" s="422"/>
      <c r="D26" s="422"/>
      <c r="E26" s="422"/>
      <c r="F26" s="422"/>
      <c r="G26" s="422"/>
      <c r="H26" s="422"/>
      <c r="I26" s="422"/>
      <c r="J26" s="422"/>
      <c r="K26" s="422"/>
      <c r="L26" s="422"/>
      <c r="M26" s="422"/>
      <c r="N26" s="422"/>
      <c r="O26" s="422"/>
      <c r="P26" s="422"/>
      <c r="Q26" s="422"/>
      <c r="R26" s="422"/>
      <c r="S26" s="422"/>
    </row>
    <row r="27" spans="1:19">
      <c r="A27" s="159" t="s">
        <v>465</v>
      </c>
      <c r="B27" s="422"/>
      <c r="C27" s="422"/>
      <c r="D27" s="422"/>
      <c r="E27" s="422"/>
      <c r="F27" s="422"/>
      <c r="G27" s="422"/>
      <c r="H27" s="422"/>
      <c r="I27" s="422"/>
      <c r="J27" s="422"/>
      <c r="K27" s="422"/>
      <c r="L27" s="422"/>
      <c r="M27" s="422"/>
      <c r="N27" s="422"/>
      <c r="O27" s="422"/>
      <c r="P27" s="422"/>
      <c r="Q27" s="422"/>
      <c r="R27" s="422"/>
      <c r="S27" s="422"/>
    </row>
    <row r="31" spans="1:19">
      <c r="A31" s="4" t="s">
        <v>523</v>
      </c>
    </row>
    <row r="32" spans="1:19">
      <c r="A32" t="s">
        <v>524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topLeftCell="A135"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c r="E4" s="53" t="s">
        <v>334</v>
      </c>
      <c r="F4" s="91"/>
      <c r="G4" s="28"/>
      <c r="H4" s="10"/>
      <c r="I4" s="430"/>
      <c r="J4" s="431"/>
      <c r="K4" s="431"/>
      <c r="L4" s="431"/>
      <c r="M4" s="431"/>
      <c r="N4" s="432"/>
      <c r="P4" s="436"/>
      <c r="Q4" s="437"/>
      <c r="R4" s="437"/>
      <c r="S4" s="437"/>
      <c r="T4" s="437"/>
      <c r="U4" s="438"/>
    </row>
    <row r="5" spans="1:21" outlineLevel="1">
      <c r="A5" s="13" t="s">
        <v>335</v>
      </c>
      <c r="B5" s="88"/>
      <c r="E5" s="14"/>
      <c r="H5" s="10"/>
      <c r="I5" s="503"/>
      <c r="J5" s="451"/>
      <c r="K5" s="451"/>
      <c r="L5" s="451"/>
      <c r="M5" s="451"/>
      <c r="N5" s="452"/>
      <c r="P5" s="503"/>
      <c r="Q5" s="451"/>
      <c r="R5" s="451"/>
      <c r="S5" s="451"/>
      <c r="T5" s="451"/>
      <c r="U5" s="452"/>
    </row>
    <row r="6" spans="1:21" outlineLevel="1">
      <c r="A6" s="13" t="s">
        <v>338</v>
      </c>
      <c r="B6" s="88"/>
      <c r="E6" s="53" t="s">
        <v>340</v>
      </c>
      <c r="F6" s="90"/>
      <c r="H6" s="10"/>
      <c r="I6" s="453"/>
      <c r="J6" s="454"/>
      <c r="K6" s="454"/>
      <c r="L6" s="454"/>
      <c r="M6" s="454"/>
      <c r="N6" s="455"/>
      <c r="P6" s="453"/>
      <c r="Q6" s="454"/>
      <c r="R6" s="454"/>
      <c r="S6" s="454"/>
      <c r="T6" s="454"/>
      <c r="U6" s="455"/>
    </row>
    <row r="7" spans="1:21" outlineLevel="1">
      <c r="A7" s="13" t="s">
        <v>342</v>
      </c>
      <c r="B7" s="88"/>
      <c r="E7" s="14"/>
      <c r="H7" s="10"/>
      <c r="I7" s="453"/>
      <c r="J7" s="454"/>
      <c r="K7" s="454"/>
      <c r="L7" s="454"/>
      <c r="M7" s="454"/>
      <c r="N7" s="455"/>
      <c r="P7" s="453"/>
      <c r="Q7" s="454"/>
      <c r="R7" s="454"/>
      <c r="S7" s="454"/>
      <c r="T7" s="454"/>
      <c r="U7" s="455"/>
    </row>
    <row r="8" spans="1:21" ht="41" outlineLevel="1" thickBot="1">
      <c r="A8" s="34" t="s">
        <v>343</v>
      </c>
      <c r="B8" s="89"/>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0</v>
      </c>
      <c r="C13" s="21">
        <f>B13-Baseline!B13</f>
        <v>50.814195467488616</v>
      </c>
      <c r="D13" s="21">
        <f t="shared" ref="D13:D18" si="1">INDEX($E$205:$AW$205,1,MATCH($A13,$E$53:$BB$53,0))</f>
        <v>0</v>
      </c>
      <c r="E13" s="21">
        <f>D13-Baseline!D13</f>
        <v>50.814195467488616</v>
      </c>
      <c r="F13" s="21">
        <f t="shared" ref="F13:F18" si="2">INDEX($E$206:$AW$206,1,MATCH($A13,$E$53:$BB$53,0))</f>
        <v>0</v>
      </c>
      <c r="G13" s="21">
        <f>F13-Baseline!F13</f>
        <v>50.814195467488616</v>
      </c>
      <c r="I13" s="453"/>
      <c r="J13" s="454"/>
      <c r="K13" s="454"/>
      <c r="L13" s="454"/>
      <c r="M13" s="454"/>
      <c r="N13" s="455"/>
      <c r="P13" s="453"/>
      <c r="Q13" s="454"/>
      <c r="R13" s="454"/>
      <c r="S13" s="454"/>
      <c r="T13" s="454"/>
      <c r="U13" s="455"/>
    </row>
    <row r="14" spans="1:21" outlineLevel="1">
      <c r="A14" s="58">
        <v>2040</v>
      </c>
      <c r="B14" s="21">
        <f t="shared" si="0"/>
        <v>0</v>
      </c>
      <c r="C14" s="21">
        <f>B14-Baseline!B14</f>
        <v>72.873953931931482</v>
      </c>
      <c r="D14" s="21">
        <f t="shared" si="1"/>
        <v>0</v>
      </c>
      <c r="E14" s="21">
        <f>D14-Baseline!D14</f>
        <v>72.873953931931482</v>
      </c>
      <c r="F14" s="21">
        <f t="shared" si="2"/>
        <v>0</v>
      </c>
      <c r="G14" s="21">
        <f>F14-Baseline!F14</f>
        <v>72.873953931931482</v>
      </c>
      <c r="I14" s="453"/>
      <c r="J14" s="454"/>
      <c r="K14" s="454"/>
      <c r="L14" s="454"/>
      <c r="M14" s="454"/>
      <c r="N14" s="455"/>
      <c r="P14" s="453"/>
      <c r="Q14" s="454"/>
      <c r="R14" s="454"/>
      <c r="S14" s="454"/>
      <c r="T14" s="454"/>
      <c r="U14" s="455"/>
    </row>
    <row r="15" spans="1:21" outlineLevel="1">
      <c r="A15" s="58">
        <v>2045</v>
      </c>
      <c r="B15" s="21">
        <f t="shared" si="0"/>
        <v>0</v>
      </c>
      <c r="C15" s="21">
        <f>B15-Baseline!B15</f>
        <v>93.380846810985688</v>
      </c>
      <c r="D15" s="21">
        <f t="shared" si="1"/>
        <v>0</v>
      </c>
      <c r="E15" s="21">
        <f>D15-Baseline!D15</f>
        <v>93.380846810985688</v>
      </c>
      <c r="F15" s="21">
        <f t="shared" si="2"/>
        <v>0</v>
      </c>
      <c r="G15" s="21">
        <f>F15-Baseline!F15</f>
        <v>93.380846810985688</v>
      </c>
      <c r="I15" s="453"/>
      <c r="J15" s="454"/>
      <c r="K15" s="454"/>
      <c r="L15" s="454"/>
      <c r="M15" s="454"/>
      <c r="N15" s="455"/>
      <c r="P15" s="453"/>
      <c r="Q15" s="454"/>
      <c r="R15" s="454"/>
      <c r="S15" s="454"/>
      <c r="T15" s="454"/>
      <c r="U15" s="455"/>
    </row>
    <row r="16" spans="1:21" outlineLevel="1">
      <c r="A16" s="58">
        <v>2050</v>
      </c>
      <c r="B16" s="21">
        <f t="shared" si="0"/>
        <v>0</v>
      </c>
      <c r="C16" s="21">
        <f>B16-Baseline!B16</f>
        <v>112.4441858874693</v>
      </c>
      <c r="D16" s="21">
        <f t="shared" si="1"/>
        <v>0</v>
      </c>
      <c r="E16" s="21">
        <f>D16-Baseline!D16</f>
        <v>112.4441858874693</v>
      </c>
      <c r="F16" s="21">
        <f t="shared" si="2"/>
        <v>0</v>
      </c>
      <c r="G16" s="21">
        <f>F16-Baseline!F16</f>
        <v>112.4441858874693</v>
      </c>
      <c r="I16" s="453"/>
      <c r="J16" s="454"/>
      <c r="K16" s="454"/>
      <c r="L16" s="454"/>
      <c r="M16" s="454"/>
      <c r="N16" s="455"/>
      <c r="P16" s="453"/>
      <c r="Q16" s="454"/>
      <c r="R16" s="454"/>
      <c r="S16" s="454"/>
      <c r="T16" s="454"/>
      <c r="U16" s="455"/>
    </row>
    <row r="17" spans="1:21" outlineLevel="1">
      <c r="A17" s="58">
        <v>2060</v>
      </c>
      <c r="B17" s="21">
        <f t="shared" si="0"/>
        <v>0</v>
      </c>
      <c r="C17" s="21">
        <f>B17-Baseline!B17</f>
        <v>146.73392049527516</v>
      </c>
      <c r="D17" s="21">
        <f t="shared" si="1"/>
        <v>0</v>
      </c>
      <c r="E17" s="21">
        <f>D17-Baseline!D17</f>
        <v>146.73392049527516</v>
      </c>
      <c r="F17" s="21">
        <f t="shared" si="2"/>
        <v>0</v>
      </c>
      <c r="G17" s="21">
        <f>F17-Baseline!F17</f>
        <v>146.73392049527516</v>
      </c>
      <c r="I17" s="453"/>
      <c r="J17" s="454"/>
      <c r="K17" s="454"/>
      <c r="L17" s="454"/>
      <c r="M17" s="454"/>
      <c r="N17" s="455"/>
      <c r="P17" s="453"/>
      <c r="Q17" s="454"/>
      <c r="R17" s="454"/>
      <c r="S17" s="454"/>
      <c r="T17" s="454"/>
      <c r="U17" s="455"/>
    </row>
    <row r="18" spans="1:21" outlineLevel="1">
      <c r="A18" s="58">
        <v>2070</v>
      </c>
      <c r="B18" s="21">
        <f t="shared" si="0"/>
        <v>0</v>
      </c>
      <c r="C18" s="21">
        <f>B18-Baseline!B18</f>
        <v>177.51120963422366</v>
      </c>
      <c r="D18" s="21">
        <f t="shared" si="1"/>
        <v>0</v>
      </c>
      <c r="E18" s="21">
        <f>D18-Baseline!D18</f>
        <v>177.51120963422366</v>
      </c>
      <c r="F18" s="21">
        <f t="shared" si="2"/>
        <v>0</v>
      </c>
      <c r="G18" s="21">
        <f>F18-Baseline!F18</f>
        <v>177.51120963422366</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503"/>
      <c r="J21" s="451"/>
      <c r="K21" s="451"/>
      <c r="L21" s="451"/>
      <c r="M21" s="451"/>
      <c r="N21" s="452"/>
      <c r="P21" s="503"/>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79" t="s">
        <v>357</v>
      </c>
      <c r="C23" s="480"/>
      <c r="D23" s="480"/>
      <c r="E23" s="480"/>
      <c r="F23" s="480"/>
      <c r="G23" s="481"/>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358</v>
      </c>
      <c r="I24" s="453"/>
      <c r="J24" s="454"/>
      <c r="K24" s="454"/>
      <c r="L24" s="454"/>
      <c r="M24" s="454"/>
      <c r="N24" s="455"/>
      <c r="P24" s="453"/>
      <c r="Q24" s="454"/>
      <c r="R24" s="454"/>
      <c r="S24" s="454"/>
      <c r="T24" s="454"/>
      <c r="U24" s="455"/>
    </row>
    <row r="25" spans="1:21" ht="14" outlineLevel="1" thickBot="1">
      <c r="B25" s="30" t="s">
        <v>359</v>
      </c>
      <c r="C25" s="30" t="s">
        <v>359</v>
      </c>
      <c r="D25" s="30" t="s">
        <v>359</v>
      </c>
      <c r="E25" s="30" t="s">
        <v>359</v>
      </c>
      <c r="F25" s="30" t="s">
        <v>359</v>
      </c>
      <c r="G25" s="30" t="s">
        <v>359</v>
      </c>
      <c r="I25" s="453"/>
      <c r="J25" s="454"/>
      <c r="K25" s="454"/>
      <c r="L25" s="454"/>
      <c r="M25" s="454"/>
      <c r="N25" s="455"/>
      <c r="P25" s="453"/>
      <c r="Q25" s="454"/>
      <c r="R25" s="454"/>
      <c r="S25" s="454"/>
      <c r="T25" s="454"/>
      <c r="U25" s="455"/>
    </row>
    <row r="26" spans="1:21" outlineLevel="1">
      <c r="A26" s="54" t="s">
        <v>360</v>
      </c>
      <c r="B26" s="21">
        <f>E64</f>
        <v>0</v>
      </c>
      <c r="C26" s="21">
        <f>F64</f>
        <v>0</v>
      </c>
      <c r="D26" s="21">
        <f>G64</f>
        <v>0</v>
      </c>
      <c r="E26" s="21">
        <f>H64</f>
        <v>0</v>
      </c>
      <c r="F26" s="21">
        <f>I64</f>
        <v>0</v>
      </c>
      <c r="G26" s="21">
        <f>SUM(J64:BB64)</f>
        <v>0</v>
      </c>
      <c r="I26" s="453"/>
      <c r="J26" s="454"/>
      <c r="K26" s="454"/>
      <c r="L26" s="454"/>
      <c r="M26" s="454"/>
      <c r="N26" s="455"/>
      <c r="P26" s="453"/>
      <c r="Q26" s="454"/>
      <c r="R26" s="454"/>
      <c r="S26" s="454"/>
      <c r="T26" s="454"/>
      <c r="U26" s="455"/>
    </row>
    <row r="27" spans="1:21" outlineLevel="1">
      <c r="A27" s="54" t="s">
        <v>361</v>
      </c>
      <c r="B27" s="21">
        <f>E71+E77</f>
        <v>0</v>
      </c>
      <c r="C27" s="21">
        <f>F71+F77</f>
        <v>0</v>
      </c>
      <c r="D27" s="21">
        <f>G71+G77</f>
        <v>0</v>
      </c>
      <c r="E27" s="21">
        <f>H71+H77</f>
        <v>0</v>
      </c>
      <c r="F27" s="21">
        <f>I71+I77</f>
        <v>0</v>
      </c>
      <c r="G27" s="21">
        <f>SUM(J71:BB71)+SUM(J77:BB77)</f>
        <v>0</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362</v>
      </c>
      <c r="C30" s="310" t="s">
        <v>363</v>
      </c>
      <c r="D30" s="483" t="s">
        <v>322</v>
      </c>
      <c r="E30" s="484"/>
      <c r="F30" s="484"/>
      <c r="G30" s="485"/>
      <c r="I30" s="453"/>
      <c r="J30" s="454"/>
      <c r="K30" s="454"/>
      <c r="L30" s="454"/>
      <c r="M30" s="454"/>
      <c r="N30" s="455"/>
      <c r="P30" s="453"/>
      <c r="Q30" s="454"/>
      <c r="R30" s="454"/>
      <c r="S30" s="454"/>
      <c r="T30" s="454"/>
      <c r="U30" s="455"/>
    </row>
    <row r="31" spans="1:21" outlineLevel="1">
      <c r="A31" s="465" t="s">
        <v>364</v>
      </c>
      <c r="B31" s="311"/>
      <c r="C31" s="307"/>
      <c r="D31" s="504"/>
      <c r="E31" s="504"/>
      <c r="F31" s="504"/>
      <c r="G31" s="505"/>
      <c r="I31" s="453"/>
      <c r="J31" s="454"/>
      <c r="K31" s="454"/>
      <c r="L31" s="454"/>
      <c r="M31" s="454"/>
      <c r="N31" s="455"/>
      <c r="P31" s="453"/>
      <c r="Q31" s="454"/>
      <c r="R31" s="454"/>
      <c r="S31" s="454"/>
      <c r="T31" s="454"/>
      <c r="U31" s="455"/>
    </row>
    <row r="32" spans="1:21" outlineLevel="1">
      <c r="A32" s="465"/>
      <c r="B32" s="312"/>
      <c r="C32" s="252"/>
      <c r="D32" s="488"/>
      <c r="E32" s="488"/>
      <c r="F32" s="488"/>
      <c r="G32" s="489"/>
      <c r="I32" s="453"/>
      <c r="J32" s="454"/>
      <c r="K32" s="454"/>
      <c r="L32" s="454"/>
      <c r="M32" s="454"/>
      <c r="N32" s="455"/>
      <c r="P32" s="453"/>
      <c r="Q32" s="454"/>
      <c r="R32" s="454"/>
      <c r="S32" s="454"/>
      <c r="T32" s="454"/>
      <c r="U32" s="455"/>
    </row>
    <row r="33" spans="1:21" outlineLevel="1">
      <c r="A33" s="465"/>
      <c r="B33" s="312"/>
      <c r="C33" s="252"/>
      <c r="D33" s="488"/>
      <c r="E33" s="488"/>
      <c r="F33" s="488"/>
      <c r="G33" s="489"/>
      <c r="I33" s="453"/>
      <c r="J33" s="454"/>
      <c r="K33" s="454"/>
      <c r="L33" s="454"/>
      <c r="M33" s="454"/>
      <c r="N33" s="455"/>
      <c r="P33" s="453"/>
      <c r="Q33" s="454"/>
      <c r="R33" s="454"/>
      <c r="S33" s="454"/>
      <c r="T33" s="454"/>
      <c r="U33" s="455"/>
    </row>
    <row r="34" spans="1:21" outlineLevel="1">
      <c r="A34" s="465"/>
      <c r="B34" s="312"/>
      <c r="C34" s="252"/>
      <c r="D34" s="488"/>
      <c r="E34" s="488"/>
      <c r="F34" s="488"/>
      <c r="G34" s="489"/>
      <c r="I34" s="453"/>
      <c r="J34" s="454"/>
      <c r="K34" s="454"/>
      <c r="L34" s="454"/>
      <c r="M34" s="454"/>
      <c r="N34" s="455"/>
      <c r="P34" s="453"/>
      <c r="Q34" s="454"/>
      <c r="R34" s="454"/>
      <c r="S34" s="454"/>
      <c r="T34" s="454"/>
      <c r="U34" s="455"/>
    </row>
    <row r="35" spans="1:21" outlineLevel="1">
      <c r="A35" s="465"/>
      <c r="B35" s="312"/>
      <c r="C35" s="252"/>
      <c r="D35" s="488"/>
      <c r="E35" s="488"/>
      <c r="F35" s="488"/>
      <c r="G35" s="489"/>
      <c r="I35" s="453"/>
      <c r="J35" s="454"/>
      <c r="K35" s="454"/>
      <c r="L35" s="454"/>
      <c r="M35" s="454"/>
      <c r="N35" s="455"/>
      <c r="P35" s="453"/>
      <c r="Q35" s="454"/>
      <c r="R35" s="454"/>
      <c r="S35" s="454"/>
      <c r="T35" s="454"/>
      <c r="U35" s="455"/>
    </row>
    <row r="36" spans="1:21" outlineLevel="1">
      <c r="A36" s="465"/>
      <c r="B36" s="312"/>
      <c r="C36" s="252"/>
      <c r="D36" s="488"/>
      <c r="E36" s="488"/>
      <c r="F36" s="488"/>
      <c r="G36" s="489"/>
      <c r="I36" s="453"/>
      <c r="J36" s="454"/>
      <c r="K36" s="454"/>
      <c r="L36" s="454"/>
      <c r="M36" s="454"/>
      <c r="N36" s="455"/>
      <c r="P36" s="453"/>
      <c r="Q36" s="454"/>
      <c r="R36" s="454"/>
      <c r="S36" s="454"/>
      <c r="T36" s="454"/>
      <c r="U36" s="455"/>
    </row>
    <row r="37" spans="1:21" outlineLevel="1">
      <c r="A37" s="465"/>
      <c r="B37" s="312"/>
      <c r="C37" s="252"/>
      <c r="D37" s="488"/>
      <c r="E37" s="488"/>
      <c r="F37" s="488"/>
      <c r="G37" s="489"/>
      <c r="I37" s="453"/>
      <c r="J37" s="454"/>
      <c r="K37" s="454"/>
      <c r="L37" s="454"/>
      <c r="M37" s="454"/>
      <c r="N37" s="455"/>
      <c r="P37" s="453"/>
      <c r="Q37" s="454"/>
      <c r="R37" s="454"/>
      <c r="S37" s="454"/>
      <c r="T37" s="454"/>
      <c r="U37" s="455"/>
    </row>
    <row r="38" spans="1:21" outlineLevel="1">
      <c r="A38" s="465"/>
      <c r="B38" s="312"/>
      <c r="C38" s="252"/>
      <c r="D38" s="488"/>
      <c r="E38" s="488"/>
      <c r="F38" s="488"/>
      <c r="G38" s="489"/>
      <c r="I38" s="453"/>
      <c r="J38" s="454"/>
      <c r="K38" s="454"/>
      <c r="L38" s="454"/>
      <c r="M38" s="454"/>
      <c r="N38" s="455"/>
      <c r="P38" s="453"/>
      <c r="Q38" s="454"/>
      <c r="R38" s="454"/>
      <c r="S38" s="454"/>
      <c r="T38" s="454"/>
      <c r="U38" s="455"/>
    </row>
    <row r="39" spans="1:21" outlineLevel="1">
      <c r="A39" s="465"/>
      <c r="B39" s="312"/>
      <c r="C39" s="252"/>
      <c r="D39" s="488"/>
      <c r="E39" s="488"/>
      <c r="F39" s="488"/>
      <c r="G39" s="489"/>
      <c r="I39" s="453"/>
      <c r="J39" s="454"/>
      <c r="K39" s="454"/>
      <c r="L39" s="454"/>
      <c r="M39" s="454"/>
      <c r="N39" s="455"/>
      <c r="P39" s="453"/>
      <c r="Q39" s="454"/>
      <c r="R39" s="454"/>
      <c r="S39" s="454"/>
      <c r="T39" s="454"/>
      <c r="U39" s="455"/>
    </row>
    <row r="40" spans="1:21" ht="14" outlineLevel="1" thickBot="1">
      <c r="A40" s="466"/>
      <c r="B40" s="313"/>
      <c r="C40" s="314"/>
      <c r="D40" s="486"/>
      <c r="E40" s="486"/>
      <c r="F40" s="486"/>
      <c r="G40" s="487"/>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c r="C54" s="127"/>
      <c r="D54" s="124" t="s">
        <v>382</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4"/>
      <c r="B55" s="36"/>
      <c r="C55" s="121"/>
      <c r="D55" s="2" t="s">
        <v>382</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c r="C66" s="267"/>
      <c r="D66" s="268" t="s">
        <v>382</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450</v>
      </c>
      <c r="C130" t="s">
        <v>451</v>
      </c>
      <c r="D130" t="s">
        <v>382</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452</v>
      </c>
      <c r="C131" t="s">
        <v>453</v>
      </c>
      <c r="D131" t="s">
        <v>382</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454</v>
      </c>
      <c r="C132" t="s">
        <v>455</v>
      </c>
      <c r="D132" t="s">
        <v>382</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456</v>
      </c>
      <c r="C133" s="7" t="s">
        <v>457</v>
      </c>
      <c r="D133" s="7" t="s">
        <v>382</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458</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31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315" t="s">
        <v>467</v>
      </c>
      <c r="D151" s="135" t="s">
        <v>382</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1"/>
      <c r="B152" s="135" t="s">
        <v>287</v>
      </c>
      <c r="C152" s="31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31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31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31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1"/>
      <c r="B191" s="150" t="s">
        <v>485</v>
      </c>
      <c r="C191" s="19"/>
      <c r="D191" s="135" t="s">
        <v>382</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1"/>
      <c r="B194" s="150" t="s">
        <v>487</v>
      </c>
      <c r="C194" s="19"/>
      <c r="D194" s="135" t="s">
        <v>382</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1"/>
      <c r="B195" s="150" t="s">
        <v>488</v>
      </c>
      <c r="C195" s="19"/>
      <c r="D195" s="135" t="s">
        <v>382</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1"/>
      <c r="B196" s="150" t="s">
        <v>284</v>
      </c>
      <c r="C196" s="19"/>
      <c r="D196" s="135" t="s">
        <v>382</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1"/>
      <c r="B197" s="150" t="s">
        <v>287</v>
      </c>
      <c r="C197" s="19"/>
      <c r="D197" s="135" t="s">
        <v>382</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2"/>
      <c r="B198" s="150" t="s">
        <v>469</v>
      </c>
      <c r="C198" s="19"/>
      <c r="D198" s="135" t="s">
        <v>382</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1"/>
      <c r="B201" s="150" t="s">
        <v>491</v>
      </c>
      <c r="C201" s="19"/>
      <c r="D201" s="135" t="s">
        <v>382</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2"/>
      <c r="B202" s="150" t="s">
        <v>492</v>
      </c>
      <c r="C202" s="19"/>
      <c r="D202" s="135" t="s">
        <v>382</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1"/>
      <c r="B205" s="150" t="s">
        <v>495</v>
      </c>
      <c r="C205" s="19"/>
      <c r="D205" s="135" t="s">
        <v>382</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2"/>
      <c r="B206" s="150" t="s">
        <v>496</v>
      </c>
      <c r="C206" s="19"/>
      <c r="D206" s="135" t="s">
        <v>382</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00"/>
      <c r="B211" s="150" t="s">
        <v>485</v>
      </c>
      <c r="C211" s="19"/>
      <c r="D211" s="135" t="s">
        <v>382</v>
      </c>
      <c r="E211" s="21">
        <f>E191-Baseline!E191</f>
        <v>1.183854</v>
      </c>
      <c r="F211" s="21">
        <f>F191-Baseline!F191</f>
        <v>1.8683961352657006</v>
      </c>
      <c r="G211" s="21">
        <f>G191-Baseline!G191</f>
        <v>1.0619851105043292</v>
      </c>
      <c r="H211" s="21">
        <f>H191-Baseline!H191</f>
        <v>0.90830410757109892</v>
      </c>
      <c r="I211" s="21">
        <f>I191-Baseline!I191</f>
        <v>1.7898569343545532</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5.1794083460162401</v>
      </c>
      <c r="F217" s="21">
        <f>F197-Baseline!F197</f>
        <v>5.1043444569435419</v>
      </c>
      <c r="G217" s="21">
        <f>G197-Baseline!G197</f>
        <v>5.0303684503211725</v>
      </c>
      <c r="H217" s="21">
        <f>H197-Baseline!H197</f>
        <v>4.9574645597368088</v>
      </c>
      <c r="I217" s="21">
        <f>I197-Baseline!I197</f>
        <v>4.8856172472768558</v>
      </c>
      <c r="J217" s="21">
        <f>J197-Baseline!J197</f>
        <v>4.8148112002148729</v>
      </c>
      <c r="K217" s="21">
        <f>K197-Baseline!K197</f>
        <v>4.7450313277479914</v>
      </c>
      <c r="L217" s="21">
        <f>L197-Baseline!L197</f>
        <v>4.6762627577806279</v>
      </c>
      <c r="M217" s="21">
        <f>M197-Baseline!M197</f>
        <v>4.6084908337548232</v>
      </c>
      <c r="N217" s="21">
        <f>N197-Baseline!N197</f>
        <v>4.5417011115264927</v>
      </c>
      <c r="O217" s="21">
        <f>O197-Baseline!O197</f>
        <v>4.4758793562869794</v>
      </c>
      <c r="P217" s="21">
        <f>P197-Baseline!P197</f>
        <v>4.4110115395291967</v>
      </c>
      <c r="Q217" s="21">
        <f>Q197-Baseline!Q197</f>
        <v>4.3470838360577595</v>
      </c>
      <c r="R217" s="21">
        <f>R197-Baseline!R197</f>
        <v>4.2840826210424305</v>
      </c>
      <c r="S217" s="21">
        <f>S197-Baseline!S197</f>
        <v>4.2219944671142793</v>
      </c>
      <c r="T217" s="21">
        <f>T197-Baseline!T197</f>
        <v>4.1608061415039286</v>
      </c>
      <c r="U217" s="21">
        <f>U197-Baseline!U197</f>
        <v>4.1005046032212631</v>
      </c>
      <c r="V217" s="21">
        <f>V197-Baseline!V197</f>
        <v>4.0410770002760277</v>
      </c>
      <c r="W217" s="21">
        <f>W197-Baseline!W197</f>
        <v>3.9825106669386949</v>
      </c>
      <c r="X217" s="21">
        <f>X197-Baseline!X197</f>
        <v>3.9247931210410334</v>
      </c>
      <c r="Y217" s="21">
        <f>Y197-Baseline!Y197</f>
        <v>3.8679120613158009</v>
      </c>
      <c r="Z217" s="21">
        <f>Z197-Baseline!Z197</f>
        <v>3.8118553647749938</v>
      </c>
      <c r="AA217" s="21">
        <f>AA197-Baseline!AA197</f>
        <v>3.7566110841260802</v>
      </c>
      <c r="AB217" s="21">
        <f>AB197-Baseline!AB197</f>
        <v>3.7021674452257027</v>
      </c>
      <c r="AC217" s="21">
        <f>AC197-Baseline!AC197</f>
        <v>3.6485128445702593</v>
      </c>
      <c r="AD217" s="21">
        <f>AD197-Baseline!AD197</f>
        <v>3.5956358468228631</v>
      </c>
      <c r="AE217" s="21">
        <f>AE197-Baseline!AE197</f>
        <v>3.5435251823761558</v>
      </c>
      <c r="AF217" s="21">
        <f>AF197-Baseline!AF197</f>
        <v>3.4921697449504148</v>
      </c>
      <c r="AG217" s="21">
        <f>AG197-Baseline!AG197</f>
        <v>3.4415585892264957</v>
      </c>
      <c r="AH217" s="21">
        <f>AH197-Baseline!AH197</f>
        <v>3.3916809285130691</v>
      </c>
      <c r="AI217" s="21">
        <f>AI197-Baseline!AI197</f>
        <v>3.3425261324476629</v>
      </c>
      <c r="AJ217" s="21">
        <f>AJ197-Baseline!AJ197</f>
        <v>3.3100744224238983</v>
      </c>
      <c r="AK217" s="21">
        <f>AK197-Baseline!AK197</f>
        <v>3.2779377775459966</v>
      </c>
      <c r="AL217" s="21">
        <f>AL197-Baseline!AL197</f>
        <v>3.246113138929045</v>
      </c>
      <c r="AM217" s="21">
        <f>AM197-Baseline!AM197</f>
        <v>3.2145974773860448</v>
      </c>
      <c r="AN217" s="21">
        <f>AN197-Baseline!AN197</f>
        <v>3.1833877931395786</v>
      </c>
      <c r="AO217" s="21">
        <f>AO197-Baseline!AO197</f>
        <v>3.1524811155362809</v>
      </c>
      <c r="AP217" s="21">
        <f>AP197-Baseline!AP197</f>
        <v>3.1218745027640837</v>
      </c>
      <c r="AQ217" s="21">
        <f>AQ197-Baseline!AQ197</f>
        <v>3.0915650415722</v>
      </c>
      <c r="AR217" s="21">
        <f>AR197-Baseline!AR197</f>
        <v>3.06154984699383</v>
      </c>
      <c r="AS217" s="21">
        <f>AS197-Baseline!AS197</f>
        <v>3.0318260620715596</v>
      </c>
      <c r="AT217" s="21">
        <f>AT197-Baseline!AT197</f>
        <v>3.0023908575854281</v>
      </c>
      <c r="AU217" s="21">
        <f>AU197-Baseline!AU197</f>
        <v>2.9732414317836282</v>
      </c>
      <c r="AV217" s="21">
        <f>AV197-Baseline!AV197</f>
        <v>2.944375010115825</v>
      </c>
      <c r="AW217" s="21">
        <f>AW197-Baseline!AW197</f>
        <v>2.9157888449690703</v>
      </c>
      <c r="AX217" s="21">
        <f>AX197-Baseline!AX197</f>
        <v>2.8874802154062635</v>
      </c>
      <c r="AY217" s="21">
        <f>AY197-Baseline!AY197</f>
        <v>2.8594464269071733</v>
      </c>
      <c r="AZ217" s="21">
        <f>AZ197-Baseline!AZ197</f>
        <v>2.8316848111119581</v>
      </c>
      <c r="BA217" s="21">
        <f>BA197-Baseline!BA197</f>
        <v>2.8041927255671815</v>
      </c>
      <c r="BB217" s="21">
        <f>BB197-Baseline!BB197</f>
        <v>2.7769675534742961</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E200-Baseline!E200</f>
        <v>6.3632623460162403</v>
      </c>
      <c r="F220" s="21">
        <f>F200-Baseline!F200</f>
        <v>6.9727405922092425</v>
      </c>
      <c r="G220" s="21">
        <f>G200-Baseline!G200</f>
        <v>6.0923535608255017</v>
      </c>
      <c r="H220" s="21">
        <f>H200-Baseline!H200</f>
        <v>5.8657686673079077</v>
      </c>
      <c r="I220" s="21">
        <f>I200-Baseline!I200</f>
        <v>6.6754741816314089</v>
      </c>
      <c r="J220" s="21">
        <f>J200-Baseline!J200</f>
        <v>4.8148112002148729</v>
      </c>
      <c r="K220" s="21">
        <f>K200-Baseline!K200</f>
        <v>4.7450313277479914</v>
      </c>
      <c r="L220" s="21">
        <f>L200-Baseline!L200</f>
        <v>4.6762627577806279</v>
      </c>
      <c r="M220" s="21">
        <f>M200-Baseline!M200</f>
        <v>4.6084908337548232</v>
      </c>
      <c r="N220" s="21">
        <f>N200-Baseline!N200</f>
        <v>4.5417011115264927</v>
      </c>
      <c r="O220" s="21">
        <f>O200-Baseline!O200</f>
        <v>4.4758793562869794</v>
      </c>
      <c r="P220" s="21">
        <f>P200-Baseline!P200</f>
        <v>4.4110115395291967</v>
      </c>
      <c r="Q220" s="21">
        <f>Q200-Baseline!Q200</f>
        <v>4.3470838360577595</v>
      </c>
      <c r="R220" s="21">
        <f>R200-Baseline!R200</f>
        <v>4.2840826210424305</v>
      </c>
      <c r="S220" s="21">
        <f>S200-Baseline!S200</f>
        <v>4.2219944671142793</v>
      </c>
      <c r="T220" s="21">
        <f>T200-Baseline!T200</f>
        <v>4.1608061415039286</v>
      </c>
      <c r="U220" s="21">
        <f>U200-Baseline!U200</f>
        <v>4.1005046032212631</v>
      </c>
      <c r="V220" s="21">
        <f>V200-Baseline!V200</f>
        <v>4.0410770002760277</v>
      </c>
      <c r="W220" s="21">
        <f>W200-Baseline!W200</f>
        <v>3.9825106669386949</v>
      </c>
      <c r="X220" s="21">
        <f>X200-Baseline!X200</f>
        <v>3.9247931210410334</v>
      </c>
      <c r="Y220" s="21">
        <f>Y200-Baseline!Y200</f>
        <v>3.8679120613158009</v>
      </c>
      <c r="Z220" s="21">
        <f>Z200-Baseline!Z200</f>
        <v>3.8118553647749938</v>
      </c>
      <c r="AA220" s="21">
        <f>AA200-Baseline!AA200</f>
        <v>3.7566110841260802</v>
      </c>
      <c r="AB220" s="21">
        <f>AB200-Baseline!AB200</f>
        <v>3.7021674452257027</v>
      </c>
      <c r="AC220" s="21">
        <f>AC200-Baseline!AC200</f>
        <v>3.6485128445702593</v>
      </c>
      <c r="AD220" s="21">
        <f>AD200-Baseline!AD200</f>
        <v>3.5956358468228631</v>
      </c>
      <c r="AE220" s="21">
        <f>AE200-Baseline!AE200</f>
        <v>3.5435251823761558</v>
      </c>
      <c r="AF220" s="21">
        <f>AF200-Baseline!AF200</f>
        <v>3.4921697449504148</v>
      </c>
      <c r="AG220" s="21">
        <f>AG200-Baseline!AG200</f>
        <v>3.4415585892264957</v>
      </c>
      <c r="AH220" s="21">
        <f>AH200-Baseline!AH200</f>
        <v>3.3916809285130691</v>
      </c>
      <c r="AI220" s="21">
        <f>AI200-Baseline!AI200</f>
        <v>3.3425261324476629</v>
      </c>
      <c r="AJ220" s="21">
        <f>AJ200-Baseline!AJ200</f>
        <v>3.3100744224238983</v>
      </c>
      <c r="AK220" s="21">
        <f>AK200-Baseline!AK200</f>
        <v>3.2779377775459966</v>
      </c>
      <c r="AL220" s="21">
        <f>AL200-Baseline!AL200</f>
        <v>3.246113138929045</v>
      </c>
      <c r="AM220" s="21">
        <f>AM200-Baseline!AM200</f>
        <v>3.2145974773860448</v>
      </c>
      <c r="AN220" s="21">
        <f>AN200-Baseline!AN200</f>
        <v>3.1833877931395786</v>
      </c>
      <c r="AO220" s="21">
        <f>AO200-Baseline!AO200</f>
        <v>3.1524811155362809</v>
      </c>
      <c r="AP220" s="21">
        <f>AP200-Baseline!AP200</f>
        <v>3.1218745027640837</v>
      </c>
      <c r="AQ220" s="21">
        <f>AQ200-Baseline!AQ200</f>
        <v>3.0915650415722</v>
      </c>
      <c r="AR220" s="21">
        <f>AR200-Baseline!AR200</f>
        <v>3.06154984699383</v>
      </c>
      <c r="AS220" s="21">
        <f>AS200-Baseline!AS200</f>
        <v>3.0318260620715596</v>
      </c>
      <c r="AT220" s="21">
        <f>AT200-Baseline!AT200</f>
        <v>3.0023908575854281</v>
      </c>
      <c r="AU220" s="21">
        <f>AU200-Baseline!AU200</f>
        <v>2.9732414317836282</v>
      </c>
      <c r="AV220" s="21">
        <f>AV200-Baseline!AV200</f>
        <v>2.944375010115825</v>
      </c>
      <c r="AW220" s="21">
        <f>AW200-Baseline!AW200</f>
        <v>2.9157888449690703</v>
      </c>
      <c r="AX220" s="21">
        <f>AX200-Baseline!AX200</f>
        <v>2.8874802154062635</v>
      </c>
      <c r="AY220" s="21">
        <f>AY200-Baseline!AY200</f>
        <v>2.8594464269071733</v>
      </c>
      <c r="AZ220" s="21">
        <f>AZ200-Baseline!AZ200</f>
        <v>2.8316848111119581</v>
      </c>
      <c r="BA220" s="21">
        <f>BA200-Baseline!BA200</f>
        <v>2.8041927255671815</v>
      </c>
      <c r="BB220" s="21">
        <f>BB200-Baseline!BB200</f>
        <v>2.7769675534742961</v>
      </c>
    </row>
    <row r="221" spans="1:54" outlineLevel="2">
      <c r="A221" s="500"/>
      <c r="B221" s="150" t="s">
        <v>491</v>
      </c>
      <c r="C221" s="19"/>
      <c r="D221" s="135" t="s">
        <v>382</v>
      </c>
      <c r="E221" s="21">
        <f>E201-Baseline!E201</f>
        <v>6.3632623460162403</v>
      </c>
      <c r="F221" s="21">
        <f>F201-Baseline!F201</f>
        <v>6.9727405922092425</v>
      </c>
      <c r="G221" s="21">
        <f>G201-Baseline!G201</f>
        <v>6.0923535608255017</v>
      </c>
      <c r="H221" s="21">
        <f>H201-Baseline!H201</f>
        <v>5.8657686673079077</v>
      </c>
      <c r="I221" s="21">
        <f>I201-Baseline!I201</f>
        <v>6.6754741816314089</v>
      </c>
      <c r="J221" s="21">
        <f>J201-Baseline!J201</f>
        <v>4.8148112002148729</v>
      </c>
      <c r="K221" s="21">
        <f>K201-Baseline!K201</f>
        <v>4.7450313277479914</v>
      </c>
      <c r="L221" s="21">
        <f>L201-Baseline!L201</f>
        <v>4.6762627577806279</v>
      </c>
      <c r="M221" s="21">
        <f>M201-Baseline!M201</f>
        <v>4.6084908337548232</v>
      </c>
      <c r="N221" s="21">
        <f>N201-Baseline!N201</f>
        <v>4.5417011115264927</v>
      </c>
      <c r="O221" s="21">
        <f>O201-Baseline!O201</f>
        <v>4.4758793562869794</v>
      </c>
      <c r="P221" s="21">
        <f>P201-Baseline!P201</f>
        <v>4.4110115395291967</v>
      </c>
      <c r="Q221" s="21">
        <f>Q201-Baseline!Q201</f>
        <v>4.3470838360577595</v>
      </c>
      <c r="R221" s="21">
        <f>R201-Baseline!R201</f>
        <v>4.2840826210424305</v>
      </c>
      <c r="S221" s="21">
        <f>S201-Baseline!S201</f>
        <v>4.2219944671142793</v>
      </c>
      <c r="T221" s="21">
        <f>T201-Baseline!T201</f>
        <v>4.1608061415039286</v>
      </c>
      <c r="U221" s="21">
        <f>U201-Baseline!U201</f>
        <v>4.1005046032212631</v>
      </c>
      <c r="V221" s="21">
        <f>V201-Baseline!V201</f>
        <v>4.0410770002760277</v>
      </c>
      <c r="W221" s="21">
        <f>W201-Baseline!W201</f>
        <v>3.9825106669386949</v>
      </c>
      <c r="X221" s="21">
        <f>X201-Baseline!X201</f>
        <v>3.9247931210410334</v>
      </c>
      <c r="Y221" s="21">
        <f>Y201-Baseline!Y201</f>
        <v>3.8679120613158009</v>
      </c>
      <c r="Z221" s="21">
        <f>Z201-Baseline!Z201</f>
        <v>3.8118553647749938</v>
      </c>
      <c r="AA221" s="21">
        <f>AA201-Baseline!AA201</f>
        <v>3.7566110841260802</v>
      </c>
      <c r="AB221" s="21">
        <f>AB201-Baseline!AB201</f>
        <v>3.7021674452257027</v>
      </c>
      <c r="AC221" s="21">
        <f>AC201-Baseline!AC201</f>
        <v>3.6485128445702593</v>
      </c>
      <c r="AD221" s="21">
        <f>AD201-Baseline!AD201</f>
        <v>3.5956358468228631</v>
      </c>
      <c r="AE221" s="21">
        <f>AE201-Baseline!AE201</f>
        <v>3.5435251823761558</v>
      </c>
      <c r="AF221" s="21">
        <f>AF201-Baseline!AF201</f>
        <v>3.4921697449504148</v>
      </c>
      <c r="AG221" s="21">
        <f>AG201-Baseline!AG201</f>
        <v>3.4415585892264957</v>
      </c>
      <c r="AH221" s="21">
        <f>AH201-Baseline!AH201</f>
        <v>3.3916809285130691</v>
      </c>
      <c r="AI221" s="21">
        <f>AI201-Baseline!AI201</f>
        <v>3.3425261324476629</v>
      </c>
      <c r="AJ221" s="21">
        <f>AJ201-Baseline!AJ201</f>
        <v>3.3100744224238983</v>
      </c>
      <c r="AK221" s="21">
        <f>AK201-Baseline!AK201</f>
        <v>3.2779377775459966</v>
      </c>
      <c r="AL221" s="21">
        <f>AL201-Baseline!AL201</f>
        <v>3.246113138929045</v>
      </c>
      <c r="AM221" s="21">
        <f>AM201-Baseline!AM201</f>
        <v>3.2145974773860448</v>
      </c>
      <c r="AN221" s="21">
        <f>AN201-Baseline!AN201</f>
        <v>3.1833877931395786</v>
      </c>
      <c r="AO221" s="21">
        <f>AO201-Baseline!AO201</f>
        <v>3.1524811155362809</v>
      </c>
      <c r="AP221" s="21">
        <f>AP201-Baseline!AP201</f>
        <v>3.1218745027640837</v>
      </c>
      <c r="AQ221" s="21">
        <f>AQ201-Baseline!AQ201</f>
        <v>3.0915650415722</v>
      </c>
      <c r="AR221" s="21">
        <f>AR201-Baseline!AR201</f>
        <v>3.06154984699383</v>
      </c>
      <c r="AS221" s="21">
        <f>AS201-Baseline!AS201</f>
        <v>3.0318260620715596</v>
      </c>
      <c r="AT221" s="21">
        <f>AT201-Baseline!AT201</f>
        <v>3.0023908575854281</v>
      </c>
      <c r="AU221" s="21">
        <f>AU201-Baseline!AU201</f>
        <v>2.9732414317836282</v>
      </c>
      <c r="AV221" s="21">
        <f>AV201-Baseline!AV201</f>
        <v>2.944375010115825</v>
      </c>
      <c r="AW221" s="21">
        <f>AW201-Baseline!AW201</f>
        <v>2.9157888449690703</v>
      </c>
      <c r="AX221" s="21">
        <f>AX201-Baseline!AX201</f>
        <v>2.8874802154062635</v>
      </c>
      <c r="AY221" s="21">
        <f>AY201-Baseline!AY201</f>
        <v>2.8594464269071733</v>
      </c>
      <c r="AZ221" s="21">
        <f>AZ201-Baseline!AZ201</f>
        <v>2.8316848111119581</v>
      </c>
      <c r="BA221" s="21">
        <f>BA201-Baseline!BA201</f>
        <v>2.8041927255671815</v>
      </c>
      <c r="BB221" s="21">
        <f>BB201-Baseline!BB201</f>
        <v>2.7769675534742961</v>
      </c>
    </row>
    <row r="222" spans="1:54" outlineLevel="2">
      <c r="A222" s="501"/>
      <c r="B222" s="150" t="s">
        <v>492</v>
      </c>
      <c r="C222" s="19"/>
      <c r="D222" s="135" t="s">
        <v>382</v>
      </c>
      <c r="E222" s="21">
        <f>E202-Baseline!E202</f>
        <v>6.3632623460162403</v>
      </c>
      <c r="F222" s="21">
        <f>F202-Baseline!F202</f>
        <v>6.9727405922092425</v>
      </c>
      <c r="G222" s="21">
        <f>G202-Baseline!G202</f>
        <v>6.0923535608255017</v>
      </c>
      <c r="H222" s="21">
        <f>H202-Baseline!H202</f>
        <v>5.8657686673079077</v>
      </c>
      <c r="I222" s="21">
        <f>I202-Baseline!I202</f>
        <v>6.6754741816314089</v>
      </c>
      <c r="J222" s="21">
        <f>J202-Baseline!J202</f>
        <v>4.8148112002148729</v>
      </c>
      <c r="K222" s="21">
        <f>K202-Baseline!K202</f>
        <v>4.7450313277479914</v>
      </c>
      <c r="L222" s="21">
        <f>L202-Baseline!L202</f>
        <v>4.6762627577806279</v>
      </c>
      <c r="M222" s="21">
        <f>M202-Baseline!M202</f>
        <v>4.6084908337548232</v>
      </c>
      <c r="N222" s="21">
        <f>N202-Baseline!N202</f>
        <v>4.5417011115264927</v>
      </c>
      <c r="O222" s="21">
        <f>O202-Baseline!O202</f>
        <v>4.4758793562869794</v>
      </c>
      <c r="P222" s="21">
        <f>P202-Baseline!P202</f>
        <v>4.4110115395291967</v>
      </c>
      <c r="Q222" s="21">
        <f>Q202-Baseline!Q202</f>
        <v>4.3470838360577595</v>
      </c>
      <c r="R222" s="21">
        <f>R202-Baseline!R202</f>
        <v>4.2840826210424305</v>
      </c>
      <c r="S222" s="21">
        <f>S202-Baseline!S202</f>
        <v>4.2219944671142793</v>
      </c>
      <c r="T222" s="21">
        <f>T202-Baseline!T202</f>
        <v>4.1608061415039286</v>
      </c>
      <c r="U222" s="21">
        <f>U202-Baseline!U202</f>
        <v>4.1005046032212631</v>
      </c>
      <c r="V222" s="21">
        <f>V202-Baseline!V202</f>
        <v>4.0410770002760277</v>
      </c>
      <c r="W222" s="21">
        <f>W202-Baseline!W202</f>
        <v>3.9825106669386949</v>
      </c>
      <c r="X222" s="21">
        <f>X202-Baseline!X202</f>
        <v>3.9247931210410334</v>
      </c>
      <c r="Y222" s="21">
        <f>Y202-Baseline!Y202</f>
        <v>3.8679120613158009</v>
      </c>
      <c r="Z222" s="21">
        <f>Z202-Baseline!Z202</f>
        <v>3.8118553647749938</v>
      </c>
      <c r="AA222" s="21">
        <f>AA202-Baseline!AA202</f>
        <v>3.7566110841260802</v>
      </c>
      <c r="AB222" s="21">
        <f>AB202-Baseline!AB202</f>
        <v>3.7021674452257027</v>
      </c>
      <c r="AC222" s="21">
        <f>AC202-Baseline!AC202</f>
        <v>3.6485128445702593</v>
      </c>
      <c r="AD222" s="21">
        <f>AD202-Baseline!AD202</f>
        <v>3.5956358468228631</v>
      </c>
      <c r="AE222" s="21">
        <f>AE202-Baseline!AE202</f>
        <v>3.5435251823761558</v>
      </c>
      <c r="AF222" s="21">
        <f>AF202-Baseline!AF202</f>
        <v>3.4921697449504148</v>
      </c>
      <c r="AG222" s="21">
        <f>AG202-Baseline!AG202</f>
        <v>3.4415585892264957</v>
      </c>
      <c r="AH222" s="21">
        <f>AH202-Baseline!AH202</f>
        <v>3.3916809285130691</v>
      </c>
      <c r="AI222" s="21">
        <f>AI202-Baseline!AI202</f>
        <v>3.3425261324476629</v>
      </c>
      <c r="AJ222" s="21">
        <f>AJ202-Baseline!AJ202</f>
        <v>3.3100744224238983</v>
      </c>
      <c r="AK222" s="21">
        <f>AK202-Baseline!AK202</f>
        <v>3.2779377775459966</v>
      </c>
      <c r="AL222" s="21">
        <f>AL202-Baseline!AL202</f>
        <v>3.246113138929045</v>
      </c>
      <c r="AM222" s="21">
        <f>AM202-Baseline!AM202</f>
        <v>3.2145974773860448</v>
      </c>
      <c r="AN222" s="21">
        <f>AN202-Baseline!AN202</f>
        <v>3.1833877931395786</v>
      </c>
      <c r="AO222" s="21">
        <f>AO202-Baseline!AO202</f>
        <v>3.1524811155362809</v>
      </c>
      <c r="AP222" s="21">
        <f>AP202-Baseline!AP202</f>
        <v>3.1218745027640837</v>
      </c>
      <c r="AQ222" s="21">
        <f>AQ202-Baseline!AQ202</f>
        <v>3.0915650415722</v>
      </c>
      <c r="AR222" s="21">
        <f>AR202-Baseline!AR202</f>
        <v>3.06154984699383</v>
      </c>
      <c r="AS222" s="21">
        <f>AS202-Baseline!AS202</f>
        <v>3.0318260620715596</v>
      </c>
      <c r="AT222" s="21">
        <f>AT202-Baseline!AT202</f>
        <v>3.0023908575854281</v>
      </c>
      <c r="AU222" s="21">
        <f>AU202-Baseline!AU202</f>
        <v>2.9732414317836282</v>
      </c>
      <c r="AV222" s="21">
        <f>AV202-Baseline!AV202</f>
        <v>2.944375010115825</v>
      </c>
      <c r="AW222" s="21">
        <f>AW202-Baseline!AW202</f>
        <v>2.9157888449690703</v>
      </c>
      <c r="AX222" s="21">
        <f>AX202-Baseline!AX202</f>
        <v>2.8874802154062635</v>
      </c>
      <c r="AY222" s="21">
        <f>AY202-Baseline!AY202</f>
        <v>2.8594464269071733</v>
      </c>
      <c r="AZ222" s="21">
        <f>AZ202-Baseline!AZ202</f>
        <v>2.8316848111119581</v>
      </c>
      <c r="BA222" s="21">
        <f>BA202-Baseline!BA202</f>
        <v>2.8041927255671815</v>
      </c>
      <c r="BB222" s="21">
        <f>BB202-Baseline!BB202</f>
        <v>2.7769675534742961</v>
      </c>
    </row>
    <row r="223" spans="1:54" outlineLevel="2">
      <c r="B223" s="19"/>
      <c r="C223" s="19"/>
      <c r="D223" s="19"/>
      <c r="E223" s="15"/>
    </row>
    <row r="224" spans="1:54" outlineLevel="2">
      <c r="A224" s="499" t="s">
        <v>493</v>
      </c>
      <c r="B224" s="150" t="s">
        <v>490</v>
      </c>
      <c r="C224" s="19"/>
      <c r="D224" s="135" t="s">
        <v>382</v>
      </c>
      <c r="E224" s="21">
        <f>E204-Baseline!E204</f>
        <v>6.3632623460162403</v>
      </c>
      <c r="F224" s="21">
        <f>F204-Baseline!F204</f>
        <v>13.336002938225484</v>
      </c>
      <c r="G224" s="21">
        <f>G204-Baseline!G204</f>
        <v>19.428356499050984</v>
      </c>
      <c r="H224" s="21">
        <f>H204-Baseline!H204</f>
        <v>25.294125166358892</v>
      </c>
      <c r="I224" s="21">
        <f>I204-Baseline!I204</f>
        <v>31.9695993479903</v>
      </c>
      <c r="J224" s="21">
        <f>J204-Baseline!J204</f>
        <v>36.784410548205173</v>
      </c>
      <c r="K224" s="21">
        <f>K204-Baseline!K204</f>
        <v>41.529441875953168</v>
      </c>
      <c r="L224" s="21">
        <f>L204-Baseline!L204</f>
        <v>46.205704633733795</v>
      </c>
      <c r="M224" s="21">
        <f>M204-Baseline!M204</f>
        <v>50.814195467488616</v>
      </c>
      <c r="N224" s="21">
        <f>N204-Baseline!N204</f>
        <v>55.355896579015109</v>
      </c>
      <c r="O224" s="21">
        <f>O204-Baseline!O204</f>
        <v>59.83177593530209</v>
      </c>
      <c r="P224" s="21">
        <f>P204-Baseline!P204</f>
        <v>64.242787474831289</v>
      </c>
      <c r="Q224" s="21">
        <f>Q204-Baseline!Q204</f>
        <v>68.589871310889052</v>
      </c>
      <c r="R224" s="21">
        <f>R204-Baseline!R204</f>
        <v>72.873953931931482</v>
      </c>
      <c r="S224" s="21">
        <f>S204-Baseline!S204</f>
        <v>77.095948399045767</v>
      </c>
      <c r="T224" s="21">
        <f>T204-Baseline!T204</f>
        <v>81.256754540549693</v>
      </c>
      <c r="U224" s="21">
        <f>U204-Baseline!U204</f>
        <v>85.35725914377096</v>
      </c>
      <c r="V224" s="21">
        <f>V204-Baseline!V204</f>
        <v>89.398336144046993</v>
      </c>
      <c r="W224" s="21">
        <f>W204-Baseline!W204</f>
        <v>93.380846810985688</v>
      </c>
      <c r="X224" s="21">
        <f>X204-Baseline!X204</f>
        <v>97.305639932026722</v>
      </c>
      <c r="Y224" s="21">
        <f>Y204-Baseline!Y204</f>
        <v>101.17355199334253</v>
      </c>
      <c r="Z224" s="21">
        <f>Z204-Baseline!Z204</f>
        <v>104.98540735811753</v>
      </c>
      <c r="AA224" s="21">
        <f>AA204-Baseline!AA204</f>
        <v>108.74201844224361</v>
      </c>
      <c r="AB224" s="21">
        <f>AB204-Baseline!AB204</f>
        <v>112.4441858874693</v>
      </c>
      <c r="AC224" s="21">
        <f>AC204-Baseline!AC204</f>
        <v>116.09269873203957</v>
      </c>
      <c r="AD224" s="21">
        <f>AD204-Baseline!AD204</f>
        <v>119.68833457886242</v>
      </c>
      <c r="AE224" s="21">
        <f>AE204-Baseline!AE204</f>
        <v>123.23185976123858</v>
      </c>
      <c r="AF224" s="21">
        <f>AF204-Baseline!AF204</f>
        <v>126.724029506189</v>
      </c>
      <c r="AG224" s="21">
        <f>AG204-Baseline!AG204</f>
        <v>130.1655880954155</v>
      </c>
      <c r="AH224" s="21">
        <f>AH204-Baseline!AH204</f>
        <v>133.55726902392857</v>
      </c>
      <c r="AI224" s="21">
        <f>AI204-Baseline!AI204</f>
        <v>136.89979515637623</v>
      </c>
      <c r="AJ224" s="21">
        <f>AJ204-Baseline!AJ204</f>
        <v>140.20986957880012</v>
      </c>
      <c r="AK224" s="21">
        <f>AK204-Baseline!AK204</f>
        <v>143.48780735634611</v>
      </c>
      <c r="AL224" s="21">
        <f>AL204-Baseline!AL204</f>
        <v>146.73392049527516</v>
      </c>
      <c r="AM224" s="21">
        <f>AM204-Baseline!AM204</f>
        <v>149.94851797266119</v>
      </c>
      <c r="AN224" s="21">
        <f>AN204-Baseline!AN204</f>
        <v>153.13190576580078</v>
      </c>
      <c r="AO224" s="21">
        <f>AO204-Baseline!AO204</f>
        <v>156.28438688133707</v>
      </c>
      <c r="AP224" s="21">
        <f>AP204-Baseline!AP204</f>
        <v>159.40626138410116</v>
      </c>
      <c r="AQ224" s="21">
        <f>AQ204-Baseline!AQ204</f>
        <v>162.49782642567337</v>
      </c>
      <c r="AR224" s="21">
        <f>AR204-Baseline!AR204</f>
        <v>165.55937627266721</v>
      </c>
      <c r="AS224" s="21">
        <f>AS204-Baseline!AS204</f>
        <v>168.59120233473877</v>
      </c>
      <c r="AT224" s="21">
        <f>AT204-Baseline!AT204</f>
        <v>171.59359319232419</v>
      </c>
      <c r="AU224" s="21">
        <f>AU204-Baseline!AU204</f>
        <v>174.56683462410783</v>
      </c>
      <c r="AV224" s="21">
        <f>AV204-Baseline!AV204</f>
        <v>177.51120963422366</v>
      </c>
      <c r="AW224" s="21">
        <f>AW204-Baseline!AW204</f>
        <v>180.42699847919272</v>
      </c>
      <c r="AX224" s="21">
        <f>AX204-Baseline!AX204</f>
        <v>183.31447869459899</v>
      </c>
      <c r="AY224" s="21">
        <f>AY204-Baseline!AY204</f>
        <v>186.17392512150616</v>
      </c>
      <c r="AZ224" s="21">
        <f>AZ204-Baseline!AZ204</f>
        <v>189.00560993261811</v>
      </c>
      <c r="BA224" s="21">
        <f>BA204-Baseline!BA204</f>
        <v>191.8098026581853</v>
      </c>
      <c r="BB224" s="21">
        <f>BB204-Baseline!BB204</f>
        <v>194.5867702116596</v>
      </c>
    </row>
    <row r="225" spans="1:54" outlineLevel="2">
      <c r="A225" s="500"/>
      <c r="B225" s="150" t="s">
        <v>491</v>
      </c>
      <c r="C225" s="19"/>
      <c r="D225" s="135" t="s">
        <v>382</v>
      </c>
      <c r="E225" s="21">
        <f>E205-Baseline!E205</f>
        <v>6.3632623460162403</v>
      </c>
      <c r="F225" s="21">
        <f>F205-Baseline!F205</f>
        <v>13.336002938225484</v>
      </c>
      <c r="G225" s="21">
        <f>G205-Baseline!G205</f>
        <v>19.428356499050984</v>
      </c>
      <c r="H225" s="21">
        <f>H205-Baseline!H205</f>
        <v>25.294125166358892</v>
      </c>
      <c r="I225" s="21">
        <f>I205-Baseline!I205</f>
        <v>31.9695993479903</v>
      </c>
      <c r="J225" s="21">
        <f>J205-Baseline!J205</f>
        <v>36.784410548205173</v>
      </c>
      <c r="K225" s="21">
        <f>K205-Baseline!K205</f>
        <v>41.529441875953168</v>
      </c>
      <c r="L225" s="21">
        <f>L205-Baseline!L205</f>
        <v>46.205704633733795</v>
      </c>
      <c r="M225" s="21">
        <f>M205-Baseline!M205</f>
        <v>50.814195467488616</v>
      </c>
      <c r="N225" s="21">
        <f>N205-Baseline!N205</f>
        <v>55.355896579015109</v>
      </c>
      <c r="O225" s="21">
        <f>O205-Baseline!O205</f>
        <v>59.83177593530209</v>
      </c>
      <c r="P225" s="21">
        <f>P205-Baseline!P205</f>
        <v>64.242787474831289</v>
      </c>
      <c r="Q225" s="21">
        <f>Q205-Baseline!Q205</f>
        <v>68.589871310889052</v>
      </c>
      <c r="R225" s="21">
        <f>R205-Baseline!R205</f>
        <v>72.873953931931482</v>
      </c>
      <c r="S225" s="21">
        <f>S205-Baseline!S205</f>
        <v>77.095948399045767</v>
      </c>
      <c r="T225" s="21">
        <f>T205-Baseline!T205</f>
        <v>81.256754540549693</v>
      </c>
      <c r="U225" s="21">
        <f>U205-Baseline!U205</f>
        <v>85.35725914377096</v>
      </c>
      <c r="V225" s="21">
        <f>V205-Baseline!V205</f>
        <v>89.398336144046993</v>
      </c>
      <c r="W225" s="21">
        <f>W205-Baseline!W205</f>
        <v>93.380846810985688</v>
      </c>
      <c r="X225" s="21">
        <f>X205-Baseline!X205</f>
        <v>97.305639932026722</v>
      </c>
      <c r="Y225" s="21">
        <f>Y205-Baseline!Y205</f>
        <v>101.17355199334253</v>
      </c>
      <c r="Z225" s="21">
        <f>Z205-Baseline!Z205</f>
        <v>104.98540735811753</v>
      </c>
      <c r="AA225" s="21">
        <f>AA205-Baseline!AA205</f>
        <v>108.74201844224361</v>
      </c>
      <c r="AB225" s="21">
        <f>AB205-Baseline!AB205</f>
        <v>112.4441858874693</v>
      </c>
      <c r="AC225" s="21">
        <f>AC205-Baseline!AC205</f>
        <v>116.09269873203957</v>
      </c>
      <c r="AD225" s="21">
        <f>AD205-Baseline!AD205</f>
        <v>119.68833457886242</v>
      </c>
      <c r="AE225" s="21">
        <f>AE205-Baseline!AE205</f>
        <v>123.23185976123858</v>
      </c>
      <c r="AF225" s="21">
        <f>AF205-Baseline!AF205</f>
        <v>126.724029506189</v>
      </c>
      <c r="AG225" s="21">
        <f>AG205-Baseline!AG205</f>
        <v>130.1655880954155</v>
      </c>
      <c r="AH225" s="21">
        <f>AH205-Baseline!AH205</f>
        <v>133.55726902392857</v>
      </c>
      <c r="AI225" s="21">
        <f>AI205-Baseline!AI205</f>
        <v>136.89979515637623</v>
      </c>
      <c r="AJ225" s="21">
        <f>AJ205-Baseline!AJ205</f>
        <v>140.20986957880012</v>
      </c>
      <c r="AK225" s="21">
        <f>AK205-Baseline!AK205</f>
        <v>143.48780735634611</v>
      </c>
      <c r="AL225" s="21">
        <f>AL205-Baseline!AL205</f>
        <v>146.73392049527516</v>
      </c>
      <c r="AM225" s="21">
        <f>AM205-Baseline!AM205</f>
        <v>149.94851797266119</v>
      </c>
      <c r="AN225" s="21">
        <f>AN205-Baseline!AN205</f>
        <v>153.13190576580078</v>
      </c>
      <c r="AO225" s="21">
        <f>AO205-Baseline!AO205</f>
        <v>156.28438688133707</v>
      </c>
      <c r="AP225" s="21">
        <f>AP205-Baseline!AP205</f>
        <v>159.40626138410116</v>
      </c>
      <c r="AQ225" s="21">
        <f>AQ205-Baseline!AQ205</f>
        <v>162.49782642567337</v>
      </c>
      <c r="AR225" s="21">
        <f>AR205-Baseline!AR205</f>
        <v>165.55937627266721</v>
      </c>
      <c r="AS225" s="21">
        <f>AS205-Baseline!AS205</f>
        <v>168.59120233473877</v>
      </c>
      <c r="AT225" s="21">
        <f>AT205-Baseline!AT205</f>
        <v>171.59359319232419</v>
      </c>
      <c r="AU225" s="21">
        <f>AU205-Baseline!AU205</f>
        <v>174.56683462410783</v>
      </c>
      <c r="AV225" s="21">
        <f>AV205-Baseline!AV205</f>
        <v>177.51120963422366</v>
      </c>
      <c r="AW225" s="21">
        <f>AW205-Baseline!AW205</f>
        <v>180.42699847919272</v>
      </c>
      <c r="AX225" s="21">
        <f>AX205-Baseline!AX205</f>
        <v>183.31447869459899</v>
      </c>
      <c r="AY225" s="21">
        <f>AY205-Baseline!AY205</f>
        <v>186.17392512150616</v>
      </c>
      <c r="AZ225" s="21">
        <f>AZ205-Baseline!AZ205</f>
        <v>189.00560993261811</v>
      </c>
      <c r="BA225" s="21">
        <f>BA205-Baseline!BA205</f>
        <v>191.8098026581853</v>
      </c>
      <c r="BB225" s="21">
        <f>BB205-Baseline!BB205</f>
        <v>194.5867702116596</v>
      </c>
    </row>
    <row r="226" spans="1:54" outlineLevel="2">
      <c r="A226" s="501"/>
      <c r="B226" s="150" t="s">
        <v>492</v>
      </c>
      <c r="C226" s="19"/>
      <c r="D226" s="135" t="s">
        <v>382</v>
      </c>
      <c r="E226" s="21">
        <f>E206-Baseline!E206</f>
        <v>6.3632623460162403</v>
      </c>
      <c r="F226" s="21">
        <f>F206-Baseline!F206</f>
        <v>13.336002938225484</v>
      </c>
      <c r="G226" s="21">
        <f>G206-Baseline!G206</f>
        <v>19.428356499050984</v>
      </c>
      <c r="H226" s="21">
        <f>H206-Baseline!H206</f>
        <v>25.294125166358892</v>
      </c>
      <c r="I226" s="21">
        <f>I206-Baseline!I206</f>
        <v>31.9695993479903</v>
      </c>
      <c r="J226" s="21">
        <f>J206-Baseline!J206</f>
        <v>36.784410548205173</v>
      </c>
      <c r="K226" s="21">
        <f>K206-Baseline!K206</f>
        <v>41.529441875953168</v>
      </c>
      <c r="L226" s="21">
        <f>L206-Baseline!L206</f>
        <v>46.205704633733795</v>
      </c>
      <c r="M226" s="21">
        <f>M206-Baseline!M206</f>
        <v>50.814195467488616</v>
      </c>
      <c r="N226" s="21">
        <f>N206-Baseline!N206</f>
        <v>55.355896579015109</v>
      </c>
      <c r="O226" s="21">
        <f>O206-Baseline!O206</f>
        <v>59.83177593530209</v>
      </c>
      <c r="P226" s="21">
        <f>P206-Baseline!P206</f>
        <v>64.242787474831289</v>
      </c>
      <c r="Q226" s="21">
        <f>Q206-Baseline!Q206</f>
        <v>68.589871310889052</v>
      </c>
      <c r="R226" s="21">
        <f>R206-Baseline!R206</f>
        <v>72.873953931931482</v>
      </c>
      <c r="S226" s="21">
        <f>S206-Baseline!S206</f>
        <v>77.095948399045767</v>
      </c>
      <c r="T226" s="21">
        <f>T206-Baseline!T206</f>
        <v>81.256754540549693</v>
      </c>
      <c r="U226" s="21">
        <f>U206-Baseline!U206</f>
        <v>85.35725914377096</v>
      </c>
      <c r="V226" s="21">
        <f>V206-Baseline!V206</f>
        <v>89.398336144046993</v>
      </c>
      <c r="W226" s="21">
        <f>W206-Baseline!W206</f>
        <v>93.380846810985688</v>
      </c>
      <c r="X226" s="21">
        <f>X206-Baseline!X206</f>
        <v>97.305639932026722</v>
      </c>
      <c r="Y226" s="21">
        <f>Y206-Baseline!Y206</f>
        <v>101.17355199334253</v>
      </c>
      <c r="Z226" s="21">
        <f>Z206-Baseline!Z206</f>
        <v>104.98540735811753</v>
      </c>
      <c r="AA226" s="21">
        <f>AA206-Baseline!AA206</f>
        <v>108.74201844224361</v>
      </c>
      <c r="AB226" s="21">
        <f>AB206-Baseline!AB206</f>
        <v>112.4441858874693</v>
      </c>
      <c r="AC226" s="21">
        <f>AC206-Baseline!AC206</f>
        <v>116.09269873203957</v>
      </c>
      <c r="AD226" s="21">
        <f>AD206-Baseline!AD206</f>
        <v>119.68833457886242</v>
      </c>
      <c r="AE226" s="21">
        <f>AE206-Baseline!AE206</f>
        <v>123.23185976123858</v>
      </c>
      <c r="AF226" s="21">
        <f>AF206-Baseline!AF206</f>
        <v>126.724029506189</v>
      </c>
      <c r="AG226" s="21">
        <f>AG206-Baseline!AG206</f>
        <v>130.1655880954155</v>
      </c>
      <c r="AH226" s="21">
        <f>AH206-Baseline!AH206</f>
        <v>133.55726902392857</v>
      </c>
      <c r="AI226" s="21">
        <f>AI206-Baseline!AI206</f>
        <v>136.89979515637623</v>
      </c>
      <c r="AJ226" s="21">
        <f>AJ206-Baseline!AJ206</f>
        <v>140.20986957880012</v>
      </c>
      <c r="AK226" s="21">
        <f>AK206-Baseline!AK206</f>
        <v>143.48780735634611</v>
      </c>
      <c r="AL226" s="21">
        <f>AL206-Baseline!AL206</f>
        <v>146.73392049527516</v>
      </c>
      <c r="AM226" s="21">
        <f>AM206-Baseline!AM206</f>
        <v>149.94851797266119</v>
      </c>
      <c r="AN226" s="21">
        <f>AN206-Baseline!AN206</f>
        <v>153.13190576580078</v>
      </c>
      <c r="AO226" s="21">
        <f>AO206-Baseline!AO206</f>
        <v>156.28438688133707</v>
      </c>
      <c r="AP226" s="21">
        <f>AP206-Baseline!AP206</f>
        <v>159.40626138410116</v>
      </c>
      <c r="AQ226" s="21">
        <f>AQ206-Baseline!AQ206</f>
        <v>162.49782642567337</v>
      </c>
      <c r="AR226" s="21">
        <f>AR206-Baseline!AR206</f>
        <v>165.55937627266721</v>
      </c>
      <c r="AS226" s="21">
        <f>AS206-Baseline!AS206</f>
        <v>168.59120233473877</v>
      </c>
      <c r="AT226" s="21">
        <f>AT206-Baseline!AT206</f>
        <v>171.59359319232419</v>
      </c>
      <c r="AU226" s="21">
        <f>AU206-Baseline!AU206</f>
        <v>174.56683462410783</v>
      </c>
      <c r="AV226" s="21">
        <f>AV206-Baseline!AV206</f>
        <v>177.51120963422366</v>
      </c>
      <c r="AW226" s="21">
        <f>AW206-Baseline!AW206</f>
        <v>180.42699847919272</v>
      </c>
      <c r="AX226" s="21">
        <f>AX206-Baseline!AX206</f>
        <v>183.31447869459899</v>
      </c>
      <c r="AY226" s="21">
        <f>AY206-Baseline!AY206</f>
        <v>186.17392512150616</v>
      </c>
      <c r="AZ226" s="21">
        <f>AZ206-Baseline!AZ206</f>
        <v>189.00560993261811</v>
      </c>
      <c r="BA226" s="21">
        <f>BA206-Baseline!BA206</f>
        <v>191.8098026581853</v>
      </c>
      <c r="BB226" s="21">
        <f>BB206-Baseline!BB206</f>
        <v>194.5867702116596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activeCell="B27" sqref="B27:S27"/>
    </sheetView>
  </sheetViews>
  <sheetFormatPr defaultRowHeight="13.5"/>
  <cols>
    <col min="1" max="1" width="22" customWidth="1"/>
  </cols>
  <sheetData>
    <row r="1" spans="1:19">
      <c r="A1" s="4" t="s">
        <v>498</v>
      </c>
    </row>
    <row r="2" spans="1:19">
      <c r="A2" s="492" t="s">
        <v>499</v>
      </c>
      <c r="B2" s="492"/>
      <c r="C2" s="492"/>
      <c r="D2" s="492"/>
      <c r="E2" s="492"/>
      <c r="F2" s="492"/>
      <c r="G2" s="492"/>
      <c r="H2" s="492"/>
      <c r="I2" s="492"/>
      <c r="J2" s="492"/>
      <c r="K2" s="492"/>
      <c r="L2" s="492"/>
      <c r="M2" s="492"/>
      <c r="N2" s="492"/>
      <c r="O2" s="492"/>
      <c r="P2" s="492"/>
      <c r="Q2" s="492"/>
      <c r="R2" s="492"/>
      <c r="S2" s="492"/>
    </row>
    <row r="3" spans="1:19">
      <c r="A3" s="492"/>
      <c r="B3" s="492"/>
      <c r="C3" s="492"/>
      <c r="D3" s="492"/>
      <c r="E3" s="492"/>
      <c r="F3" s="492"/>
      <c r="G3" s="492"/>
      <c r="H3" s="492"/>
      <c r="I3" s="492"/>
      <c r="J3" s="492"/>
      <c r="K3" s="492"/>
      <c r="L3" s="492"/>
      <c r="M3" s="492"/>
      <c r="N3" s="492"/>
      <c r="O3" s="492"/>
      <c r="P3" s="492"/>
      <c r="Q3" s="492"/>
      <c r="R3" s="492"/>
      <c r="S3" s="492"/>
    </row>
    <row r="4" spans="1:19">
      <c r="A4" s="492"/>
      <c r="B4" s="492"/>
      <c r="C4" s="492"/>
      <c r="D4" s="492"/>
      <c r="E4" s="492"/>
      <c r="F4" s="492"/>
      <c r="G4" s="492"/>
      <c r="H4" s="492"/>
      <c r="I4" s="492"/>
      <c r="J4" s="492"/>
      <c r="K4" s="492"/>
      <c r="L4" s="492"/>
      <c r="M4" s="492"/>
      <c r="N4" s="492"/>
      <c r="O4" s="492"/>
      <c r="P4" s="492"/>
      <c r="Q4" s="492"/>
      <c r="R4" s="492"/>
      <c r="S4" s="492"/>
    </row>
    <row r="19" spans="1:19">
      <c r="A19" s="4" t="s">
        <v>519</v>
      </c>
    </row>
    <row r="20" spans="1:19">
      <c r="A20" s="492" t="s">
        <v>520</v>
      </c>
      <c r="B20" s="492"/>
      <c r="C20" s="492"/>
      <c r="D20" s="492"/>
      <c r="E20" s="492"/>
      <c r="F20" s="492"/>
      <c r="G20" s="492"/>
      <c r="H20" s="492"/>
      <c r="I20" s="492"/>
      <c r="J20" s="492"/>
      <c r="K20" s="492"/>
      <c r="L20" s="492"/>
      <c r="M20" s="492"/>
      <c r="N20" s="492"/>
      <c r="O20" s="492"/>
      <c r="P20" s="492"/>
      <c r="Q20" s="492"/>
      <c r="R20" s="492"/>
      <c r="S20" s="492"/>
    </row>
    <row r="21" spans="1:19" ht="25.5" customHeight="1">
      <c r="A21" s="492"/>
      <c r="B21" s="492"/>
      <c r="C21" s="492"/>
      <c r="D21" s="492"/>
      <c r="E21" s="492"/>
      <c r="F21" s="492"/>
      <c r="G21" s="492"/>
      <c r="H21" s="492"/>
      <c r="I21" s="492"/>
      <c r="J21" s="492"/>
      <c r="K21" s="492"/>
      <c r="L21" s="492"/>
      <c r="M21" s="492"/>
      <c r="N21" s="492"/>
      <c r="O21" s="492"/>
      <c r="P21" s="492"/>
      <c r="Q21" s="492"/>
      <c r="R21" s="492"/>
      <c r="S21" s="492"/>
    </row>
    <row r="23" spans="1:19">
      <c r="A23" s="158" t="s">
        <v>339</v>
      </c>
      <c r="B23" s="422"/>
      <c r="C23" s="422"/>
      <c r="D23" s="422"/>
      <c r="E23" s="422"/>
      <c r="F23" s="422"/>
      <c r="G23" s="422"/>
      <c r="H23" s="422"/>
      <c r="I23" s="422"/>
      <c r="J23" s="422"/>
      <c r="K23" s="422"/>
      <c r="L23" s="422"/>
      <c r="M23" s="422"/>
      <c r="N23" s="422"/>
      <c r="O23" s="422"/>
      <c r="P23" s="422"/>
      <c r="Q23" s="422"/>
      <c r="R23" s="422"/>
      <c r="S23" s="422"/>
    </row>
    <row r="24" spans="1:19">
      <c r="A24" s="158" t="s">
        <v>485</v>
      </c>
      <c r="B24" s="422"/>
      <c r="C24" s="422"/>
      <c r="D24" s="422"/>
      <c r="E24" s="422"/>
      <c r="F24" s="422"/>
      <c r="G24" s="422"/>
      <c r="H24" s="422"/>
      <c r="I24" s="422"/>
      <c r="J24" s="422"/>
      <c r="K24" s="422"/>
      <c r="L24" s="422"/>
      <c r="M24" s="422"/>
      <c r="N24" s="422"/>
      <c r="O24" s="422"/>
      <c r="P24" s="422"/>
      <c r="Q24" s="422"/>
      <c r="R24" s="422"/>
      <c r="S24" s="422"/>
    </row>
    <row r="25" spans="1:19">
      <c r="A25" s="159" t="s">
        <v>388</v>
      </c>
      <c r="B25" s="422"/>
      <c r="C25" s="422"/>
      <c r="D25" s="422"/>
      <c r="E25" s="422"/>
      <c r="F25" s="422"/>
      <c r="G25" s="422"/>
      <c r="H25" s="422"/>
      <c r="I25" s="422"/>
      <c r="J25" s="422"/>
      <c r="K25" s="422"/>
      <c r="L25" s="422"/>
      <c r="M25" s="422"/>
      <c r="N25" s="422"/>
      <c r="O25" s="422"/>
      <c r="P25" s="422"/>
      <c r="Q25" s="422"/>
      <c r="R25" s="422"/>
      <c r="S25" s="422"/>
    </row>
    <row r="26" spans="1:19">
      <c r="A26" s="159" t="s">
        <v>464</v>
      </c>
      <c r="B26" s="422"/>
      <c r="C26" s="422"/>
      <c r="D26" s="422"/>
      <c r="E26" s="422"/>
      <c r="F26" s="422"/>
      <c r="G26" s="422"/>
      <c r="H26" s="422"/>
      <c r="I26" s="422"/>
      <c r="J26" s="422"/>
      <c r="K26" s="422"/>
      <c r="L26" s="422"/>
      <c r="M26" s="422"/>
      <c r="N26" s="422"/>
      <c r="O26" s="422"/>
      <c r="P26" s="422"/>
      <c r="Q26" s="422"/>
      <c r="R26" s="422"/>
      <c r="S26" s="422"/>
    </row>
    <row r="27" spans="1:19">
      <c r="A27" s="159" t="s">
        <v>465</v>
      </c>
      <c r="B27" s="422"/>
      <c r="C27" s="422"/>
      <c r="D27" s="422"/>
      <c r="E27" s="422"/>
      <c r="F27" s="422"/>
      <c r="G27" s="422"/>
      <c r="H27" s="422"/>
      <c r="I27" s="422"/>
      <c r="J27" s="422"/>
      <c r="K27" s="422"/>
      <c r="L27" s="422"/>
      <c r="M27" s="422"/>
      <c r="N27" s="422"/>
      <c r="O27" s="422"/>
      <c r="P27" s="422"/>
      <c r="Q27" s="422"/>
      <c r="R27" s="422"/>
      <c r="S27" s="422"/>
    </row>
    <row r="31" spans="1:19">
      <c r="A31" s="4" t="s">
        <v>523</v>
      </c>
    </row>
    <row r="32" spans="1:19">
      <c r="A32" t="s">
        <v>524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topLeftCell="A134"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c r="E4" s="53" t="s">
        <v>334</v>
      </c>
      <c r="F4" s="91"/>
      <c r="G4" s="28"/>
      <c r="H4" s="10"/>
      <c r="I4" s="430"/>
      <c r="J4" s="431"/>
      <c r="K4" s="431"/>
      <c r="L4" s="431"/>
      <c r="M4" s="431"/>
      <c r="N4" s="432"/>
      <c r="P4" s="436"/>
      <c r="Q4" s="437"/>
      <c r="R4" s="437"/>
      <c r="S4" s="437"/>
      <c r="T4" s="437"/>
      <c r="U4" s="438"/>
    </row>
    <row r="5" spans="1:21" outlineLevel="1">
      <c r="A5" s="13" t="s">
        <v>335</v>
      </c>
      <c r="B5" s="88"/>
      <c r="E5" s="14"/>
      <c r="H5" s="10"/>
      <c r="I5" s="503"/>
      <c r="J5" s="451"/>
      <c r="K5" s="451"/>
      <c r="L5" s="451"/>
      <c r="M5" s="451"/>
      <c r="N5" s="452"/>
      <c r="P5" s="503"/>
      <c r="Q5" s="451"/>
      <c r="R5" s="451"/>
      <c r="S5" s="451"/>
      <c r="T5" s="451"/>
      <c r="U5" s="452"/>
    </row>
    <row r="6" spans="1:21" outlineLevel="1">
      <c r="A6" s="13" t="s">
        <v>338</v>
      </c>
      <c r="B6" s="88"/>
      <c r="E6" s="53" t="s">
        <v>340</v>
      </c>
      <c r="F6" s="90"/>
      <c r="H6" s="10"/>
      <c r="I6" s="453"/>
      <c r="J6" s="454"/>
      <c r="K6" s="454"/>
      <c r="L6" s="454"/>
      <c r="M6" s="454"/>
      <c r="N6" s="455"/>
      <c r="P6" s="453"/>
      <c r="Q6" s="454"/>
      <c r="R6" s="454"/>
      <c r="S6" s="454"/>
      <c r="T6" s="454"/>
      <c r="U6" s="455"/>
    </row>
    <row r="7" spans="1:21" outlineLevel="1">
      <c r="A7" s="13" t="s">
        <v>342</v>
      </c>
      <c r="B7" s="88"/>
      <c r="E7" s="14"/>
      <c r="H7" s="10"/>
      <c r="I7" s="453"/>
      <c r="J7" s="454"/>
      <c r="K7" s="454"/>
      <c r="L7" s="454"/>
      <c r="M7" s="454"/>
      <c r="N7" s="455"/>
      <c r="P7" s="453"/>
      <c r="Q7" s="454"/>
      <c r="R7" s="454"/>
      <c r="S7" s="454"/>
      <c r="T7" s="454"/>
      <c r="U7" s="455"/>
    </row>
    <row r="8" spans="1:21" ht="41" outlineLevel="1" thickBot="1">
      <c r="A8" s="34" t="s">
        <v>343</v>
      </c>
      <c r="B8" s="89"/>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0</v>
      </c>
      <c r="C13" s="21">
        <f>B13-Baseline!B13</f>
        <v>50.814195467488616</v>
      </c>
      <c r="D13" s="21">
        <f t="shared" ref="D13:D18" si="1">INDEX($E$205:$AW$205,1,MATCH($A13,$E$53:$BB$53,0))</f>
        <v>0</v>
      </c>
      <c r="E13" s="21">
        <f>D13-Baseline!D13</f>
        <v>50.814195467488616</v>
      </c>
      <c r="F13" s="21">
        <f t="shared" ref="F13:F18" si="2">INDEX($E$206:$AW$206,1,MATCH($A13,$E$53:$BB$53,0))</f>
        <v>0</v>
      </c>
      <c r="G13" s="21">
        <f>F13-Baseline!F13</f>
        <v>50.814195467488616</v>
      </c>
      <c r="I13" s="453"/>
      <c r="J13" s="454"/>
      <c r="K13" s="454"/>
      <c r="L13" s="454"/>
      <c r="M13" s="454"/>
      <c r="N13" s="455"/>
      <c r="P13" s="453"/>
      <c r="Q13" s="454"/>
      <c r="R13" s="454"/>
      <c r="S13" s="454"/>
      <c r="T13" s="454"/>
      <c r="U13" s="455"/>
    </row>
    <row r="14" spans="1:21" outlineLevel="1">
      <c r="A14" s="58">
        <v>2040</v>
      </c>
      <c r="B14" s="21">
        <f t="shared" si="0"/>
        <v>0</v>
      </c>
      <c r="C14" s="21">
        <f>B14-Baseline!B14</f>
        <v>72.873953931931482</v>
      </c>
      <c r="D14" s="21">
        <f t="shared" si="1"/>
        <v>0</v>
      </c>
      <c r="E14" s="21">
        <f>D14-Baseline!D14</f>
        <v>72.873953931931482</v>
      </c>
      <c r="F14" s="21">
        <f t="shared" si="2"/>
        <v>0</v>
      </c>
      <c r="G14" s="21">
        <f>F14-Baseline!F14</f>
        <v>72.873953931931482</v>
      </c>
      <c r="I14" s="453"/>
      <c r="J14" s="454"/>
      <c r="K14" s="454"/>
      <c r="L14" s="454"/>
      <c r="M14" s="454"/>
      <c r="N14" s="455"/>
      <c r="P14" s="453"/>
      <c r="Q14" s="454"/>
      <c r="R14" s="454"/>
      <c r="S14" s="454"/>
      <c r="T14" s="454"/>
      <c r="U14" s="455"/>
    </row>
    <row r="15" spans="1:21" outlineLevel="1">
      <c r="A15" s="58">
        <v>2045</v>
      </c>
      <c r="B15" s="21">
        <f t="shared" si="0"/>
        <v>0</v>
      </c>
      <c r="C15" s="21">
        <f>B15-Baseline!B15</f>
        <v>93.380846810985688</v>
      </c>
      <c r="D15" s="21">
        <f t="shared" si="1"/>
        <v>0</v>
      </c>
      <c r="E15" s="21">
        <f>D15-Baseline!D15</f>
        <v>93.380846810985688</v>
      </c>
      <c r="F15" s="21">
        <f t="shared" si="2"/>
        <v>0</v>
      </c>
      <c r="G15" s="21">
        <f>F15-Baseline!F15</f>
        <v>93.380846810985688</v>
      </c>
      <c r="I15" s="453"/>
      <c r="J15" s="454"/>
      <c r="K15" s="454"/>
      <c r="L15" s="454"/>
      <c r="M15" s="454"/>
      <c r="N15" s="455"/>
      <c r="P15" s="453"/>
      <c r="Q15" s="454"/>
      <c r="R15" s="454"/>
      <c r="S15" s="454"/>
      <c r="T15" s="454"/>
      <c r="U15" s="455"/>
    </row>
    <row r="16" spans="1:21" outlineLevel="1">
      <c r="A16" s="58">
        <v>2050</v>
      </c>
      <c r="B16" s="21">
        <f t="shared" si="0"/>
        <v>0</v>
      </c>
      <c r="C16" s="21">
        <f>B16-Baseline!B16</f>
        <v>112.4441858874693</v>
      </c>
      <c r="D16" s="21">
        <f t="shared" si="1"/>
        <v>0</v>
      </c>
      <c r="E16" s="21">
        <f>D16-Baseline!D16</f>
        <v>112.4441858874693</v>
      </c>
      <c r="F16" s="21">
        <f t="shared" si="2"/>
        <v>0</v>
      </c>
      <c r="G16" s="21">
        <f>F16-Baseline!F16</f>
        <v>112.4441858874693</v>
      </c>
      <c r="I16" s="453"/>
      <c r="J16" s="454"/>
      <c r="K16" s="454"/>
      <c r="L16" s="454"/>
      <c r="M16" s="454"/>
      <c r="N16" s="455"/>
      <c r="P16" s="453"/>
      <c r="Q16" s="454"/>
      <c r="R16" s="454"/>
      <c r="S16" s="454"/>
      <c r="T16" s="454"/>
      <c r="U16" s="455"/>
    </row>
    <row r="17" spans="1:21" outlineLevel="1">
      <c r="A17" s="58">
        <v>2060</v>
      </c>
      <c r="B17" s="21">
        <f t="shared" si="0"/>
        <v>0</v>
      </c>
      <c r="C17" s="21">
        <f>B17-Baseline!B17</f>
        <v>146.73392049527516</v>
      </c>
      <c r="D17" s="21">
        <f t="shared" si="1"/>
        <v>0</v>
      </c>
      <c r="E17" s="21">
        <f>D17-Baseline!D17</f>
        <v>146.73392049527516</v>
      </c>
      <c r="F17" s="21">
        <f t="shared" si="2"/>
        <v>0</v>
      </c>
      <c r="G17" s="21">
        <f>F17-Baseline!F17</f>
        <v>146.73392049527516</v>
      </c>
      <c r="I17" s="453"/>
      <c r="J17" s="454"/>
      <c r="K17" s="454"/>
      <c r="L17" s="454"/>
      <c r="M17" s="454"/>
      <c r="N17" s="455"/>
      <c r="P17" s="453"/>
      <c r="Q17" s="454"/>
      <c r="R17" s="454"/>
      <c r="S17" s="454"/>
      <c r="T17" s="454"/>
      <c r="U17" s="455"/>
    </row>
    <row r="18" spans="1:21" outlineLevel="1">
      <c r="A18" s="58">
        <v>2070</v>
      </c>
      <c r="B18" s="21">
        <f t="shared" si="0"/>
        <v>0</v>
      </c>
      <c r="C18" s="21">
        <f>B18-Baseline!B18</f>
        <v>177.51120963422366</v>
      </c>
      <c r="D18" s="21">
        <f t="shared" si="1"/>
        <v>0</v>
      </c>
      <c r="E18" s="21">
        <f>D18-Baseline!D18</f>
        <v>177.51120963422366</v>
      </c>
      <c r="F18" s="21">
        <f t="shared" si="2"/>
        <v>0</v>
      </c>
      <c r="G18" s="21">
        <f>F18-Baseline!F18</f>
        <v>177.51120963422366</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503"/>
      <c r="J21" s="451"/>
      <c r="K21" s="451"/>
      <c r="L21" s="451"/>
      <c r="M21" s="451"/>
      <c r="N21" s="452"/>
      <c r="P21" s="503"/>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79" t="s">
        <v>357</v>
      </c>
      <c r="C23" s="480"/>
      <c r="D23" s="480"/>
      <c r="E23" s="480"/>
      <c r="F23" s="480"/>
      <c r="G23" s="481"/>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358</v>
      </c>
      <c r="I24" s="453"/>
      <c r="J24" s="454"/>
      <c r="K24" s="454"/>
      <c r="L24" s="454"/>
      <c r="M24" s="454"/>
      <c r="N24" s="455"/>
      <c r="P24" s="453"/>
      <c r="Q24" s="454"/>
      <c r="R24" s="454"/>
      <c r="S24" s="454"/>
      <c r="T24" s="454"/>
      <c r="U24" s="455"/>
    </row>
    <row r="25" spans="1:21" ht="14" outlineLevel="1" thickBot="1">
      <c r="B25" s="30" t="s">
        <v>359</v>
      </c>
      <c r="C25" s="30" t="s">
        <v>359</v>
      </c>
      <c r="D25" s="30" t="s">
        <v>359</v>
      </c>
      <c r="E25" s="30" t="s">
        <v>359</v>
      </c>
      <c r="F25" s="30" t="s">
        <v>359</v>
      </c>
      <c r="G25" s="30" t="s">
        <v>359</v>
      </c>
      <c r="I25" s="453"/>
      <c r="J25" s="454"/>
      <c r="K25" s="454"/>
      <c r="L25" s="454"/>
      <c r="M25" s="454"/>
      <c r="N25" s="455"/>
      <c r="P25" s="453"/>
      <c r="Q25" s="454"/>
      <c r="R25" s="454"/>
      <c r="S25" s="454"/>
      <c r="T25" s="454"/>
      <c r="U25" s="455"/>
    </row>
    <row r="26" spans="1:21" outlineLevel="1">
      <c r="A26" s="54" t="s">
        <v>360</v>
      </c>
      <c r="B26" s="21">
        <f>E64</f>
        <v>0</v>
      </c>
      <c r="C26" s="21">
        <f>F64</f>
        <v>0</v>
      </c>
      <c r="D26" s="21">
        <f>G64</f>
        <v>0</v>
      </c>
      <c r="E26" s="21">
        <f>H64</f>
        <v>0</v>
      </c>
      <c r="F26" s="21">
        <f>I64</f>
        <v>0</v>
      </c>
      <c r="G26" s="21">
        <f>SUM(J64:BB64)</f>
        <v>0</v>
      </c>
      <c r="I26" s="453"/>
      <c r="J26" s="454"/>
      <c r="K26" s="454"/>
      <c r="L26" s="454"/>
      <c r="M26" s="454"/>
      <c r="N26" s="455"/>
      <c r="P26" s="453"/>
      <c r="Q26" s="454"/>
      <c r="R26" s="454"/>
      <c r="S26" s="454"/>
      <c r="T26" s="454"/>
      <c r="U26" s="455"/>
    </row>
    <row r="27" spans="1:21" outlineLevel="1">
      <c r="A27" s="54" t="s">
        <v>361</v>
      </c>
      <c r="B27" s="21">
        <f>E71+E77</f>
        <v>0</v>
      </c>
      <c r="C27" s="21">
        <f>F71+F77</f>
        <v>0</v>
      </c>
      <c r="D27" s="21">
        <f>G71+G77</f>
        <v>0</v>
      </c>
      <c r="E27" s="21">
        <f>H71+H77</f>
        <v>0</v>
      </c>
      <c r="F27" s="21">
        <f>I71+I77</f>
        <v>0</v>
      </c>
      <c r="G27" s="21">
        <f>SUM(J71:BB71)+SUM(J77:BB77)</f>
        <v>0</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362</v>
      </c>
      <c r="C30" s="310" t="s">
        <v>363</v>
      </c>
      <c r="D30" s="483" t="s">
        <v>322</v>
      </c>
      <c r="E30" s="484"/>
      <c r="F30" s="484"/>
      <c r="G30" s="485"/>
      <c r="I30" s="453"/>
      <c r="J30" s="454"/>
      <c r="K30" s="454"/>
      <c r="L30" s="454"/>
      <c r="M30" s="454"/>
      <c r="N30" s="455"/>
      <c r="P30" s="453"/>
      <c r="Q30" s="454"/>
      <c r="R30" s="454"/>
      <c r="S30" s="454"/>
      <c r="T30" s="454"/>
      <c r="U30" s="455"/>
    </row>
    <row r="31" spans="1:21" outlineLevel="1">
      <c r="A31" s="465" t="s">
        <v>364</v>
      </c>
      <c r="B31" s="311"/>
      <c r="C31" s="307"/>
      <c r="D31" s="504"/>
      <c r="E31" s="504"/>
      <c r="F31" s="504"/>
      <c r="G31" s="505"/>
      <c r="I31" s="453"/>
      <c r="J31" s="454"/>
      <c r="K31" s="454"/>
      <c r="L31" s="454"/>
      <c r="M31" s="454"/>
      <c r="N31" s="455"/>
      <c r="P31" s="453"/>
      <c r="Q31" s="454"/>
      <c r="R31" s="454"/>
      <c r="S31" s="454"/>
      <c r="T31" s="454"/>
      <c r="U31" s="455"/>
    </row>
    <row r="32" spans="1:21" outlineLevel="1">
      <c r="A32" s="465"/>
      <c r="B32" s="312"/>
      <c r="C32" s="252"/>
      <c r="D32" s="488"/>
      <c r="E32" s="488"/>
      <c r="F32" s="488"/>
      <c r="G32" s="489"/>
      <c r="I32" s="453"/>
      <c r="J32" s="454"/>
      <c r="K32" s="454"/>
      <c r="L32" s="454"/>
      <c r="M32" s="454"/>
      <c r="N32" s="455"/>
      <c r="P32" s="453"/>
      <c r="Q32" s="454"/>
      <c r="R32" s="454"/>
      <c r="S32" s="454"/>
      <c r="T32" s="454"/>
      <c r="U32" s="455"/>
    </row>
    <row r="33" spans="1:21" outlineLevel="1">
      <c r="A33" s="465"/>
      <c r="B33" s="312"/>
      <c r="C33" s="252"/>
      <c r="D33" s="488"/>
      <c r="E33" s="488"/>
      <c r="F33" s="488"/>
      <c r="G33" s="489"/>
      <c r="I33" s="453"/>
      <c r="J33" s="454"/>
      <c r="K33" s="454"/>
      <c r="L33" s="454"/>
      <c r="M33" s="454"/>
      <c r="N33" s="455"/>
      <c r="P33" s="453"/>
      <c r="Q33" s="454"/>
      <c r="R33" s="454"/>
      <c r="S33" s="454"/>
      <c r="T33" s="454"/>
      <c r="U33" s="455"/>
    </row>
    <row r="34" spans="1:21" outlineLevel="1">
      <c r="A34" s="465"/>
      <c r="B34" s="312"/>
      <c r="C34" s="252"/>
      <c r="D34" s="488"/>
      <c r="E34" s="488"/>
      <c r="F34" s="488"/>
      <c r="G34" s="489"/>
      <c r="I34" s="453"/>
      <c r="J34" s="454"/>
      <c r="K34" s="454"/>
      <c r="L34" s="454"/>
      <c r="M34" s="454"/>
      <c r="N34" s="455"/>
      <c r="P34" s="453"/>
      <c r="Q34" s="454"/>
      <c r="R34" s="454"/>
      <c r="S34" s="454"/>
      <c r="T34" s="454"/>
      <c r="U34" s="455"/>
    </row>
    <row r="35" spans="1:21" outlineLevel="1">
      <c r="A35" s="465"/>
      <c r="B35" s="312"/>
      <c r="C35" s="252"/>
      <c r="D35" s="488"/>
      <c r="E35" s="488"/>
      <c r="F35" s="488"/>
      <c r="G35" s="489"/>
      <c r="I35" s="453"/>
      <c r="J35" s="454"/>
      <c r="K35" s="454"/>
      <c r="L35" s="454"/>
      <c r="M35" s="454"/>
      <c r="N35" s="455"/>
      <c r="P35" s="453"/>
      <c r="Q35" s="454"/>
      <c r="R35" s="454"/>
      <c r="S35" s="454"/>
      <c r="T35" s="454"/>
      <c r="U35" s="455"/>
    </row>
    <row r="36" spans="1:21" outlineLevel="1">
      <c r="A36" s="465"/>
      <c r="B36" s="312"/>
      <c r="C36" s="252"/>
      <c r="D36" s="488"/>
      <c r="E36" s="488"/>
      <c r="F36" s="488"/>
      <c r="G36" s="489"/>
      <c r="I36" s="453"/>
      <c r="J36" s="454"/>
      <c r="K36" s="454"/>
      <c r="L36" s="454"/>
      <c r="M36" s="454"/>
      <c r="N36" s="455"/>
      <c r="P36" s="453"/>
      <c r="Q36" s="454"/>
      <c r="R36" s="454"/>
      <c r="S36" s="454"/>
      <c r="T36" s="454"/>
      <c r="U36" s="455"/>
    </row>
    <row r="37" spans="1:21" outlineLevel="1">
      <c r="A37" s="465"/>
      <c r="B37" s="312"/>
      <c r="C37" s="252"/>
      <c r="D37" s="488"/>
      <c r="E37" s="488"/>
      <c r="F37" s="488"/>
      <c r="G37" s="489"/>
      <c r="I37" s="453"/>
      <c r="J37" s="454"/>
      <c r="K37" s="454"/>
      <c r="L37" s="454"/>
      <c r="M37" s="454"/>
      <c r="N37" s="455"/>
      <c r="P37" s="453"/>
      <c r="Q37" s="454"/>
      <c r="R37" s="454"/>
      <c r="S37" s="454"/>
      <c r="T37" s="454"/>
      <c r="U37" s="455"/>
    </row>
    <row r="38" spans="1:21" outlineLevel="1">
      <c r="A38" s="465"/>
      <c r="B38" s="312"/>
      <c r="C38" s="252"/>
      <c r="D38" s="488"/>
      <c r="E38" s="488"/>
      <c r="F38" s="488"/>
      <c r="G38" s="489"/>
      <c r="I38" s="453"/>
      <c r="J38" s="454"/>
      <c r="K38" s="454"/>
      <c r="L38" s="454"/>
      <c r="M38" s="454"/>
      <c r="N38" s="455"/>
      <c r="P38" s="453"/>
      <c r="Q38" s="454"/>
      <c r="R38" s="454"/>
      <c r="S38" s="454"/>
      <c r="T38" s="454"/>
      <c r="U38" s="455"/>
    </row>
    <row r="39" spans="1:21" outlineLevel="1">
      <c r="A39" s="465"/>
      <c r="B39" s="312"/>
      <c r="C39" s="252"/>
      <c r="D39" s="488"/>
      <c r="E39" s="488"/>
      <c r="F39" s="488"/>
      <c r="G39" s="489"/>
      <c r="I39" s="453"/>
      <c r="J39" s="454"/>
      <c r="K39" s="454"/>
      <c r="L39" s="454"/>
      <c r="M39" s="454"/>
      <c r="N39" s="455"/>
      <c r="P39" s="453"/>
      <c r="Q39" s="454"/>
      <c r="R39" s="454"/>
      <c r="S39" s="454"/>
      <c r="T39" s="454"/>
      <c r="U39" s="455"/>
    </row>
    <row r="40" spans="1:21" ht="14" outlineLevel="1" thickBot="1">
      <c r="A40" s="466"/>
      <c r="B40" s="313"/>
      <c r="C40" s="314"/>
      <c r="D40" s="486"/>
      <c r="E40" s="486"/>
      <c r="F40" s="486"/>
      <c r="G40" s="487"/>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c r="C54" s="127"/>
      <c r="D54" s="124" t="s">
        <v>382</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4"/>
      <c r="B55" s="36"/>
      <c r="C55" s="121"/>
      <c r="D55" s="2" t="s">
        <v>382</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c r="C66" s="267"/>
      <c r="D66" s="268" t="s">
        <v>382</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450</v>
      </c>
      <c r="C130" t="s">
        <v>451</v>
      </c>
      <c r="D130" t="s">
        <v>382</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452</v>
      </c>
      <c r="C131" t="s">
        <v>453</v>
      </c>
      <c r="D131" t="s">
        <v>382</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454</v>
      </c>
      <c r="C132" t="s">
        <v>455</v>
      </c>
      <c r="D132" t="s">
        <v>382</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456</v>
      </c>
      <c r="C133" s="7" t="s">
        <v>457</v>
      </c>
      <c r="D133" s="7" t="s">
        <v>382</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458</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31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315" t="s">
        <v>467</v>
      </c>
      <c r="D151" s="135" t="s">
        <v>382</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1"/>
      <c r="B152" s="135" t="s">
        <v>287</v>
      </c>
      <c r="C152" s="31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31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31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31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1"/>
      <c r="B191" s="150" t="s">
        <v>485</v>
      </c>
      <c r="C191" s="19"/>
      <c r="D191" s="135" t="s">
        <v>382</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1"/>
      <c r="B194" s="150" t="s">
        <v>487</v>
      </c>
      <c r="C194" s="19"/>
      <c r="D194" s="135" t="s">
        <v>382</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1"/>
      <c r="B195" s="150" t="s">
        <v>488</v>
      </c>
      <c r="C195" s="19"/>
      <c r="D195" s="135" t="s">
        <v>382</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1"/>
      <c r="B196" s="150" t="s">
        <v>284</v>
      </c>
      <c r="C196" s="19"/>
      <c r="D196" s="135" t="s">
        <v>382</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1"/>
      <c r="B197" s="150" t="s">
        <v>287</v>
      </c>
      <c r="C197" s="19"/>
      <c r="D197" s="135" t="s">
        <v>382</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2"/>
      <c r="B198" s="150" t="s">
        <v>469</v>
      </c>
      <c r="C198" s="19"/>
      <c r="D198" s="135" t="s">
        <v>382</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1"/>
      <c r="B201" s="150" t="s">
        <v>491</v>
      </c>
      <c r="C201" s="19"/>
      <c r="D201" s="135" t="s">
        <v>382</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2"/>
      <c r="B202" s="150" t="s">
        <v>492</v>
      </c>
      <c r="C202" s="19"/>
      <c r="D202" s="135" t="s">
        <v>382</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1"/>
      <c r="B205" s="150" t="s">
        <v>495</v>
      </c>
      <c r="C205" s="19"/>
      <c r="D205" s="135" t="s">
        <v>382</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2"/>
      <c r="B206" s="150" t="s">
        <v>496</v>
      </c>
      <c r="C206" s="19"/>
      <c r="D206" s="135" t="s">
        <v>382</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00"/>
      <c r="B211" s="150" t="s">
        <v>485</v>
      </c>
      <c r="C211" s="19"/>
      <c r="D211" s="135" t="s">
        <v>382</v>
      </c>
      <c r="E211" s="21">
        <f>E191-Baseline!E191</f>
        <v>1.183854</v>
      </c>
      <c r="F211" s="21">
        <f>F191-Baseline!F191</f>
        <v>1.8683961352657006</v>
      </c>
      <c r="G211" s="21">
        <f>G191-Baseline!G191</f>
        <v>1.0619851105043292</v>
      </c>
      <c r="H211" s="21">
        <f>H191-Baseline!H191</f>
        <v>0.90830410757109892</v>
      </c>
      <c r="I211" s="21">
        <f>I191-Baseline!I191</f>
        <v>1.7898569343545532</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5.1794083460162401</v>
      </c>
      <c r="F217" s="21">
        <f>F197-Baseline!F197</f>
        <v>5.1043444569435419</v>
      </c>
      <c r="G217" s="21">
        <f>G197-Baseline!G197</f>
        <v>5.0303684503211725</v>
      </c>
      <c r="H217" s="21">
        <f>H197-Baseline!H197</f>
        <v>4.9574645597368088</v>
      </c>
      <c r="I217" s="21">
        <f>I197-Baseline!I197</f>
        <v>4.8856172472768558</v>
      </c>
      <c r="J217" s="21">
        <f>J197-Baseline!J197</f>
        <v>4.8148112002148729</v>
      </c>
      <c r="K217" s="21">
        <f>K197-Baseline!K197</f>
        <v>4.7450313277479914</v>
      </c>
      <c r="L217" s="21">
        <f>L197-Baseline!L197</f>
        <v>4.6762627577806279</v>
      </c>
      <c r="M217" s="21">
        <f>M197-Baseline!M197</f>
        <v>4.6084908337548232</v>
      </c>
      <c r="N217" s="21">
        <f>N197-Baseline!N197</f>
        <v>4.5417011115264927</v>
      </c>
      <c r="O217" s="21">
        <f>O197-Baseline!O197</f>
        <v>4.4758793562869794</v>
      </c>
      <c r="P217" s="21">
        <f>P197-Baseline!P197</f>
        <v>4.4110115395291967</v>
      </c>
      <c r="Q217" s="21">
        <f>Q197-Baseline!Q197</f>
        <v>4.3470838360577595</v>
      </c>
      <c r="R217" s="21">
        <f>R197-Baseline!R197</f>
        <v>4.2840826210424305</v>
      </c>
      <c r="S217" s="21">
        <f>S197-Baseline!S197</f>
        <v>4.2219944671142793</v>
      </c>
      <c r="T217" s="21">
        <f>T197-Baseline!T197</f>
        <v>4.1608061415039286</v>
      </c>
      <c r="U217" s="21">
        <f>U197-Baseline!U197</f>
        <v>4.1005046032212631</v>
      </c>
      <c r="V217" s="21">
        <f>V197-Baseline!V197</f>
        <v>4.0410770002760277</v>
      </c>
      <c r="W217" s="21">
        <f>W197-Baseline!W197</f>
        <v>3.9825106669386949</v>
      </c>
      <c r="X217" s="21">
        <f>X197-Baseline!X197</f>
        <v>3.9247931210410334</v>
      </c>
      <c r="Y217" s="21">
        <f>Y197-Baseline!Y197</f>
        <v>3.8679120613158009</v>
      </c>
      <c r="Z217" s="21">
        <f>Z197-Baseline!Z197</f>
        <v>3.8118553647749938</v>
      </c>
      <c r="AA217" s="21">
        <f>AA197-Baseline!AA197</f>
        <v>3.7566110841260802</v>
      </c>
      <c r="AB217" s="21">
        <f>AB197-Baseline!AB197</f>
        <v>3.7021674452257027</v>
      </c>
      <c r="AC217" s="21">
        <f>AC197-Baseline!AC197</f>
        <v>3.6485128445702593</v>
      </c>
      <c r="AD217" s="21">
        <f>AD197-Baseline!AD197</f>
        <v>3.5956358468228631</v>
      </c>
      <c r="AE217" s="21">
        <f>AE197-Baseline!AE197</f>
        <v>3.5435251823761558</v>
      </c>
      <c r="AF217" s="21">
        <f>AF197-Baseline!AF197</f>
        <v>3.4921697449504148</v>
      </c>
      <c r="AG217" s="21">
        <f>AG197-Baseline!AG197</f>
        <v>3.4415585892264957</v>
      </c>
      <c r="AH217" s="21">
        <f>AH197-Baseline!AH197</f>
        <v>3.3916809285130691</v>
      </c>
      <c r="AI217" s="21">
        <f>AI197-Baseline!AI197</f>
        <v>3.3425261324476629</v>
      </c>
      <c r="AJ217" s="21">
        <f>AJ197-Baseline!AJ197</f>
        <v>3.3100744224238983</v>
      </c>
      <c r="AK217" s="21">
        <f>AK197-Baseline!AK197</f>
        <v>3.2779377775459966</v>
      </c>
      <c r="AL217" s="21">
        <f>AL197-Baseline!AL197</f>
        <v>3.246113138929045</v>
      </c>
      <c r="AM217" s="21">
        <f>AM197-Baseline!AM197</f>
        <v>3.2145974773860448</v>
      </c>
      <c r="AN217" s="21">
        <f>AN197-Baseline!AN197</f>
        <v>3.1833877931395786</v>
      </c>
      <c r="AO217" s="21">
        <f>AO197-Baseline!AO197</f>
        <v>3.1524811155362809</v>
      </c>
      <c r="AP217" s="21">
        <f>AP197-Baseline!AP197</f>
        <v>3.1218745027640837</v>
      </c>
      <c r="AQ217" s="21">
        <f>AQ197-Baseline!AQ197</f>
        <v>3.0915650415722</v>
      </c>
      <c r="AR217" s="21">
        <f>AR197-Baseline!AR197</f>
        <v>3.06154984699383</v>
      </c>
      <c r="AS217" s="21">
        <f>AS197-Baseline!AS197</f>
        <v>3.0318260620715596</v>
      </c>
      <c r="AT217" s="21">
        <f>AT197-Baseline!AT197</f>
        <v>3.0023908575854281</v>
      </c>
      <c r="AU217" s="21">
        <f>AU197-Baseline!AU197</f>
        <v>2.9732414317836282</v>
      </c>
      <c r="AV217" s="21">
        <f>AV197-Baseline!AV197</f>
        <v>2.944375010115825</v>
      </c>
      <c r="AW217" s="21">
        <f>AW197-Baseline!AW197</f>
        <v>2.9157888449690703</v>
      </c>
      <c r="AX217" s="21">
        <f>AX197-Baseline!AX197</f>
        <v>2.8874802154062635</v>
      </c>
      <c r="AY217" s="21">
        <f>AY197-Baseline!AY197</f>
        <v>2.8594464269071733</v>
      </c>
      <c r="AZ217" s="21">
        <f>AZ197-Baseline!AZ197</f>
        <v>2.8316848111119581</v>
      </c>
      <c r="BA217" s="21">
        <f>BA197-Baseline!BA197</f>
        <v>2.8041927255671815</v>
      </c>
      <c r="BB217" s="21">
        <f>BB197-Baseline!BB197</f>
        <v>2.7769675534742961</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E200-Baseline!E200</f>
        <v>6.3632623460162403</v>
      </c>
      <c r="F220" s="21">
        <f>F200-Baseline!F200</f>
        <v>6.9727405922092425</v>
      </c>
      <c r="G220" s="21">
        <f>G200-Baseline!G200</f>
        <v>6.0923535608255017</v>
      </c>
      <c r="H220" s="21">
        <f>H200-Baseline!H200</f>
        <v>5.8657686673079077</v>
      </c>
      <c r="I220" s="21">
        <f>I200-Baseline!I200</f>
        <v>6.6754741816314089</v>
      </c>
      <c r="J220" s="21">
        <f>J200-Baseline!J200</f>
        <v>4.8148112002148729</v>
      </c>
      <c r="K220" s="21">
        <f>K200-Baseline!K200</f>
        <v>4.7450313277479914</v>
      </c>
      <c r="L220" s="21">
        <f>L200-Baseline!L200</f>
        <v>4.6762627577806279</v>
      </c>
      <c r="M220" s="21">
        <f>M200-Baseline!M200</f>
        <v>4.6084908337548232</v>
      </c>
      <c r="N220" s="21">
        <f>N200-Baseline!N200</f>
        <v>4.5417011115264927</v>
      </c>
      <c r="O220" s="21">
        <f>O200-Baseline!O200</f>
        <v>4.4758793562869794</v>
      </c>
      <c r="P220" s="21">
        <f>P200-Baseline!P200</f>
        <v>4.4110115395291967</v>
      </c>
      <c r="Q220" s="21">
        <f>Q200-Baseline!Q200</f>
        <v>4.3470838360577595</v>
      </c>
      <c r="R220" s="21">
        <f>R200-Baseline!R200</f>
        <v>4.2840826210424305</v>
      </c>
      <c r="S220" s="21">
        <f>S200-Baseline!S200</f>
        <v>4.2219944671142793</v>
      </c>
      <c r="T220" s="21">
        <f>T200-Baseline!T200</f>
        <v>4.1608061415039286</v>
      </c>
      <c r="U220" s="21">
        <f>U200-Baseline!U200</f>
        <v>4.1005046032212631</v>
      </c>
      <c r="V220" s="21">
        <f>V200-Baseline!V200</f>
        <v>4.0410770002760277</v>
      </c>
      <c r="W220" s="21">
        <f>W200-Baseline!W200</f>
        <v>3.9825106669386949</v>
      </c>
      <c r="X220" s="21">
        <f>X200-Baseline!X200</f>
        <v>3.9247931210410334</v>
      </c>
      <c r="Y220" s="21">
        <f>Y200-Baseline!Y200</f>
        <v>3.8679120613158009</v>
      </c>
      <c r="Z220" s="21">
        <f>Z200-Baseline!Z200</f>
        <v>3.8118553647749938</v>
      </c>
      <c r="AA220" s="21">
        <f>AA200-Baseline!AA200</f>
        <v>3.7566110841260802</v>
      </c>
      <c r="AB220" s="21">
        <f>AB200-Baseline!AB200</f>
        <v>3.7021674452257027</v>
      </c>
      <c r="AC220" s="21">
        <f>AC200-Baseline!AC200</f>
        <v>3.6485128445702593</v>
      </c>
      <c r="AD220" s="21">
        <f>AD200-Baseline!AD200</f>
        <v>3.5956358468228631</v>
      </c>
      <c r="AE220" s="21">
        <f>AE200-Baseline!AE200</f>
        <v>3.5435251823761558</v>
      </c>
      <c r="AF220" s="21">
        <f>AF200-Baseline!AF200</f>
        <v>3.4921697449504148</v>
      </c>
      <c r="AG220" s="21">
        <f>AG200-Baseline!AG200</f>
        <v>3.4415585892264957</v>
      </c>
      <c r="AH220" s="21">
        <f>AH200-Baseline!AH200</f>
        <v>3.3916809285130691</v>
      </c>
      <c r="AI220" s="21">
        <f>AI200-Baseline!AI200</f>
        <v>3.3425261324476629</v>
      </c>
      <c r="AJ220" s="21">
        <f>AJ200-Baseline!AJ200</f>
        <v>3.3100744224238983</v>
      </c>
      <c r="AK220" s="21">
        <f>AK200-Baseline!AK200</f>
        <v>3.2779377775459966</v>
      </c>
      <c r="AL220" s="21">
        <f>AL200-Baseline!AL200</f>
        <v>3.246113138929045</v>
      </c>
      <c r="AM220" s="21">
        <f>AM200-Baseline!AM200</f>
        <v>3.2145974773860448</v>
      </c>
      <c r="AN220" s="21">
        <f>AN200-Baseline!AN200</f>
        <v>3.1833877931395786</v>
      </c>
      <c r="AO220" s="21">
        <f>AO200-Baseline!AO200</f>
        <v>3.1524811155362809</v>
      </c>
      <c r="AP220" s="21">
        <f>AP200-Baseline!AP200</f>
        <v>3.1218745027640837</v>
      </c>
      <c r="AQ220" s="21">
        <f>AQ200-Baseline!AQ200</f>
        <v>3.0915650415722</v>
      </c>
      <c r="AR220" s="21">
        <f>AR200-Baseline!AR200</f>
        <v>3.06154984699383</v>
      </c>
      <c r="AS220" s="21">
        <f>AS200-Baseline!AS200</f>
        <v>3.0318260620715596</v>
      </c>
      <c r="AT220" s="21">
        <f>AT200-Baseline!AT200</f>
        <v>3.0023908575854281</v>
      </c>
      <c r="AU220" s="21">
        <f>AU200-Baseline!AU200</f>
        <v>2.9732414317836282</v>
      </c>
      <c r="AV220" s="21">
        <f>AV200-Baseline!AV200</f>
        <v>2.944375010115825</v>
      </c>
      <c r="AW220" s="21">
        <f>AW200-Baseline!AW200</f>
        <v>2.9157888449690703</v>
      </c>
      <c r="AX220" s="21">
        <f>AX200-Baseline!AX200</f>
        <v>2.8874802154062635</v>
      </c>
      <c r="AY220" s="21">
        <f>AY200-Baseline!AY200</f>
        <v>2.8594464269071733</v>
      </c>
      <c r="AZ220" s="21">
        <f>AZ200-Baseline!AZ200</f>
        <v>2.8316848111119581</v>
      </c>
      <c r="BA220" s="21">
        <f>BA200-Baseline!BA200</f>
        <v>2.8041927255671815</v>
      </c>
      <c r="BB220" s="21">
        <f>BB200-Baseline!BB200</f>
        <v>2.7769675534742961</v>
      </c>
    </row>
    <row r="221" spans="1:54" outlineLevel="2">
      <c r="A221" s="500"/>
      <c r="B221" s="150" t="s">
        <v>491</v>
      </c>
      <c r="C221" s="19"/>
      <c r="D221" s="135" t="s">
        <v>382</v>
      </c>
      <c r="E221" s="21">
        <f>E201-Baseline!E201</f>
        <v>6.3632623460162403</v>
      </c>
      <c r="F221" s="21">
        <f>F201-Baseline!F201</f>
        <v>6.9727405922092425</v>
      </c>
      <c r="G221" s="21">
        <f>G201-Baseline!G201</f>
        <v>6.0923535608255017</v>
      </c>
      <c r="H221" s="21">
        <f>H201-Baseline!H201</f>
        <v>5.8657686673079077</v>
      </c>
      <c r="I221" s="21">
        <f>I201-Baseline!I201</f>
        <v>6.6754741816314089</v>
      </c>
      <c r="J221" s="21">
        <f>J201-Baseline!J201</f>
        <v>4.8148112002148729</v>
      </c>
      <c r="K221" s="21">
        <f>K201-Baseline!K201</f>
        <v>4.7450313277479914</v>
      </c>
      <c r="L221" s="21">
        <f>L201-Baseline!L201</f>
        <v>4.6762627577806279</v>
      </c>
      <c r="M221" s="21">
        <f>M201-Baseline!M201</f>
        <v>4.6084908337548232</v>
      </c>
      <c r="N221" s="21">
        <f>N201-Baseline!N201</f>
        <v>4.5417011115264927</v>
      </c>
      <c r="O221" s="21">
        <f>O201-Baseline!O201</f>
        <v>4.4758793562869794</v>
      </c>
      <c r="P221" s="21">
        <f>P201-Baseline!P201</f>
        <v>4.4110115395291967</v>
      </c>
      <c r="Q221" s="21">
        <f>Q201-Baseline!Q201</f>
        <v>4.3470838360577595</v>
      </c>
      <c r="R221" s="21">
        <f>R201-Baseline!R201</f>
        <v>4.2840826210424305</v>
      </c>
      <c r="S221" s="21">
        <f>S201-Baseline!S201</f>
        <v>4.2219944671142793</v>
      </c>
      <c r="T221" s="21">
        <f>T201-Baseline!T201</f>
        <v>4.1608061415039286</v>
      </c>
      <c r="U221" s="21">
        <f>U201-Baseline!U201</f>
        <v>4.1005046032212631</v>
      </c>
      <c r="V221" s="21">
        <f>V201-Baseline!V201</f>
        <v>4.0410770002760277</v>
      </c>
      <c r="W221" s="21">
        <f>W201-Baseline!W201</f>
        <v>3.9825106669386949</v>
      </c>
      <c r="X221" s="21">
        <f>X201-Baseline!X201</f>
        <v>3.9247931210410334</v>
      </c>
      <c r="Y221" s="21">
        <f>Y201-Baseline!Y201</f>
        <v>3.8679120613158009</v>
      </c>
      <c r="Z221" s="21">
        <f>Z201-Baseline!Z201</f>
        <v>3.8118553647749938</v>
      </c>
      <c r="AA221" s="21">
        <f>AA201-Baseline!AA201</f>
        <v>3.7566110841260802</v>
      </c>
      <c r="AB221" s="21">
        <f>AB201-Baseline!AB201</f>
        <v>3.7021674452257027</v>
      </c>
      <c r="AC221" s="21">
        <f>AC201-Baseline!AC201</f>
        <v>3.6485128445702593</v>
      </c>
      <c r="AD221" s="21">
        <f>AD201-Baseline!AD201</f>
        <v>3.5956358468228631</v>
      </c>
      <c r="AE221" s="21">
        <f>AE201-Baseline!AE201</f>
        <v>3.5435251823761558</v>
      </c>
      <c r="AF221" s="21">
        <f>AF201-Baseline!AF201</f>
        <v>3.4921697449504148</v>
      </c>
      <c r="AG221" s="21">
        <f>AG201-Baseline!AG201</f>
        <v>3.4415585892264957</v>
      </c>
      <c r="AH221" s="21">
        <f>AH201-Baseline!AH201</f>
        <v>3.3916809285130691</v>
      </c>
      <c r="AI221" s="21">
        <f>AI201-Baseline!AI201</f>
        <v>3.3425261324476629</v>
      </c>
      <c r="AJ221" s="21">
        <f>AJ201-Baseline!AJ201</f>
        <v>3.3100744224238983</v>
      </c>
      <c r="AK221" s="21">
        <f>AK201-Baseline!AK201</f>
        <v>3.2779377775459966</v>
      </c>
      <c r="AL221" s="21">
        <f>AL201-Baseline!AL201</f>
        <v>3.246113138929045</v>
      </c>
      <c r="AM221" s="21">
        <f>AM201-Baseline!AM201</f>
        <v>3.2145974773860448</v>
      </c>
      <c r="AN221" s="21">
        <f>AN201-Baseline!AN201</f>
        <v>3.1833877931395786</v>
      </c>
      <c r="AO221" s="21">
        <f>AO201-Baseline!AO201</f>
        <v>3.1524811155362809</v>
      </c>
      <c r="AP221" s="21">
        <f>AP201-Baseline!AP201</f>
        <v>3.1218745027640837</v>
      </c>
      <c r="AQ221" s="21">
        <f>AQ201-Baseline!AQ201</f>
        <v>3.0915650415722</v>
      </c>
      <c r="AR221" s="21">
        <f>AR201-Baseline!AR201</f>
        <v>3.06154984699383</v>
      </c>
      <c r="AS221" s="21">
        <f>AS201-Baseline!AS201</f>
        <v>3.0318260620715596</v>
      </c>
      <c r="AT221" s="21">
        <f>AT201-Baseline!AT201</f>
        <v>3.0023908575854281</v>
      </c>
      <c r="AU221" s="21">
        <f>AU201-Baseline!AU201</f>
        <v>2.9732414317836282</v>
      </c>
      <c r="AV221" s="21">
        <f>AV201-Baseline!AV201</f>
        <v>2.944375010115825</v>
      </c>
      <c r="AW221" s="21">
        <f>AW201-Baseline!AW201</f>
        <v>2.9157888449690703</v>
      </c>
      <c r="AX221" s="21">
        <f>AX201-Baseline!AX201</f>
        <v>2.8874802154062635</v>
      </c>
      <c r="AY221" s="21">
        <f>AY201-Baseline!AY201</f>
        <v>2.8594464269071733</v>
      </c>
      <c r="AZ221" s="21">
        <f>AZ201-Baseline!AZ201</f>
        <v>2.8316848111119581</v>
      </c>
      <c r="BA221" s="21">
        <f>BA201-Baseline!BA201</f>
        <v>2.8041927255671815</v>
      </c>
      <c r="BB221" s="21">
        <f>BB201-Baseline!BB201</f>
        <v>2.7769675534742961</v>
      </c>
    </row>
    <row r="222" spans="1:54" outlineLevel="2">
      <c r="A222" s="501"/>
      <c r="B222" s="150" t="s">
        <v>492</v>
      </c>
      <c r="C222" s="19"/>
      <c r="D222" s="135" t="s">
        <v>382</v>
      </c>
      <c r="E222" s="21">
        <f>E202-Baseline!E202</f>
        <v>6.3632623460162403</v>
      </c>
      <c r="F222" s="21">
        <f>F202-Baseline!F202</f>
        <v>6.9727405922092425</v>
      </c>
      <c r="G222" s="21">
        <f>G202-Baseline!G202</f>
        <v>6.0923535608255017</v>
      </c>
      <c r="H222" s="21">
        <f>H202-Baseline!H202</f>
        <v>5.8657686673079077</v>
      </c>
      <c r="I222" s="21">
        <f>I202-Baseline!I202</f>
        <v>6.6754741816314089</v>
      </c>
      <c r="J222" s="21">
        <f>J202-Baseline!J202</f>
        <v>4.8148112002148729</v>
      </c>
      <c r="K222" s="21">
        <f>K202-Baseline!K202</f>
        <v>4.7450313277479914</v>
      </c>
      <c r="L222" s="21">
        <f>L202-Baseline!L202</f>
        <v>4.6762627577806279</v>
      </c>
      <c r="M222" s="21">
        <f>M202-Baseline!M202</f>
        <v>4.6084908337548232</v>
      </c>
      <c r="N222" s="21">
        <f>N202-Baseline!N202</f>
        <v>4.5417011115264927</v>
      </c>
      <c r="O222" s="21">
        <f>O202-Baseline!O202</f>
        <v>4.4758793562869794</v>
      </c>
      <c r="P222" s="21">
        <f>P202-Baseline!P202</f>
        <v>4.4110115395291967</v>
      </c>
      <c r="Q222" s="21">
        <f>Q202-Baseline!Q202</f>
        <v>4.3470838360577595</v>
      </c>
      <c r="R222" s="21">
        <f>R202-Baseline!R202</f>
        <v>4.2840826210424305</v>
      </c>
      <c r="S222" s="21">
        <f>S202-Baseline!S202</f>
        <v>4.2219944671142793</v>
      </c>
      <c r="T222" s="21">
        <f>T202-Baseline!T202</f>
        <v>4.1608061415039286</v>
      </c>
      <c r="U222" s="21">
        <f>U202-Baseline!U202</f>
        <v>4.1005046032212631</v>
      </c>
      <c r="V222" s="21">
        <f>V202-Baseline!V202</f>
        <v>4.0410770002760277</v>
      </c>
      <c r="W222" s="21">
        <f>W202-Baseline!W202</f>
        <v>3.9825106669386949</v>
      </c>
      <c r="X222" s="21">
        <f>X202-Baseline!X202</f>
        <v>3.9247931210410334</v>
      </c>
      <c r="Y222" s="21">
        <f>Y202-Baseline!Y202</f>
        <v>3.8679120613158009</v>
      </c>
      <c r="Z222" s="21">
        <f>Z202-Baseline!Z202</f>
        <v>3.8118553647749938</v>
      </c>
      <c r="AA222" s="21">
        <f>AA202-Baseline!AA202</f>
        <v>3.7566110841260802</v>
      </c>
      <c r="AB222" s="21">
        <f>AB202-Baseline!AB202</f>
        <v>3.7021674452257027</v>
      </c>
      <c r="AC222" s="21">
        <f>AC202-Baseline!AC202</f>
        <v>3.6485128445702593</v>
      </c>
      <c r="AD222" s="21">
        <f>AD202-Baseline!AD202</f>
        <v>3.5956358468228631</v>
      </c>
      <c r="AE222" s="21">
        <f>AE202-Baseline!AE202</f>
        <v>3.5435251823761558</v>
      </c>
      <c r="AF222" s="21">
        <f>AF202-Baseline!AF202</f>
        <v>3.4921697449504148</v>
      </c>
      <c r="AG222" s="21">
        <f>AG202-Baseline!AG202</f>
        <v>3.4415585892264957</v>
      </c>
      <c r="AH222" s="21">
        <f>AH202-Baseline!AH202</f>
        <v>3.3916809285130691</v>
      </c>
      <c r="AI222" s="21">
        <f>AI202-Baseline!AI202</f>
        <v>3.3425261324476629</v>
      </c>
      <c r="AJ222" s="21">
        <f>AJ202-Baseline!AJ202</f>
        <v>3.3100744224238983</v>
      </c>
      <c r="AK222" s="21">
        <f>AK202-Baseline!AK202</f>
        <v>3.2779377775459966</v>
      </c>
      <c r="AL222" s="21">
        <f>AL202-Baseline!AL202</f>
        <v>3.246113138929045</v>
      </c>
      <c r="AM222" s="21">
        <f>AM202-Baseline!AM202</f>
        <v>3.2145974773860448</v>
      </c>
      <c r="AN222" s="21">
        <f>AN202-Baseline!AN202</f>
        <v>3.1833877931395786</v>
      </c>
      <c r="AO222" s="21">
        <f>AO202-Baseline!AO202</f>
        <v>3.1524811155362809</v>
      </c>
      <c r="AP222" s="21">
        <f>AP202-Baseline!AP202</f>
        <v>3.1218745027640837</v>
      </c>
      <c r="AQ222" s="21">
        <f>AQ202-Baseline!AQ202</f>
        <v>3.0915650415722</v>
      </c>
      <c r="AR222" s="21">
        <f>AR202-Baseline!AR202</f>
        <v>3.06154984699383</v>
      </c>
      <c r="AS222" s="21">
        <f>AS202-Baseline!AS202</f>
        <v>3.0318260620715596</v>
      </c>
      <c r="AT222" s="21">
        <f>AT202-Baseline!AT202</f>
        <v>3.0023908575854281</v>
      </c>
      <c r="AU222" s="21">
        <f>AU202-Baseline!AU202</f>
        <v>2.9732414317836282</v>
      </c>
      <c r="AV222" s="21">
        <f>AV202-Baseline!AV202</f>
        <v>2.944375010115825</v>
      </c>
      <c r="AW222" s="21">
        <f>AW202-Baseline!AW202</f>
        <v>2.9157888449690703</v>
      </c>
      <c r="AX222" s="21">
        <f>AX202-Baseline!AX202</f>
        <v>2.8874802154062635</v>
      </c>
      <c r="AY222" s="21">
        <f>AY202-Baseline!AY202</f>
        <v>2.8594464269071733</v>
      </c>
      <c r="AZ222" s="21">
        <f>AZ202-Baseline!AZ202</f>
        <v>2.8316848111119581</v>
      </c>
      <c r="BA222" s="21">
        <f>BA202-Baseline!BA202</f>
        <v>2.8041927255671815</v>
      </c>
      <c r="BB222" s="21">
        <f>BB202-Baseline!BB202</f>
        <v>2.7769675534742961</v>
      </c>
    </row>
    <row r="223" spans="1:54" outlineLevel="2">
      <c r="B223" s="19"/>
      <c r="C223" s="19"/>
      <c r="D223" s="19"/>
      <c r="E223" s="15"/>
    </row>
    <row r="224" spans="1:54" outlineLevel="2">
      <c r="A224" s="499" t="s">
        <v>493</v>
      </c>
      <c r="B224" s="150" t="s">
        <v>490</v>
      </c>
      <c r="C224" s="19"/>
      <c r="D224" s="135" t="s">
        <v>382</v>
      </c>
      <c r="E224" s="21">
        <f>E204-Baseline!E204</f>
        <v>6.3632623460162403</v>
      </c>
      <c r="F224" s="21">
        <f>F204-Baseline!F204</f>
        <v>13.336002938225484</v>
      </c>
      <c r="G224" s="21">
        <f>G204-Baseline!G204</f>
        <v>19.428356499050984</v>
      </c>
      <c r="H224" s="21">
        <f>H204-Baseline!H204</f>
        <v>25.294125166358892</v>
      </c>
      <c r="I224" s="21">
        <f>I204-Baseline!I204</f>
        <v>31.9695993479903</v>
      </c>
      <c r="J224" s="21">
        <f>J204-Baseline!J204</f>
        <v>36.784410548205173</v>
      </c>
      <c r="K224" s="21">
        <f>K204-Baseline!K204</f>
        <v>41.529441875953168</v>
      </c>
      <c r="L224" s="21">
        <f>L204-Baseline!L204</f>
        <v>46.205704633733795</v>
      </c>
      <c r="M224" s="21">
        <f>M204-Baseline!M204</f>
        <v>50.814195467488616</v>
      </c>
      <c r="N224" s="21">
        <f>N204-Baseline!N204</f>
        <v>55.355896579015109</v>
      </c>
      <c r="O224" s="21">
        <f>O204-Baseline!O204</f>
        <v>59.83177593530209</v>
      </c>
      <c r="P224" s="21">
        <f>P204-Baseline!P204</f>
        <v>64.242787474831289</v>
      </c>
      <c r="Q224" s="21">
        <f>Q204-Baseline!Q204</f>
        <v>68.589871310889052</v>
      </c>
      <c r="R224" s="21">
        <f>R204-Baseline!R204</f>
        <v>72.873953931931482</v>
      </c>
      <c r="S224" s="21">
        <f>S204-Baseline!S204</f>
        <v>77.095948399045767</v>
      </c>
      <c r="T224" s="21">
        <f>T204-Baseline!T204</f>
        <v>81.256754540549693</v>
      </c>
      <c r="U224" s="21">
        <f>U204-Baseline!U204</f>
        <v>85.35725914377096</v>
      </c>
      <c r="V224" s="21">
        <f>V204-Baseline!V204</f>
        <v>89.398336144046993</v>
      </c>
      <c r="W224" s="21">
        <f>W204-Baseline!W204</f>
        <v>93.380846810985688</v>
      </c>
      <c r="X224" s="21">
        <f>X204-Baseline!X204</f>
        <v>97.305639932026722</v>
      </c>
      <c r="Y224" s="21">
        <f>Y204-Baseline!Y204</f>
        <v>101.17355199334253</v>
      </c>
      <c r="Z224" s="21">
        <f>Z204-Baseline!Z204</f>
        <v>104.98540735811753</v>
      </c>
      <c r="AA224" s="21">
        <f>AA204-Baseline!AA204</f>
        <v>108.74201844224361</v>
      </c>
      <c r="AB224" s="21">
        <f>AB204-Baseline!AB204</f>
        <v>112.4441858874693</v>
      </c>
      <c r="AC224" s="21">
        <f>AC204-Baseline!AC204</f>
        <v>116.09269873203957</v>
      </c>
      <c r="AD224" s="21">
        <f>AD204-Baseline!AD204</f>
        <v>119.68833457886242</v>
      </c>
      <c r="AE224" s="21">
        <f>AE204-Baseline!AE204</f>
        <v>123.23185976123858</v>
      </c>
      <c r="AF224" s="21">
        <f>AF204-Baseline!AF204</f>
        <v>126.724029506189</v>
      </c>
      <c r="AG224" s="21">
        <f>AG204-Baseline!AG204</f>
        <v>130.1655880954155</v>
      </c>
      <c r="AH224" s="21">
        <f>AH204-Baseline!AH204</f>
        <v>133.55726902392857</v>
      </c>
      <c r="AI224" s="21">
        <f>AI204-Baseline!AI204</f>
        <v>136.89979515637623</v>
      </c>
      <c r="AJ224" s="21">
        <f>AJ204-Baseline!AJ204</f>
        <v>140.20986957880012</v>
      </c>
      <c r="AK224" s="21">
        <f>AK204-Baseline!AK204</f>
        <v>143.48780735634611</v>
      </c>
      <c r="AL224" s="21">
        <f>AL204-Baseline!AL204</f>
        <v>146.73392049527516</v>
      </c>
      <c r="AM224" s="21">
        <f>AM204-Baseline!AM204</f>
        <v>149.94851797266119</v>
      </c>
      <c r="AN224" s="21">
        <f>AN204-Baseline!AN204</f>
        <v>153.13190576580078</v>
      </c>
      <c r="AO224" s="21">
        <f>AO204-Baseline!AO204</f>
        <v>156.28438688133707</v>
      </c>
      <c r="AP224" s="21">
        <f>AP204-Baseline!AP204</f>
        <v>159.40626138410116</v>
      </c>
      <c r="AQ224" s="21">
        <f>AQ204-Baseline!AQ204</f>
        <v>162.49782642567337</v>
      </c>
      <c r="AR224" s="21">
        <f>AR204-Baseline!AR204</f>
        <v>165.55937627266721</v>
      </c>
      <c r="AS224" s="21">
        <f>AS204-Baseline!AS204</f>
        <v>168.59120233473877</v>
      </c>
      <c r="AT224" s="21">
        <f>AT204-Baseline!AT204</f>
        <v>171.59359319232419</v>
      </c>
      <c r="AU224" s="21">
        <f>AU204-Baseline!AU204</f>
        <v>174.56683462410783</v>
      </c>
      <c r="AV224" s="21">
        <f>AV204-Baseline!AV204</f>
        <v>177.51120963422366</v>
      </c>
      <c r="AW224" s="21">
        <f>AW204-Baseline!AW204</f>
        <v>180.42699847919272</v>
      </c>
      <c r="AX224" s="21">
        <f>AX204-Baseline!AX204</f>
        <v>183.31447869459899</v>
      </c>
      <c r="AY224" s="21">
        <f>AY204-Baseline!AY204</f>
        <v>186.17392512150616</v>
      </c>
      <c r="AZ224" s="21">
        <f>AZ204-Baseline!AZ204</f>
        <v>189.00560993261811</v>
      </c>
      <c r="BA224" s="21">
        <f>BA204-Baseline!BA204</f>
        <v>191.8098026581853</v>
      </c>
      <c r="BB224" s="21">
        <f>BB204-Baseline!BB204</f>
        <v>194.5867702116596</v>
      </c>
    </row>
    <row r="225" spans="1:54" outlineLevel="2">
      <c r="A225" s="500"/>
      <c r="B225" s="150" t="s">
        <v>491</v>
      </c>
      <c r="C225" s="19"/>
      <c r="D225" s="135" t="s">
        <v>382</v>
      </c>
      <c r="E225" s="21">
        <f>E205-Baseline!E205</f>
        <v>6.3632623460162403</v>
      </c>
      <c r="F225" s="21">
        <f>F205-Baseline!F205</f>
        <v>13.336002938225484</v>
      </c>
      <c r="G225" s="21">
        <f>G205-Baseline!G205</f>
        <v>19.428356499050984</v>
      </c>
      <c r="H225" s="21">
        <f>H205-Baseline!H205</f>
        <v>25.294125166358892</v>
      </c>
      <c r="I225" s="21">
        <f>I205-Baseline!I205</f>
        <v>31.9695993479903</v>
      </c>
      <c r="J225" s="21">
        <f>J205-Baseline!J205</f>
        <v>36.784410548205173</v>
      </c>
      <c r="K225" s="21">
        <f>K205-Baseline!K205</f>
        <v>41.529441875953168</v>
      </c>
      <c r="L225" s="21">
        <f>L205-Baseline!L205</f>
        <v>46.205704633733795</v>
      </c>
      <c r="M225" s="21">
        <f>M205-Baseline!M205</f>
        <v>50.814195467488616</v>
      </c>
      <c r="N225" s="21">
        <f>N205-Baseline!N205</f>
        <v>55.355896579015109</v>
      </c>
      <c r="O225" s="21">
        <f>O205-Baseline!O205</f>
        <v>59.83177593530209</v>
      </c>
      <c r="P225" s="21">
        <f>P205-Baseline!P205</f>
        <v>64.242787474831289</v>
      </c>
      <c r="Q225" s="21">
        <f>Q205-Baseline!Q205</f>
        <v>68.589871310889052</v>
      </c>
      <c r="R225" s="21">
        <f>R205-Baseline!R205</f>
        <v>72.873953931931482</v>
      </c>
      <c r="S225" s="21">
        <f>S205-Baseline!S205</f>
        <v>77.095948399045767</v>
      </c>
      <c r="T225" s="21">
        <f>T205-Baseline!T205</f>
        <v>81.256754540549693</v>
      </c>
      <c r="U225" s="21">
        <f>U205-Baseline!U205</f>
        <v>85.35725914377096</v>
      </c>
      <c r="V225" s="21">
        <f>V205-Baseline!V205</f>
        <v>89.398336144046993</v>
      </c>
      <c r="W225" s="21">
        <f>W205-Baseline!W205</f>
        <v>93.380846810985688</v>
      </c>
      <c r="X225" s="21">
        <f>X205-Baseline!X205</f>
        <v>97.305639932026722</v>
      </c>
      <c r="Y225" s="21">
        <f>Y205-Baseline!Y205</f>
        <v>101.17355199334253</v>
      </c>
      <c r="Z225" s="21">
        <f>Z205-Baseline!Z205</f>
        <v>104.98540735811753</v>
      </c>
      <c r="AA225" s="21">
        <f>AA205-Baseline!AA205</f>
        <v>108.74201844224361</v>
      </c>
      <c r="AB225" s="21">
        <f>AB205-Baseline!AB205</f>
        <v>112.4441858874693</v>
      </c>
      <c r="AC225" s="21">
        <f>AC205-Baseline!AC205</f>
        <v>116.09269873203957</v>
      </c>
      <c r="AD225" s="21">
        <f>AD205-Baseline!AD205</f>
        <v>119.68833457886242</v>
      </c>
      <c r="AE225" s="21">
        <f>AE205-Baseline!AE205</f>
        <v>123.23185976123858</v>
      </c>
      <c r="AF225" s="21">
        <f>AF205-Baseline!AF205</f>
        <v>126.724029506189</v>
      </c>
      <c r="AG225" s="21">
        <f>AG205-Baseline!AG205</f>
        <v>130.1655880954155</v>
      </c>
      <c r="AH225" s="21">
        <f>AH205-Baseline!AH205</f>
        <v>133.55726902392857</v>
      </c>
      <c r="AI225" s="21">
        <f>AI205-Baseline!AI205</f>
        <v>136.89979515637623</v>
      </c>
      <c r="AJ225" s="21">
        <f>AJ205-Baseline!AJ205</f>
        <v>140.20986957880012</v>
      </c>
      <c r="AK225" s="21">
        <f>AK205-Baseline!AK205</f>
        <v>143.48780735634611</v>
      </c>
      <c r="AL225" s="21">
        <f>AL205-Baseline!AL205</f>
        <v>146.73392049527516</v>
      </c>
      <c r="AM225" s="21">
        <f>AM205-Baseline!AM205</f>
        <v>149.94851797266119</v>
      </c>
      <c r="AN225" s="21">
        <f>AN205-Baseline!AN205</f>
        <v>153.13190576580078</v>
      </c>
      <c r="AO225" s="21">
        <f>AO205-Baseline!AO205</f>
        <v>156.28438688133707</v>
      </c>
      <c r="AP225" s="21">
        <f>AP205-Baseline!AP205</f>
        <v>159.40626138410116</v>
      </c>
      <c r="AQ225" s="21">
        <f>AQ205-Baseline!AQ205</f>
        <v>162.49782642567337</v>
      </c>
      <c r="AR225" s="21">
        <f>AR205-Baseline!AR205</f>
        <v>165.55937627266721</v>
      </c>
      <c r="AS225" s="21">
        <f>AS205-Baseline!AS205</f>
        <v>168.59120233473877</v>
      </c>
      <c r="AT225" s="21">
        <f>AT205-Baseline!AT205</f>
        <v>171.59359319232419</v>
      </c>
      <c r="AU225" s="21">
        <f>AU205-Baseline!AU205</f>
        <v>174.56683462410783</v>
      </c>
      <c r="AV225" s="21">
        <f>AV205-Baseline!AV205</f>
        <v>177.51120963422366</v>
      </c>
      <c r="AW225" s="21">
        <f>AW205-Baseline!AW205</f>
        <v>180.42699847919272</v>
      </c>
      <c r="AX225" s="21">
        <f>AX205-Baseline!AX205</f>
        <v>183.31447869459899</v>
      </c>
      <c r="AY225" s="21">
        <f>AY205-Baseline!AY205</f>
        <v>186.17392512150616</v>
      </c>
      <c r="AZ225" s="21">
        <f>AZ205-Baseline!AZ205</f>
        <v>189.00560993261811</v>
      </c>
      <c r="BA225" s="21">
        <f>BA205-Baseline!BA205</f>
        <v>191.8098026581853</v>
      </c>
      <c r="BB225" s="21">
        <f>BB205-Baseline!BB205</f>
        <v>194.5867702116596</v>
      </c>
    </row>
    <row r="226" spans="1:54" outlineLevel="2">
      <c r="A226" s="501"/>
      <c r="B226" s="150" t="s">
        <v>492</v>
      </c>
      <c r="C226" s="19"/>
      <c r="D226" s="135" t="s">
        <v>382</v>
      </c>
      <c r="E226" s="21">
        <f>E206-Baseline!E206</f>
        <v>6.3632623460162403</v>
      </c>
      <c r="F226" s="21">
        <f>F206-Baseline!F206</f>
        <v>13.336002938225484</v>
      </c>
      <c r="G226" s="21">
        <f>G206-Baseline!G206</f>
        <v>19.428356499050984</v>
      </c>
      <c r="H226" s="21">
        <f>H206-Baseline!H206</f>
        <v>25.294125166358892</v>
      </c>
      <c r="I226" s="21">
        <f>I206-Baseline!I206</f>
        <v>31.9695993479903</v>
      </c>
      <c r="J226" s="21">
        <f>J206-Baseline!J206</f>
        <v>36.784410548205173</v>
      </c>
      <c r="K226" s="21">
        <f>K206-Baseline!K206</f>
        <v>41.529441875953168</v>
      </c>
      <c r="L226" s="21">
        <f>L206-Baseline!L206</f>
        <v>46.205704633733795</v>
      </c>
      <c r="M226" s="21">
        <f>M206-Baseline!M206</f>
        <v>50.814195467488616</v>
      </c>
      <c r="N226" s="21">
        <f>N206-Baseline!N206</f>
        <v>55.355896579015109</v>
      </c>
      <c r="O226" s="21">
        <f>O206-Baseline!O206</f>
        <v>59.83177593530209</v>
      </c>
      <c r="P226" s="21">
        <f>P206-Baseline!P206</f>
        <v>64.242787474831289</v>
      </c>
      <c r="Q226" s="21">
        <f>Q206-Baseline!Q206</f>
        <v>68.589871310889052</v>
      </c>
      <c r="R226" s="21">
        <f>R206-Baseline!R206</f>
        <v>72.873953931931482</v>
      </c>
      <c r="S226" s="21">
        <f>S206-Baseline!S206</f>
        <v>77.095948399045767</v>
      </c>
      <c r="T226" s="21">
        <f>T206-Baseline!T206</f>
        <v>81.256754540549693</v>
      </c>
      <c r="U226" s="21">
        <f>U206-Baseline!U206</f>
        <v>85.35725914377096</v>
      </c>
      <c r="V226" s="21">
        <f>V206-Baseline!V206</f>
        <v>89.398336144046993</v>
      </c>
      <c r="W226" s="21">
        <f>W206-Baseline!W206</f>
        <v>93.380846810985688</v>
      </c>
      <c r="X226" s="21">
        <f>X206-Baseline!X206</f>
        <v>97.305639932026722</v>
      </c>
      <c r="Y226" s="21">
        <f>Y206-Baseline!Y206</f>
        <v>101.17355199334253</v>
      </c>
      <c r="Z226" s="21">
        <f>Z206-Baseline!Z206</f>
        <v>104.98540735811753</v>
      </c>
      <c r="AA226" s="21">
        <f>AA206-Baseline!AA206</f>
        <v>108.74201844224361</v>
      </c>
      <c r="AB226" s="21">
        <f>AB206-Baseline!AB206</f>
        <v>112.4441858874693</v>
      </c>
      <c r="AC226" s="21">
        <f>AC206-Baseline!AC206</f>
        <v>116.09269873203957</v>
      </c>
      <c r="AD226" s="21">
        <f>AD206-Baseline!AD206</f>
        <v>119.68833457886242</v>
      </c>
      <c r="AE226" s="21">
        <f>AE206-Baseline!AE206</f>
        <v>123.23185976123858</v>
      </c>
      <c r="AF226" s="21">
        <f>AF206-Baseline!AF206</f>
        <v>126.724029506189</v>
      </c>
      <c r="AG226" s="21">
        <f>AG206-Baseline!AG206</f>
        <v>130.1655880954155</v>
      </c>
      <c r="AH226" s="21">
        <f>AH206-Baseline!AH206</f>
        <v>133.55726902392857</v>
      </c>
      <c r="AI226" s="21">
        <f>AI206-Baseline!AI206</f>
        <v>136.89979515637623</v>
      </c>
      <c r="AJ226" s="21">
        <f>AJ206-Baseline!AJ206</f>
        <v>140.20986957880012</v>
      </c>
      <c r="AK226" s="21">
        <f>AK206-Baseline!AK206</f>
        <v>143.48780735634611</v>
      </c>
      <c r="AL226" s="21">
        <f>AL206-Baseline!AL206</f>
        <v>146.73392049527516</v>
      </c>
      <c r="AM226" s="21">
        <f>AM206-Baseline!AM206</f>
        <v>149.94851797266119</v>
      </c>
      <c r="AN226" s="21">
        <f>AN206-Baseline!AN206</f>
        <v>153.13190576580078</v>
      </c>
      <c r="AO226" s="21">
        <f>AO206-Baseline!AO206</f>
        <v>156.28438688133707</v>
      </c>
      <c r="AP226" s="21">
        <f>AP206-Baseline!AP206</f>
        <v>159.40626138410116</v>
      </c>
      <c r="AQ226" s="21">
        <f>AQ206-Baseline!AQ206</f>
        <v>162.49782642567337</v>
      </c>
      <c r="AR226" s="21">
        <f>AR206-Baseline!AR206</f>
        <v>165.55937627266721</v>
      </c>
      <c r="AS226" s="21">
        <f>AS206-Baseline!AS206</f>
        <v>168.59120233473877</v>
      </c>
      <c r="AT226" s="21">
        <f>AT206-Baseline!AT206</f>
        <v>171.59359319232419</v>
      </c>
      <c r="AU226" s="21">
        <f>AU206-Baseline!AU206</f>
        <v>174.56683462410783</v>
      </c>
      <c r="AV226" s="21">
        <f>AV206-Baseline!AV206</f>
        <v>177.51120963422366</v>
      </c>
      <c r="AW226" s="21">
        <f>AW206-Baseline!AW206</f>
        <v>180.42699847919272</v>
      </c>
      <c r="AX226" s="21">
        <f>AX206-Baseline!AX206</f>
        <v>183.31447869459899</v>
      </c>
      <c r="AY226" s="21">
        <f>AY206-Baseline!AY206</f>
        <v>186.17392512150616</v>
      </c>
      <c r="AZ226" s="21">
        <f>AZ206-Baseline!AZ206</f>
        <v>189.00560993261811</v>
      </c>
      <c r="BA226" s="21">
        <f>BA206-Baseline!BA206</f>
        <v>191.8098026581853</v>
      </c>
      <c r="BB226" s="21">
        <f>BB206-Baseline!BB206</f>
        <v>194.5867702116596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498</v>
      </c>
    </row>
    <row r="2" spans="1:19">
      <c r="A2" s="492" t="s">
        <v>499</v>
      </c>
      <c r="B2" s="492"/>
      <c r="C2" s="492"/>
      <c r="D2" s="492"/>
      <c r="E2" s="492"/>
      <c r="F2" s="492"/>
      <c r="G2" s="492"/>
      <c r="H2" s="492"/>
      <c r="I2" s="492"/>
      <c r="J2" s="492"/>
      <c r="K2" s="492"/>
      <c r="L2" s="492"/>
      <c r="M2" s="492"/>
      <c r="N2" s="492"/>
      <c r="O2" s="492"/>
      <c r="P2" s="492"/>
      <c r="Q2" s="492"/>
      <c r="R2" s="492"/>
      <c r="S2" s="492"/>
    </row>
    <row r="3" spans="1:19">
      <c r="A3" s="492"/>
      <c r="B3" s="492"/>
      <c r="C3" s="492"/>
      <c r="D3" s="492"/>
      <c r="E3" s="492"/>
      <c r="F3" s="492"/>
      <c r="G3" s="492"/>
      <c r="H3" s="492"/>
      <c r="I3" s="492"/>
      <c r="J3" s="492"/>
      <c r="K3" s="492"/>
      <c r="L3" s="492"/>
      <c r="M3" s="492"/>
      <c r="N3" s="492"/>
      <c r="O3" s="492"/>
      <c r="P3" s="492"/>
      <c r="Q3" s="492"/>
      <c r="R3" s="492"/>
      <c r="S3" s="492"/>
    </row>
    <row r="4" spans="1:19">
      <c r="A4" s="492"/>
      <c r="B4" s="492"/>
      <c r="C4" s="492"/>
      <c r="D4" s="492"/>
      <c r="E4" s="492"/>
      <c r="F4" s="492"/>
      <c r="G4" s="492"/>
      <c r="H4" s="492"/>
      <c r="I4" s="492"/>
      <c r="J4" s="492"/>
      <c r="K4" s="492"/>
      <c r="L4" s="492"/>
      <c r="M4" s="492"/>
      <c r="N4" s="492"/>
      <c r="O4" s="492"/>
      <c r="P4" s="492"/>
      <c r="Q4" s="492"/>
      <c r="R4" s="492"/>
      <c r="S4" s="492"/>
    </row>
    <row r="19" spans="1:19">
      <c r="A19" s="4" t="s">
        <v>519</v>
      </c>
    </row>
    <row r="20" spans="1:19">
      <c r="A20" s="492" t="s">
        <v>520</v>
      </c>
      <c r="B20" s="492"/>
      <c r="C20" s="492"/>
      <c r="D20" s="492"/>
      <c r="E20" s="492"/>
      <c r="F20" s="492"/>
      <c r="G20" s="492"/>
      <c r="H20" s="492"/>
      <c r="I20" s="492"/>
      <c r="J20" s="492"/>
      <c r="K20" s="492"/>
      <c r="L20" s="492"/>
      <c r="M20" s="492"/>
      <c r="N20" s="492"/>
      <c r="O20" s="492"/>
      <c r="P20" s="492"/>
      <c r="Q20" s="492"/>
      <c r="R20" s="492"/>
      <c r="S20" s="492"/>
    </row>
    <row r="21" spans="1:19" ht="25.5" customHeight="1">
      <c r="A21" s="492"/>
      <c r="B21" s="492"/>
      <c r="C21" s="492"/>
      <c r="D21" s="492"/>
      <c r="E21" s="492"/>
      <c r="F21" s="492"/>
      <c r="G21" s="492"/>
      <c r="H21" s="492"/>
      <c r="I21" s="492"/>
      <c r="J21" s="492"/>
      <c r="K21" s="492"/>
      <c r="L21" s="492"/>
      <c r="M21" s="492"/>
      <c r="N21" s="492"/>
      <c r="O21" s="492"/>
      <c r="P21" s="492"/>
      <c r="Q21" s="492"/>
      <c r="R21" s="492"/>
      <c r="S21" s="492"/>
    </row>
    <row r="23" spans="1:19">
      <c r="A23" s="158" t="s">
        <v>339</v>
      </c>
      <c r="B23" s="422"/>
      <c r="C23" s="422"/>
      <c r="D23" s="422"/>
      <c r="E23" s="422"/>
      <c r="F23" s="422"/>
      <c r="G23" s="422"/>
      <c r="H23" s="422"/>
      <c r="I23" s="422"/>
      <c r="J23" s="422"/>
      <c r="K23" s="422"/>
      <c r="L23" s="422"/>
      <c r="M23" s="422"/>
      <c r="N23" s="422"/>
      <c r="O23" s="422"/>
      <c r="P23" s="422"/>
      <c r="Q23" s="422"/>
      <c r="R23" s="422"/>
      <c r="S23" s="422"/>
    </row>
    <row r="24" spans="1:19">
      <c r="A24" s="158" t="s">
        <v>485</v>
      </c>
      <c r="B24" s="422"/>
      <c r="C24" s="422"/>
      <c r="D24" s="422"/>
      <c r="E24" s="422"/>
      <c r="F24" s="422"/>
      <c r="G24" s="422"/>
      <c r="H24" s="422"/>
      <c r="I24" s="422"/>
      <c r="J24" s="422"/>
      <c r="K24" s="422"/>
      <c r="L24" s="422"/>
      <c r="M24" s="422"/>
      <c r="N24" s="422"/>
      <c r="O24" s="422"/>
      <c r="P24" s="422"/>
      <c r="Q24" s="422"/>
      <c r="R24" s="422"/>
      <c r="S24" s="422"/>
    </row>
    <row r="25" spans="1:19">
      <c r="A25" s="159" t="s">
        <v>388</v>
      </c>
      <c r="B25" s="422"/>
      <c r="C25" s="422"/>
      <c r="D25" s="422"/>
      <c r="E25" s="422"/>
      <c r="F25" s="422"/>
      <c r="G25" s="422"/>
      <c r="H25" s="422"/>
      <c r="I25" s="422"/>
      <c r="J25" s="422"/>
      <c r="K25" s="422"/>
      <c r="L25" s="422"/>
      <c r="M25" s="422"/>
      <c r="N25" s="422"/>
      <c r="O25" s="422"/>
      <c r="P25" s="422"/>
      <c r="Q25" s="422"/>
      <c r="R25" s="422"/>
      <c r="S25" s="422"/>
    </row>
    <row r="26" spans="1:19">
      <c r="A26" s="159" t="s">
        <v>464</v>
      </c>
      <c r="B26" s="422"/>
      <c r="C26" s="422"/>
      <c r="D26" s="422"/>
      <c r="E26" s="422"/>
      <c r="F26" s="422"/>
      <c r="G26" s="422"/>
      <c r="H26" s="422"/>
      <c r="I26" s="422"/>
      <c r="J26" s="422"/>
      <c r="K26" s="422"/>
      <c r="L26" s="422"/>
      <c r="M26" s="422"/>
      <c r="N26" s="422"/>
      <c r="O26" s="422"/>
      <c r="P26" s="422"/>
      <c r="Q26" s="422"/>
      <c r="R26" s="422"/>
      <c r="S26" s="422"/>
    </row>
    <row r="27" spans="1:19">
      <c r="A27" s="159" t="s">
        <v>465</v>
      </c>
      <c r="B27" s="422"/>
      <c r="C27" s="422"/>
      <c r="D27" s="422"/>
      <c r="E27" s="422"/>
      <c r="F27" s="422"/>
      <c r="G27" s="422"/>
      <c r="H27" s="422"/>
      <c r="I27" s="422"/>
      <c r="J27" s="422"/>
      <c r="K27" s="422"/>
      <c r="L27" s="422"/>
      <c r="M27" s="422"/>
      <c r="N27" s="422"/>
      <c r="O27" s="422"/>
      <c r="P27" s="422"/>
      <c r="Q27" s="422"/>
      <c r="R27" s="422"/>
      <c r="S27" s="422"/>
    </row>
    <row r="31" spans="1:19">
      <c r="A31" s="4" t="s">
        <v>523</v>
      </c>
    </row>
    <row r="32" spans="1:19">
      <c r="A32" t="s">
        <v>524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topLeftCell="A144" zoomScale="85" zoomScaleNormal="85" workbookViewId="0">
      <selection activeCell="C158" sqref="C158: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c r="E4" s="53" t="s">
        <v>334</v>
      </c>
      <c r="F4" s="91"/>
      <c r="G4" s="28"/>
      <c r="H4" s="10"/>
      <c r="I4" s="430"/>
      <c r="J4" s="431"/>
      <c r="K4" s="431"/>
      <c r="L4" s="431"/>
      <c r="M4" s="431"/>
      <c r="N4" s="432"/>
      <c r="P4" s="436"/>
      <c r="Q4" s="437"/>
      <c r="R4" s="437"/>
      <c r="S4" s="437"/>
      <c r="T4" s="437"/>
      <c r="U4" s="438"/>
    </row>
    <row r="5" spans="1:21" outlineLevel="1">
      <c r="A5" s="13" t="s">
        <v>335</v>
      </c>
      <c r="B5" s="88"/>
      <c r="E5" s="14"/>
      <c r="H5" s="10"/>
      <c r="I5" s="503"/>
      <c r="J5" s="451"/>
      <c r="K5" s="451"/>
      <c r="L5" s="451"/>
      <c r="M5" s="451"/>
      <c r="N5" s="452"/>
      <c r="P5" s="503"/>
      <c r="Q5" s="451"/>
      <c r="R5" s="451"/>
      <c r="S5" s="451"/>
      <c r="T5" s="451"/>
      <c r="U5" s="452"/>
    </row>
    <row r="6" spans="1:21" outlineLevel="1">
      <c r="A6" s="13" t="s">
        <v>338</v>
      </c>
      <c r="B6" s="88"/>
      <c r="E6" s="53" t="s">
        <v>340</v>
      </c>
      <c r="F6" s="90"/>
      <c r="H6" s="10"/>
      <c r="I6" s="453"/>
      <c r="J6" s="454"/>
      <c r="K6" s="454"/>
      <c r="L6" s="454"/>
      <c r="M6" s="454"/>
      <c r="N6" s="455"/>
      <c r="P6" s="453"/>
      <c r="Q6" s="454"/>
      <c r="R6" s="454"/>
      <c r="S6" s="454"/>
      <c r="T6" s="454"/>
      <c r="U6" s="455"/>
    </row>
    <row r="7" spans="1:21" outlineLevel="1">
      <c r="A7" s="13" t="s">
        <v>342</v>
      </c>
      <c r="B7" s="88"/>
      <c r="E7" s="14"/>
      <c r="H7" s="10"/>
      <c r="I7" s="453"/>
      <c r="J7" s="454"/>
      <c r="K7" s="454"/>
      <c r="L7" s="454"/>
      <c r="M7" s="454"/>
      <c r="N7" s="455"/>
      <c r="P7" s="453"/>
      <c r="Q7" s="454"/>
      <c r="R7" s="454"/>
      <c r="S7" s="454"/>
      <c r="T7" s="454"/>
      <c r="U7" s="455"/>
    </row>
    <row r="8" spans="1:21" ht="41" outlineLevel="1" thickBot="1">
      <c r="A8" s="34" t="s">
        <v>343</v>
      </c>
      <c r="B8" s="89"/>
      <c r="E8" s="14"/>
      <c r="H8" s="10"/>
      <c r="I8" s="453"/>
      <c r="J8" s="454"/>
      <c r="K8" s="454"/>
      <c r="L8" s="454"/>
      <c r="M8" s="454"/>
      <c r="N8" s="455"/>
      <c r="P8" s="453"/>
      <c r="Q8" s="454"/>
      <c r="R8" s="454"/>
      <c r="S8" s="454"/>
      <c r="T8" s="454"/>
      <c r="U8" s="455"/>
    </row>
    <row r="9" spans="1:21" outlineLevel="1">
      <c r="E9" s="14"/>
      <c r="H9" s="10"/>
      <c r="I9" s="453"/>
      <c r="J9" s="454"/>
      <c r="K9" s="454"/>
      <c r="L9" s="454"/>
      <c r="M9" s="454"/>
      <c r="N9" s="455"/>
      <c r="P9" s="453"/>
      <c r="Q9" s="454"/>
      <c r="R9" s="454"/>
      <c r="S9" s="454"/>
      <c r="T9" s="454"/>
      <c r="U9" s="455"/>
    </row>
    <row r="10" spans="1:21" ht="14" outlineLevel="1" thickBot="1">
      <c r="A10" s="32" t="s">
        <v>345</v>
      </c>
      <c r="B10" s="35"/>
      <c r="E10" s="14"/>
      <c r="H10" s="10"/>
      <c r="I10" s="453"/>
      <c r="J10" s="454"/>
      <c r="K10" s="454"/>
      <c r="L10" s="454"/>
      <c r="M10" s="454"/>
      <c r="N10" s="455"/>
      <c r="P10" s="453"/>
      <c r="Q10" s="454"/>
      <c r="R10" s="454"/>
      <c r="S10" s="454"/>
      <c r="T10" s="454"/>
      <c r="U10" s="455"/>
    </row>
    <row r="11" spans="1:21" outlineLevel="1">
      <c r="A11" s="16"/>
      <c r="H11" s="10"/>
      <c r="I11" s="453"/>
      <c r="J11" s="454"/>
      <c r="K11" s="454"/>
      <c r="L11" s="454"/>
      <c r="M11" s="454"/>
      <c r="N11" s="455"/>
      <c r="P11" s="453"/>
      <c r="Q11" s="454"/>
      <c r="R11" s="454"/>
      <c r="S11" s="454"/>
      <c r="T11" s="454"/>
      <c r="U11" s="455"/>
    </row>
    <row r="12" spans="1:21" ht="40.5" outlineLevel="1">
      <c r="A12" s="26" t="s">
        <v>346</v>
      </c>
      <c r="B12" s="26" t="s">
        <v>347</v>
      </c>
      <c r="C12" s="26" t="s">
        <v>348</v>
      </c>
      <c r="D12" s="26" t="s">
        <v>349</v>
      </c>
      <c r="E12" s="26" t="s">
        <v>350</v>
      </c>
      <c r="F12" s="26" t="s">
        <v>351</v>
      </c>
      <c r="G12" s="26" t="s">
        <v>352</v>
      </c>
      <c r="I12" s="453"/>
      <c r="J12" s="454"/>
      <c r="K12" s="454"/>
      <c r="L12" s="454"/>
      <c r="M12" s="454"/>
      <c r="N12" s="455"/>
      <c r="P12" s="453"/>
      <c r="Q12" s="454"/>
      <c r="R12" s="454"/>
      <c r="S12" s="454"/>
      <c r="T12" s="454"/>
      <c r="U12" s="455"/>
    </row>
    <row r="13" spans="1:21" outlineLevel="1">
      <c r="A13" s="58">
        <v>2035</v>
      </c>
      <c r="B13" s="21">
        <f t="shared" ref="B13:B18" si="0">INDEX($E$204:$AW$204,1,MATCH($A13,$E$53:$BB$53,0))</f>
        <v>0</v>
      </c>
      <c r="C13" s="21">
        <f>B13-Baseline!B13</f>
        <v>50.814195467488616</v>
      </c>
      <c r="D13" s="21">
        <f t="shared" ref="D13:D18" si="1">INDEX($E$205:$AW$205,1,MATCH($A13,$E$53:$BB$53,0))</f>
        <v>0</v>
      </c>
      <c r="E13" s="21">
        <f>D13-Baseline!D13</f>
        <v>50.814195467488616</v>
      </c>
      <c r="F13" s="21">
        <f t="shared" ref="F13:F18" si="2">INDEX($E$206:$AW$206,1,MATCH($A13,$E$53:$BB$53,0))</f>
        <v>0</v>
      </c>
      <c r="G13" s="21">
        <f>F13-Baseline!F13</f>
        <v>50.814195467488616</v>
      </c>
      <c r="I13" s="453"/>
      <c r="J13" s="454"/>
      <c r="K13" s="454"/>
      <c r="L13" s="454"/>
      <c r="M13" s="454"/>
      <c r="N13" s="455"/>
      <c r="P13" s="453"/>
      <c r="Q13" s="454"/>
      <c r="R13" s="454"/>
      <c r="S13" s="454"/>
      <c r="T13" s="454"/>
      <c r="U13" s="455"/>
    </row>
    <row r="14" spans="1:21" outlineLevel="1">
      <c r="A14" s="58">
        <v>2040</v>
      </c>
      <c r="B14" s="21">
        <f t="shared" si="0"/>
        <v>0</v>
      </c>
      <c r="C14" s="21">
        <f>B14-Baseline!B14</f>
        <v>72.873953931931482</v>
      </c>
      <c r="D14" s="21">
        <f t="shared" si="1"/>
        <v>0</v>
      </c>
      <c r="E14" s="21">
        <f>D14-Baseline!D14</f>
        <v>72.873953931931482</v>
      </c>
      <c r="F14" s="21">
        <f t="shared" si="2"/>
        <v>0</v>
      </c>
      <c r="G14" s="21">
        <f>F14-Baseline!F14</f>
        <v>72.873953931931482</v>
      </c>
      <c r="I14" s="453"/>
      <c r="J14" s="454"/>
      <c r="K14" s="454"/>
      <c r="L14" s="454"/>
      <c r="M14" s="454"/>
      <c r="N14" s="455"/>
      <c r="P14" s="453"/>
      <c r="Q14" s="454"/>
      <c r="R14" s="454"/>
      <c r="S14" s="454"/>
      <c r="T14" s="454"/>
      <c r="U14" s="455"/>
    </row>
    <row r="15" spans="1:21" outlineLevel="1">
      <c r="A15" s="58">
        <v>2045</v>
      </c>
      <c r="B15" s="21">
        <f t="shared" si="0"/>
        <v>0</v>
      </c>
      <c r="C15" s="21">
        <f>B15-Baseline!B15</f>
        <v>93.380846810985688</v>
      </c>
      <c r="D15" s="21">
        <f t="shared" si="1"/>
        <v>0</v>
      </c>
      <c r="E15" s="21">
        <f>D15-Baseline!D15</f>
        <v>93.380846810985688</v>
      </c>
      <c r="F15" s="21">
        <f t="shared" si="2"/>
        <v>0</v>
      </c>
      <c r="G15" s="21">
        <f>F15-Baseline!F15</f>
        <v>93.380846810985688</v>
      </c>
      <c r="I15" s="453"/>
      <c r="J15" s="454"/>
      <c r="K15" s="454"/>
      <c r="L15" s="454"/>
      <c r="M15" s="454"/>
      <c r="N15" s="455"/>
      <c r="P15" s="453"/>
      <c r="Q15" s="454"/>
      <c r="R15" s="454"/>
      <c r="S15" s="454"/>
      <c r="T15" s="454"/>
      <c r="U15" s="455"/>
    </row>
    <row r="16" spans="1:21" outlineLevel="1">
      <c r="A16" s="58">
        <v>2050</v>
      </c>
      <c r="B16" s="21">
        <f t="shared" si="0"/>
        <v>0</v>
      </c>
      <c r="C16" s="21">
        <f>B16-Baseline!B16</f>
        <v>112.4441858874693</v>
      </c>
      <c r="D16" s="21">
        <f t="shared" si="1"/>
        <v>0</v>
      </c>
      <c r="E16" s="21">
        <f>D16-Baseline!D16</f>
        <v>112.4441858874693</v>
      </c>
      <c r="F16" s="21">
        <f t="shared" si="2"/>
        <v>0</v>
      </c>
      <c r="G16" s="21">
        <f>F16-Baseline!F16</f>
        <v>112.4441858874693</v>
      </c>
      <c r="I16" s="453"/>
      <c r="J16" s="454"/>
      <c r="K16" s="454"/>
      <c r="L16" s="454"/>
      <c r="M16" s="454"/>
      <c r="N16" s="455"/>
      <c r="P16" s="453"/>
      <c r="Q16" s="454"/>
      <c r="R16" s="454"/>
      <c r="S16" s="454"/>
      <c r="T16" s="454"/>
      <c r="U16" s="455"/>
    </row>
    <row r="17" spans="1:21" outlineLevel="1">
      <c r="A17" s="58">
        <v>2060</v>
      </c>
      <c r="B17" s="21">
        <f t="shared" si="0"/>
        <v>0</v>
      </c>
      <c r="C17" s="21">
        <f>B17-Baseline!B17</f>
        <v>146.73392049527516</v>
      </c>
      <c r="D17" s="21">
        <f t="shared" si="1"/>
        <v>0</v>
      </c>
      <c r="E17" s="21">
        <f>D17-Baseline!D17</f>
        <v>146.73392049527516</v>
      </c>
      <c r="F17" s="21">
        <f t="shared" si="2"/>
        <v>0</v>
      </c>
      <c r="G17" s="21">
        <f>F17-Baseline!F17</f>
        <v>146.73392049527516</v>
      </c>
      <c r="I17" s="453"/>
      <c r="J17" s="454"/>
      <c r="K17" s="454"/>
      <c r="L17" s="454"/>
      <c r="M17" s="454"/>
      <c r="N17" s="455"/>
      <c r="P17" s="453"/>
      <c r="Q17" s="454"/>
      <c r="R17" s="454"/>
      <c r="S17" s="454"/>
      <c r="T17" s="454"/>
      <c r="U17" s="455"/>
    </row>
    <row r="18" spans="1:21" outlineLevel="1">
      <c r="A18" s="58">
        <v>2070</v>
      </c>
      <c r="B18" s="21">
        <f t="shared" si="0"/>
        <v>0</v>
      </c>
      <c r="C18" s="21">
        <f>B18-Baseline!B18</f>
        <v>177.51120963422366</v>
      </c>
      <c r="D18" s="21">
        <f t="shared" si="1"/>
        <v>0</v>
      </c>
      <c r="E18" s="21">
        <f>D18-Baseline!D18</f>
        <v>177.51120963422366</v>
      </c>
      <c r="F18" s="21">
        <f t="shared" si="2"/>
        <v>0</v>
      </c>
      <c r="G18" s="21">
        <f>F18-Baseline!F18</f>
        <v>177.51120963422366</v>
      </c>
      <c r="I18" s="456"/>
      <c r="J18" s="457"/>
      <c r="K18" s="457"/>
      <c r="L18" s="457"/>
      <c r="M18" s="457"/>
      <c r="N18" s="458"/>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f>Baseline!B20</f>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503"/>
      <c r="J21" s="451"/>
      <c r="K21" s="451"/>
      <c r="L21" s="451"/>
      <c r="M21" s="451"/>
      <c r="N21" s="452"/>
      <c r="P21" s="503"/>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79" t="s">
        <v>357</v>
      </c>
      <c r="C23" s="480"/>
      <c r="D23" s="480"/>
      <c r="E23" s="480"/>
      <c r="F23" s="480"/>
      <c r="G23" s="481"/>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358</v>
      </c>
      <c r="I24" s="453"/>
      <c r="J24" s="454"/>
      <c r="K24" s="454"/>
      <c r="L24" s="454"/>
      <c r="M24" s="454"/>
      <c r="N24" s="455"/>
      <c r="P24" s="453"/>
      <c r="Q24" s="454"/>
      <c r="R24" s="454"/>
      <c r="S24" s="454"/>
      <c r="T24" s="454"/>
      <c r="U24" s="455"/>
    </row>
    <row r="25" spans="1:21" ht="14" outlineLevel="1" thickBot="1">
      <c r="B25" s="30" t="s">
        <v>359</v>
      </c>
      <c r="C25" s="30" t="s">
        <v>359</v>
      </c>
      <c r="D25" s="30" t="s">
        <v>359</v>
      </c>
      <c r="E25" s="30" t="s">
        <v>359</v>
      </c>
      <c r="F25" s="30" t="s">
        <v>359</v>
      </c>
      <c r="G25" s="30" t="s">
        <v>359</v>
      </c>
      <c r="I25" s="453"/>
      <c r="J25" s="454"/>
      <c r="K25" s="454"/>
      <c r="L25" s="454"/>
      <c r="M25" s="454"/>
      <c r="N25" s="455"/>
      <c r="P25" s="453"/>
      <c r="Q25" s="454"/>
      <c r="R25" s="454"/>
      <c r="S25" s="454"/>
      <c r="T25" s="454"/>
      <c r="U25" s="455"/>
    </row>
    <row r="26" spans="1:21" outlineLevel="1">
      <c r="A26" s="54" t="s">
        <v>360</v>
      </c>
      <c r="B26" s="21">
        <f>E64</f>
        <v>0</v>
      </c>
      <c r="C26" s="21">
        <f>F64</f>
        <v>0</v>
      </c>
      <c r="D26" s="21">
        <f>G64</f>
        <v>0</v>
      </c>
      <c r="E26" s="21">
        <f>H64</f>
        <v>0</v>
      </c>
      <c r="F26" s="21">
        <f>I64</f>
        <v>0</v>
      </c>
      <c r="G26" s="21">
        <f>SUM(J64:BB64)</f>
        <v>0</v>
      </c>
      <c r="I26" s="453"/>
      <c r="J26" s="454"/>
      <c r="K26" s="454"/>
      <c r="L26" s="454"/>
      <c r="M26" s="454"/>
      <c r="N26" s="455"/>
      <c r="P26" s="453"/>
      <c r="Q26" s="454"/>
      <c r="R26" s="454"/>
      <c r="S26" s="454"/>
      <c r="T26" s="454"/>
      <c r="U26" s="455"/>
    </row>
    <row r="27" spans="1:21" outlineLevel="1">
      <c r="A27" s="54" t="s">
        <v>361</v>
      </c>
      <c r="B27" s="21">
        <f>E71+E77</f>
        <v>0</v>
      </c>
      <c r="C27" s="21">
        <f>F71+F77</f>
        <v>0</v>
      </c>
      <c r="D27" s="21">
        <f>G71+G77</f>
        <v>0</v>
      </c>
      <c r="E27" s="21">
        <f>H71+H77</f>
        <v>0</v>
      </c>
      <c r="F27" s="21">
        <f>I71+I77</f>
        <v>0</v>
      </c>
      <c r="G27" s="21">
        <f>SUM(J71:BB71)+SUM(J77:BB77)</f>
        <v>0</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362</v>
      </c>
      <c r="C30" s="310" t="s">
        <v>363</v>
      </c>
      <c r="D30" s="483" t="s">
        <v>322</v>
      </c>
      <c r="E30" s="484"/>
      <c r="F30" s="484"/>
      <c r="G30" s="485"/>
      <c r="I30" s="453"/>
      <c r="J30" s="454"/>
      <c r="K30" s="454"/>
      <c r="L30" s="454"/>
      <c r="M30" s="454"/>
      <c r="N30" s="455"/>
      <c r="P30" s="453"/>
      <c r="Q30" s="454"/>
      <c r="R30" s="454"/>
      <c r="S30" s="454"/>
      <c r="T30" s="454"/>
      <c r="U30" s="455"/>
    </row>
    <row r="31" spans="1:21" outlineLevel="1">
      <c r="A31" s="465" t="s">
        <v>364</v>
      </c>
      <c r="B31" s="311"/>
      <c r="C31" s="307"/>
      <c r="D31" s="504"/>
      <c r="E31" s="504"/>
      <c r="F31" s="504"/>
      <c r="G31" s="505"/>
      <c r="I31" s="453"/>
      <c r="J31" s="454"/>
      <c r="K31" s="454"/>
      <c r="L31" s="454"/>
      <c r="M31" s="454"/>
      <c r="N31" s="455"/>
      <c r="P31" s="453"/>
      <c r="Q31" s="454"/>
      <c r="R31" s="454"/>
      <c r="S31" s="454"/>
      <c r="T31" s="454"/>
      <c r="U31" s="455"/>
    </row>
    <row r="32" spans="1:21" outlineLevel="1">
      <c r="A32" s="465"/>
      <c r="B32" s="312"/>
      <c r="C32" s="252"/>
      <c r="D32" s="488"/>
      <c r="E32" s="488"/>
      <c r="F32" s="488"/>
      <c r="G32" s="489"/>
      <c r="I32" s="453"/>
      <c r="J32" s="454"/>
      <c r="K32" s="454"/>
      <c r="L32" s="454"/>
      <c r="M32" s="454"/>
      <c r="N32" s="455"/>
      <c r="P32" s="453"/>
      <c r="Q32" s="454"/>
      <c r="R32" s="454"/>
      <c r="S32" s="454"/>
      <c r="T32" s="454"/>
      <c r="U32" s="455"/>
    </row>
    <row r="33" spans="1:21" outlineLevel="1">
      <c r="A33" s="465"/>
      <c r="B33" s="312"/>
      <c r="C33" s="252"/>
      <c r="D33" s="488"/>
      <c r="E33" s="488"/>
      <c r="F33" s="488"/>
      <c r="G33" s="489"/>
      <c r="I33" s="453"/>
      <c r="J33" s="454"/>
      <c r="K33" s="454"/>
      <c r="L33" s="454"/>
      <c r="M33" s="454"/>
      <c r="N33" s="455"/>
      <c r="P33" s="453"/>
      <c r="Q33" s="454"/>
      <c r="R33" s="454"/>
      <c r="S33" s="454"/>
      <c r="T33" s="454"/>
      <c r="U33" s="455"/>
    </row>
    <row r="34" spans="1:21" outlineLevel="1">
      <c r="A34" s="465"/>
      <c r="B34" s="312"/>
      <c r="C34" s="252"/>
      <c r="D34" s="488"/>
      <c r="E34" s="488"/>
      <c r="F34" s="488"/>
      <c r="G34" s="489"/>
      <c r="I34" s="453"/>
      <c r="J34" s="454"/>
      <c r="K34" s="454"/>
      <c r="L34" s="454"/>
      <c r="M34" s="454"/>
      <c r="N34" s="455"/>
      <c r="P34" s="453"/>
      <c r="Q34" s="454"/>
      <c r="R34" s="454"/>
      <c r="S34" s="454"/>
      <c r="T34" s="454"/>
      <c r="U34" s="455"/>
    </row>
    <row r="35" spans="1:21" outlineLevel="1">
      <c r="A35" s="465"/>
      <c r="B35" s="312"/>
      <c r="C35" s="252"/>
      <c r="D35" s="488"/>
      <c r="E35" s="488"/>
      <c r="F35" s="488"/>
      <c r="G35" s="489"/>
      <c r="I35" s="453"/>
      <c r="J35" s="454"/>
      <c r="K35" s="454"/>
      <c r="L35" s="454"/>
      <c r="M35" s="454"/>
      <c r="N35" s="455"/>
      <c r="P35" s="453"/>
      <c r="Q35" s="454"/>
      <c r="R35" s="454"/>
      <c r="S35" s="454"/>
      <c r="T35" s="454"/>
      <c r="U35" s="455"/>
    </row>
    <row r="36" spans="1:21" outlineLevel="1">
      <c r="A36" s="465"/>
      <c r="B36" s="312"/>
      <c r="C36" s="252"/>
      <c r="D36" s="488"/>
      <c r="E36" s="488"/>
      <c r="F36" s="488"/>
      <c r="G36" s="489"/>
      <c r="I36" s="453"/>
      <c r="J36" s="454"/>
      <c r="K36" s="454"/>
      <c r="L36" s="454"/>
      <c r="M36" s="454"/>
      <c r="N36" s="455"/>
      <c r="P36" s="453"/>
      <c r="Q36" s="454"/>
      <c r="R36" s="454"/>
      <c r="S36" s="454"/>
      <c r="T36" s="454"/>
      <c r="U36" s="455"/>
    </row>
    <row r="37" spans="1:21" outlineLevel="1">
      <c r="A37" s="465"/>
      <c r="B37" s="312"/>
      <c r="C37" s="252"/>
      <c r="D37" s="488"/>
      <c r="E37" s="488"/>
      <c r="F37" s="488"/>
      <c r="G37" s="489"/>
      <c r="I37" s="453"/>
      <c r="J37" s="454"/>
      <c r="K37" s="454"/>
      <c r="L37" s="454"/>
      <c r="M37" s="454"/>
      <c r="N37" s="455"/>
      <c r="P37" s="453"/>
      <c r="Q37" s="454"/>
      <c r="R37" s="454"/>
      <c r="S37" s="454"/>
      <c r="T37" s="454"/>
      <c r="U37" s="455"/>
    </row>
    <row r="38" spans="1:21" outlineLevel="1">
      <c r="A38" s="465"/>
      <c r="B38" s="312"/>
      <c r="C38" s="252"/>
      <c r="D38" s="488"/>
      <c r="E38" s="488"/>
      <c r="F38" s="488"/>
      <c r="G38" s="489"/>
      <c r="I38" s="453"/>
      <c r="J38" s="454"/>
      <c r="K38" s="454"/>
      <c r="L38" s="454"/>
      <c r="M38" s="454"/>
      <c r="N38" s="455"/>
      <c r="P38" s="453"/>
      <c r="Q38" s="454"/>
      <c r="R38" s="454"/>
      <c r="S38" s="454"/>
      <c r="T38" s="454"/>
      <c r="U38" s="455"/>
    </row>
    <row r="39" spans="1:21" outlineLevel="1">
      <c r="A39" s="465"/>
      <c r="B39" s="312"/>
      <c r="C39" s="252"/>
      <c r="D39" s="488"/>
      <c r="E39" s="488"/>
      <c r="F39" s="488"/>
      <c r="G39" s="489"/>
      <c r="I39" s="453"/>
      <c r="J39" s="454"/>
      <c r="K39" s="454"/>
      <c r="L39" s="454"/>
      <c r="M39" s="454"/>
      <c r="N39" s="455"/>
      <c r="P39" s="453"/>
      <c r="Q39" s="454"/>
      <c r="R39" s="454"/>
      <c r="S39" s="454"/>
      <c r="T39" s="454"/>
      <c r="U39" s="455"/>
    </row>
    <row r="40" spans="1:21" ht="14" outlineLevel="1" thickBot="1">
      <c r="A40" s="466"/>
      <c r="B40" s="313"/>
      <c r="C40" s="314"/>
      <c r="D40" s="486"/>
      <c r="E40" s="486"/>
      <c r="F40" s="486"/>
      <c r="G40" s="487"/>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c r="C54" s="127"/>
      <c r="D54" s="124" t="s">
        <v>382</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4"/>
      <c r="B55" s="36"/>
      <c r="C55" s="121"/>
      <c r="D55" s="2" t="s">
        <v>382</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c r="C66" s="267"/>
      <c r="D66" s="268" t="s">
        <v>382</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396</v>
      </c>
      <c r="C83" t="s">
        <v>397</v>
      </c>
      <c r="D83" t="s">
        <v>382</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398</v>
      </c>
      <c r="C84" t="s">
        <v>399</v>
      </c>
      <c r="D84" t="s">
        <v>382</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528</v>
      </c>
      <c r="C108" t="s">
        <v>529</v>
      </c>
      <c r="D108" t="s">
        <v>382</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530</v>
      </c>
      <c r="C109" t="s">
        <v>531</v>
      </c>
      <c r="D109" t="s">
        <v>382</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532</v>
      </c>
      <c r="C110" t="s">
        <v>533</v>
      </c>
      <c r="D110" t="s">
        <v>382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534</v>
      </c>
      <c r="C111" t="s">
        <v>535</v>
      </c>
      <c r="D111" t="s">
        <v>382</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536</v>
      </c>
      <c r="C112" t="s">
        <v>537</v>
      </c>
      <c r="D112" t="s">
        <v>382</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538</v>
      </c>
      <c r="C113" t="s">
        <v>539</v>
      </c>
      <c r="D113" t="s">
        <v>382</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540</v>
      </c>
      <c r="C114" t="s">
        <v>541</v>
      </c>
      <c r="D114" t="s">
        <v>382</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542</v>
      </c>
      <c r="C115" t="s">
        <v>543</v>
      </c>
      <c r="D115" t="s">
        <v>382</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544</v>
      </c>
      <c r="C116" t="s">
        <v>545</v>
      </c>
      <c r="D116" t="s">
        <v>382</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546</v>
      </c>
      <c r="C117" t="s">
        <v>547</v>
      </c>
      <c r="D117" t="s">
        <v>382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548</v>
      </c>
      <c r="C118" t="s">
        <v>549</v>
      </c>
      <c r="D118" t="s">
        <v>382</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550</v>
      </c>
      <c r="C119" t="s">
        <v>551</v>
      </c>
      <c r="D119" t="s">
        <v>382</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552</v>
      </c>
      <c r="C120" t="s">
        <v>553</v>
      </c>
      <c r="D120" t="s">
        <v>382</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554</v>
      </c>
      <c r="C121" t="s">
        <v>555</v>
      </c>
      <c r="D121" t="s">
        <v>382</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556</v>
      </c>
      <c r="C122" t="s">
        <v>557</v>
      </c>
      <c r="D122" t="s">
        <v>382</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558</v>
      </c>
      <c r="C123" t="s">
        <v>559</v>
      </c>
      <c r="D123" t="s">
        <v>382</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560</v>
      </c>
      <c r="C124" t="s">
        <v>561</v>
      </c>
      <c r="D124" t="s">
        <v>382</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562</v>
      </c>
      <c r="C125" t="s">
        <v>563</v>
      </c>
      <c r="D125" t="s">
        <v>382</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564</v>
      </c>
      <c r="C126" t="s">
        <v>565</v>
      </c>
      <c r="D126" t="s">
        <v>382</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566</v>
      </c>
      <c r="C127" t="s">
        <v>567</v>
      </c>
      <c r="D127" t="s">
        <v>382</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450</v>
      </c>
      <c r="C130" t="s">
        <v>451</v>
      </c>
      <c r="D130" t="s">
        <v>382</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452</v>
      </c>
      <c r="C131" t="s">
        <v>453</v>
      </c>
      <c r="D131" t="s">
        <v>382</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454</v>
      </c>
      <c r="C132" t="s">
        <v>455</v>
      </c>
      <c r="D132" t="s">
        <v>382</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456</v>
      </c>
      <c r="C133" s="7" t="s">
        <v>457</v>
      </c>
      <c r="D133" s="7" t="s">
        <v>382</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458</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459</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31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315" t="s">
        <v>467</v>
      </c>
      <c r="D151" s="135" t="s">
        <v>382</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1"/>
      <c r="B152" s="135" t="s">
        <v>287</v>
      </c>
      <c r="C152" s="31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31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315" t="s">
        <v>464</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315" t="s">
        <v>465</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1"/>
      <c r="B191" s="150" t="s">
        <v>485</v>
      </c>
      <c r="C191" s="19"/>
      <c r="D191" s="135" t="s">
        <v>382</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1"/>
      <c r="B192" s="150" t="s">
        <v>570</v>
      </c>
      <c r="C192" s="19"/>
      <c r="D192" s="135" t="s">
        <v>382</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1"/>
      <c r="B193" s="150" t="s">
        <v>486</v>
      </c>
      <c r="C193" s="19"/>
      <c r="D193" s="135" t="s">
        <v>382</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1"/>
      <c r="B194" s="150" t="s">
        <v>487</v>
      </c>
      <c r="C194" s="19"/>
      <c r="D194" s="135" t="s">
        <v>382</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1"/>
      <c r="B195" s="150" t="s">
        <v>488</v>
      </c>
      <c r="C195" s="19"/>
      <c r="D195" s="135" t="s">
        <v>382</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1"/>
      <c r="B196" s="150" t="s">
        <v>284</v>
      </c>
      <c r="C196" s="19"/>
      <c r="D196" s="135" t="s">
        <v>382</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1"/>
      <c r="B197" s="150" t="s">
        <v>287</v>
      </c>
      <c r="C197" s="19"/>
      <c r="D197" s="135" t="s">
        <v>382</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2"/>
      <c r="B198" s="150" t="s">
        <v>469</v>
      </c>
      <c r="C198" s="19"/>
      <c r="D198" s="135" t="s">
        <v>382</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1"/>
      <c r="B201" s="150" t="s">
        <v>491</v>
      </c>
      <c r="C201" s="19"/>
      <c r="D201" s="135" t="s">
        <v>382</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2"/>
      <c r="B202" s="150" t="s">
        <v>492</v>
      </c>
      <c r="C202" s="19"/>
      <c r="D202" s="135" t="s">
        <v>382</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0" t="s">
        <v>493</v>
      </c>
      <c r="B204" s="150" t="s">
        <v>494</v>
      </c>
      <c r="C204" s="19"/>
      <c r="D204" s="135" t="s">
        <v>382</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1"/>
      <c r="B205" s="150" t="s">
        <v>495</v>
      </c>
      <c r="C205" s="19"/>
      <c r="D205" s="135" t="s">
        <v>382</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2"/>
      <c r="B206" s="150" t="s">
        <v>496</v>
      </c>
      <c r="C206" s="19"/>
      <c r="D206" s="135" t="s">
        <v>382</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571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99" t="s">
        <v>484</v>
      </c>
      <c r="B210" s="150" t="s">
        <v>572</v>
      </c>
      <c r="C210" s="19"/>
      <c r="D210" s="135" t="s">
        <v>382</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00"/>
      <c r="B211" s="150" t="s">
        <v>485</v>
      </c>
      <c r="C211" s="19"/>
      <c r="D211" s="135" t="s">
        <v>382</v>
      </c>
      <c r="E211" s="21">
        <f>E191-Baseline!E191</f>
        <v>1.183854</v>
      </c>
      <c r="F211" s="21">
        <f>F191-Baseline!F191</f>
        <v>1.8683961352657006</v>
      </c>
      <c r="G211" s="21">
        <f>G191-Baseline!G191</f>
        <v>1.0619851105043292</v>
      </c>
      <c r="H211" s="21">
        <f>H191-Baseline!H191</f>
        <v>0.90830410757109892</v>
      </c>
      <c r="I211" s="21">
        <f>I191-Baseline!I191</f>
        <v>1.7898569343545532</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00"/>
      <c r="B212" s="150" t="s">
        <v>570</v>
      </c>
      <c r="C212" s="19"/>
      <c r="D212" s="135" t="s">
        <v>382</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0</v>
      </c>
      <c r="L212" s="21">
        <f>L77*L186-Baseline!L77*Baseline!L186</f>
        <v>0</v>
      </c>
      <c r="M212" s="21">
        <f>M77*M186-Baseline!M77*Baseline!M186</f>
        <v>0</v>
      </c>
      <c r="N212" s="21">
        <f>N77*N186-Baseline!N77*Baseline!N186</f>
        <v>0</v>
      </c>
      <c r="O212" s="21">
        <f>O77*O186-Baseline!O77*Baseline!O186</f>
        <v>0</v>
      </c>
      <c r="P212" s="21">
        <f>P77*P186-Baseline!P77*Baseline!P186</f>
        <v>0</v>
      </c>
      <c r="Q212" s="21">
        <f>Q77*Q186-Baseline!Q77*Baseline!Q186</f>
        <v>0</v>
      </c>
      <c r="R212" s="21">
        <f>R77*R186-Baseline!R77*Baseline!R186</f>
        <v>0</v>
      </c>
      <c r="S212" s="21">
        <f>S77*S186-Baseline!S77*Baseline!S186</f>
        <v>0</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00"/>
      <c r="B213" s="150" t="s">
        <v>486</v>
      </c>
      <c r="C213" s="19"/>
      <c r="D213" s="135" t="s">
        <v>382</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00"/>
      <c r="B214" s="150" t="s">
        <v>487</v>
      </c>
      <c r="C214" s="19"/>
      <c r="D214" s="135" t="s">
        <v>382</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00"/>
      <c r="B215" s="150" t="s">
        <v>488</v>
      </c>
      <c r="C215" s="19"/>
      <c r="D215" s="135" t="s">
        <v>382</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00"/>
      <c r="B216" s="150" t="s">
        <v>284</v>
      </c>
      <c r="C216" s="19"/>
      <c r="D216" s="135" t="s">
        <v>382</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00"/>
      <c r="B217" s="150" t="s">
        <v>287</v>
      </c>
      <c r="C217" s="19"/>
      <c r="D217" s="135"/>
      <c r="E217" s="21">
        <f>E197-Baseline!E197</f>
        <v>5.1794083460162401</v>
      </c>
      <c r="F217" s="21">
        <f>F197-Baseline!F197</f>
        <v>5.1043444569435419</v>
      </c>
      <c r="G217" s="21">
        <f>G197-Baseline!G197</f>
        <v>5.0303684503211725</v>
      </c>
      <c r="H217" s="21">
        <f>H197-Baseline!H197</f>
        <v>4.9574645597368088</v>
      </c>
      <c r="I217" s="21">
        <f>I197-Baseline!I197</f>
        <v>4.8856172472768558</v>
      </c>
      <c r="J217" s="21">
        <f>J197-Baseline!J197</f>
        <v>4.8148112002148729</v>
      </c>
      <c r="K217" s="21">
        <f>K197-Baseline!K197</f>
        <v>4.7450313277479914</v>
      </c>
      <c r="L217" s="21">
        <f>L197-Baseline!L197</f>
        <v>4.6762627577806279</v>
      </c>
      <c r="M217" s="21">
        <f>M197-Baseline!M197</f>
        <v>4.6084908337548232</v>
      </c>
      <c r="N217" s="21">
        <f>N197-Baseline!N197</f>
        <v>4.5417011115264927</v>
      </c>
      <c r="O217" s="21">
        <f>O197-Baseline!O197</f>
        <v>4.4758793562869794</v>
      </c>
      <c r="P217" s="21">
        <f>P197-Baseline!P197</f>
        <v>4.4110115395291967</v>
      </c>
      <c r="Q217" s="21">
        <f>Q197-Baseline!Q197</f>
        <v>4.3470838360577595</v>
      </c>
      <c r="R217" s="21">
        <f>R197-Baseline!R197</f>
        <v>4.2840826210424305</v>
      </c>
      <c r="S217" s="21">
        <f>S197-Baseline!S197</f>
        <v>4.2219944671142793</v>
      </c>
      <c r="T217" s="21">
        <f>T197-Baseline!T197</f>
        <v>4.1608061415039286</v>
      </c>
      <c r="U217" s="21">
        <f>U197-Baseline!U197</f>
        <v>4.1005046032212631</v>
      </c>
      <c r="V217" s="21">
        <f>V197-Baseline!V197</f>
        <v>4.0410770002760277</v>
      </c>
      <c r="W217" s="21">
        <f>W197-Baseline!W197</f>
        <v>3.9825106669386949</v>
      </c>
      <c r="X217" s="21">
        <f>X197-Baseline!X197</f>
        <v>3.9247931210410334</v>
      </c>
      <c r="Y217" s="21">
        <f>Y197-Baseline!Y197</f>
        <v>3.8679120613158009</v>
      </c>
      <c r="Z217" s="21">
        <f>Z197-Baseline!Z197</f>
        <v>3.8118553647749938</v>
      </c>
      <c r="AA217" s="21">
        <f>AA197-Baseline!AA197</f>
        <v>3.7566110841260802</v>
      </c>
      <c r="AB217" s="21">
        <f>AB197-Baseline!AB197</f>
        <v>3.7021674452257027</v>
      </c>
      <c r="AC217" s="21">
        <f>AC197-Baseline!AC197</f>
        <v>3.6485128445702593</v>
      </c>
      <c r="AD217" s="21">
        <f>AD197-Baseline!AD197</f>
        <v>3.5956358468228631</v>
      </c>
      <c r="AE217" s="21">
        <f>AE197-Baseline!AE197</f>
        <v>3.5435251823761558</v>
      </c>
      <c r="AF217" s="21">
        <f>AF197-Baseline!AF197</f>
        <v>3.4921697449504148</v>
      </c>
      <c r="AG217" s="21">
        <f>AG197-Baseline!AG197</f>
        <v>3.4415585892264957</v>
      </c>
      <c r="AH217" s="21">
        <f>AH197-Baseline!AH197</f>
        <v>3.3916809285130691</v>
      </c>
      <c r="AI217" s="21">
        <f>AI197-Baseline!AI197</f>
        <v>3.3425261324476629</v>
      </c>
      <c r="AJ217" s="21">
        <f>AJ197-Baseline!AJ197</f>
        <v>3.3100744224238983</v>
      </c>
      <c r="AK217" s="21">
        <f>AK197-Baseline!AK197</f>
        <v>3.2779377775459966</v>
      </c>
      <c r="AL217" s="21">
        <f>AL197-Baseline!AL197</f>
        <v>3.246113138929045</v>
      </c>
      <c r="AM217" s="21">
        <f>AM197-Baseline!AM197</f>
        <v>3.2145974773860448</v>
      </c>
      <c r="AN217" s="21">
        <f>AN197-Baseline!AN197</f>
        <v>3.1833877931395786</v>
      </c>
      <c r="AO217" s="21">
        <f>AO197-Baseline!AO197</f>
        <v>3.1524811155362809</v>
      </c>
      <c r="AP217" s="21">
        <f>AP197-Baseline!AP197</f>
        <v>3.1218745027640837</v>
      </c>
      <c r="AQ217" s="21">
        <f>AQ197-Baseline!AQ197</f>
        <v>3.0915650415722</v>
      </c>
      <c r="AR217" s="21">
        <f>AR197-Baseline!AR197</f>
        <v>3.06154984699383</v>
      </c>
      <c r="AS217" s="21">
        <f>AS197-Baseline!AS197</f>
        <v>3.0318260620715596</v>
      </c>
      <c r="AT217" s="21">
        <f>AT197-Baseline!AT197</f>
        <v>3.0023908575854281</v>
      </c>
      <c r="AU217" s="21">
        <f>AU197-Baseline!AU197</f>
        <v>2.9732414317836282</v>
      </c>
      <c r="AV217" s="21">
        <f>AV197-Baseline!AV197</f>
        <v>2.944375010115825</v>
      </c>
      <c r="AW217" s="21">
        <f>AW197-Baseline!AW197</f>
        <v>2.9157888449690703</v>
      </c>
      <c r="AX217" s="21">
        <f>AX197-Baseline!AX197</f>
        <v>2.8874802154062635</v>
      </c>
      <c r="AY217" s="21">
        <f>AY197-Baseline!AY197</f>
        <v>2.8594464269071733</v>
      </c>
      <c r="AZ217" s="21">
        <f>AZ197-Baseline!AZ197</f>
        <v>2.8316848111119581</v>
      </c>
      <c r="BA217" s="21">
        <f>BA197-Baseline!BA197</f>
        <v>2.8041927255671815</v>
      </c>
      <c r="BB217" s="21">
        <f>BB197-Baseline!BB197</f>
        <v>2.7769675534742961</v>
      </c>
    </row>
    <row r="218" spans="1:54" outlineLevel="2">
      <c r="A218" s="501"/>
      <c r="B218" s="150" t="s">
        <v>469</v>
      </c>
      <c r="C218" s="19"/>
      <c r="D218" s="135" t="s">
        <v>382</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99" t="s">
        <v>489</v>
      </c>
      <c r="B220" s="150" t="s">
        <v>490</v>
      </c>
      <c r="C220" s="19"/>
      <c r="D220" s="135" t="s">
        <v>382</v>
      </c>
      <c r="E220" s="21">
        <f>SUM(E210:E213,E216:E218)</f>
        <v>6.3632623460162403</v>
      </c>
      <c r="F220" s="21">
        <f t="shared" ref="F220:BB220" si="31">SUM(F210:F213,F216:F218)</f>
        <v>6.9727405922092425</v>
      </c>
      <c r="G220" s="21">
        <f t="shared" si="31"/>
        <v>6.0923535608255017</v>
      </c>
      <c r="H220" s="21">
        <f t="shared" si="31"/>
        <v>5.8657686673079077</v>
      </c>
      <c r="I220" s="21">
        <f t="shared" si="31"/>
        <v>6.6754741816314089</v>
      </c>
      <c r="J220" s="21">
        <f t="shared" si="31"/>
        <v>4.8148112002148729</v>
      </c>
      <c r="K220" s="21">
        <f t="shared" si="31"/>
        <v>4.7450313277479914</v>
      </c>
      <c r="L220" s="21">
        <f t="shared" si="31"/>
        <v>4.6762627577806279</v>
      </c>
      <c r="M220" s="21">
        <f t="shared" si="31"/>
        <v>4.6084908337548232</v>
      </c>
      <c r="N220" s="21">
        <f t="shared" si="31"/>
        <v>4.5417011115264927</v>
      </c>
      <c r="O220" s="21">
        <f t="shared" si="31"/>
        <v>4.4758793562869794</v>
      </c>
      <c r="P220" s="21">
        <f t="shared" si="31"/>
        <v>4.4110115395291967</v>
      </c>
      <c r="Q220" s="21">
        <f t="shared" si="31"/>
        <v>4.3470838360577595</v>
      </c>
      <c r="R220" s="21">
        <f t="shared" si="31"/>
        <v>4.2840826210424305</v>
      </c>
      <c r="S220" s="21">
        <f t="shared" si="31"/>
        <v>4.2219944671142793</v>
      </c>
      <c r="T220" s="21">
        <f t="shared" si="31"/>
        <v>4.1608061415039286</v>
      </c>
      <c r="U220" s="21">
        <f t="shared" si="31"/>
        <v>4.1005046032212631</v>
      </c>
      <c r="V220" s="21">
        <f t="shared" si="31"/>
        <v>4.0410770002760277</v>
      </c>
      <c r="W220" s="21">
        <f t="shared" si="31"/>
        <v>3.9825106669386949</v>
      </c>
      <c r="X220" s="21">
        <f t="shared" si="31"/>
        <v>3.9247931210410334</v>
      </c>
      <c r="Y220" s="21">
        <f t="shared" si="31"/>
        <v>3.8679120613158009</v>
      </c>
      <c r="Z220" s="21">
        <f t="shared" si="31"/>
        <v>3.8118553647749938</v>
      </c>
      <c r="AA220" s="21">
        <f t="shared" si="31"/>
        <v>3.7566110841260802</v>
      </c>
      <c r="AB220" s="21">
        <f t="shared" si="31"/>
        <v>3.7021674452257027</v>
      </c>
      <c r="AC220" s="21">
        <f t="shared" si="31"/>
        <v>3.6485128445702593</v>
      </c>
      <c r="AD220" s="21">
        <f t="shared" si="31"/>
        <v>3.5956358468228631</v>
      </c>
      <c r="AE220" s="21">
        <f t="shared" si="31"/>
        <v>3.5435251823761558</v>
      </c>
      <c r="AF220" s="21">
        <f t="shared" si="31"/>
        <v>3.4921697449504148</v>
      </c>
      <c r="AG220" s="21">
        <f t="shared" si="31"/>
        <v>3.4415585892264957</v>
      </c>
      <c r="AH220" s="21">
        <f t="shared" si="31"/>
        <v>3.3916809285130691</v>
      </c>
      <c r="AI220" s="21">
        <f t="shared" si="31"/>
        <v>3.3425261324476629</v>
      </c>
      <c r="AJ220" s="21">
        <f t="shared" si="31"/>
        <v>3.3100744224238983</v>
      </c>
      <c r="AK220" s="21">
        <f t="shared" si="31"/>
        <v>3.2779377775459966</v>
      </c>
      <c r="AL220" s="21">
        <f t="shared" si="31"/>
        <v>3.246113138929045</v>
      </c>
      <c r="AM220" s="21">
        <f t="shared" si="31"/>
        <v>3.2145974773860448</v>
      </c>
      <c r="AN220" s="21">
        <f t="shared" si="31"/>
        <v>3.1833877931395786</v>
      </c>
      <c r="AO220" s="21">
        <f t="shared" si="31"/>
        <v>3.1524811155362809</v>
      </c>
      <c r="AP220" s="21">
        <f t="shared" si="31"/>
        <v>3.1218745027640837</v>
      </c>
      <c r="AQ220" s="21">
        <f t="shared" si="31"/>
        <v>3.0915650415722</v>
      </c>
      <c r="AR220" s="21">
        <f t="shared" si="31"/>
        <v>3.06154984699383</v>
      </c>
      <c r="AS220" s="21">
        <f t="shared" si="31"/>
        <v>3.0318260620715596</v>
      </c>
      <c r="AT220" s="21">
        <f t="shared" si="31"/>
        <v>3.0023908575854281</v>
      </c>
      <c r="AU220" s="21">
        <f t="shared" si="31"/>
        <v>2.9732414317836282</v>
      </c>
      <c r="AV220" s="21">
        <f t="shared" si="31"/>
        <v>2.944375010115825</v>
      </c>
      <c r="AW220" s="21">
        <f t="shared" si="31"/>
        <v>2.9157888449690703</v>
      </c>
      <c r="AX220" s="21">
        <f t="shared" si="31"/>
        <v>2.8874802154062635</v>
      </c>
      <c r="AY220" s="21">
        <f t="shared" si="31"/>
        <v>2.8594464269071733</v>
      </c>
      <c r="AZ220" s="21">
        <f t="shared" si="31"/>
        <v>2.8316848111119581</v>
      </c>
      <c r="BA220" s="21">
        <f t="shared" si="31"/>
        <v>2.8041927255671815</v>
      </c>
      <c r="BB220" s="21">
        <f t="shared" si="31"/>
        <v>2.7769675534742961</v>
      </c>
    </row>
    <row r="221" spans="1:54" outlineLevel="2">
      <c r="A221" s="500"/>
      <c r="B221" s="150" t="s">
        <v>491</v>
      </c>
      <c r="C221" s="19"/>
      <c r="D221" s="135" t="s">
        <v>382</v>
      </c>
      <c r="E221" s="21">
        <f>SUM(E210:E212,E214,E216:E218)</f>
        <v>6.3632623460162403</v>
      </c>
      <c r="F221" s="21">
        <f t="shared" ref="F221:BB221" si="32">SUM(F210:F212,F214,F216:F218)</f>
        <v>6.9727405922092425</v>
      </c>
      <c r="G221" s="21">
        <f t="shared" si="32"/>
        <v>6.0923535608255017</v>
      </c>
      <c r="H221" s="21">
        <f t="shared" si="32"/>
        <v>5.8657686673079077</v>
      </c>
      <c r="I221" s="21">
        <f t="shared" si="32"/>
        <v>6.6754741816314089</v>
      </c>
      <c r="J221" s="21">
        <f t="shared" si="32"/>
        <v>4.8148112002148729</v>
      </c>
      <c r="K221" s="21">
        <f t="shared" si="32"/>
        <v>4.7450313277479914</v>
      </c>
      <c r="L221" s="21">
        <f t="shared" si="32"/>
        <v>4.6762627577806279</v>
      </c>
      <c r="M221" s="21">
        <f t="shared" si="32"/>
        <v>4.6084908337548232</v>
      </c>
      <c r="N221" s="21">
        <f t="shared" si="32"/>
        <v>4.5417011115264927</v>
      </c>
      <c r="O221" s="21">
        <f t="shared" si="32"/>
        <v>4.4758793562869794</v>
      </c>
      <c r="P221" s="21">
        <f t="shared" si="32"/>
        <v>4.4110115395291967</v>
      </c>
      <c r="Q221" s="21">
        <f t="shared" si="32"/>
        <v>4.3470838360577595</v>
      </c>
      <c r="R221" s="21">
        <f t="shared" si="32"/>
        <v>4.2840826210424305</v>
      </c>
      <c r="S221" s="21">
        <f t="shared" si="32"/>
        <v>4.2219944671142793</v>
      </c>
      <c r="T221" s="21">
        <f t="shared" si="32"/>
        <v>4.1608061415039286</v>
      </c>
      <c r="U221" s="21">
        <f t="shared" si="32"/>
        <v>4.1005046032212631</v>
      </c>
      <c r="V221" s="21">
        <f t="shared" si="32"/>
        <v>4.0410770002760277</v>
      </c>
      <c r="W221" s="21">
        <f t="shared" si="32"/>
        <v>3.9825106669386949</v>
      </c>
      <c r="X221" s="21">
        <f t="shared" si="32"/>
        <v>3.9247931210410334</v>
      </c>
      <c r="Y221" s="21">
        <f t="shared" si="32"/>
        <v>3.8679120613158009</v>
      </c>
      <c r="Z221" s="21">
        <f t="shared" si="32"/>
        <v>3.8118553647749938</v>
      </c>
      <c r="AA221" s="21">
        <f t="shared" si="32"/>
        <v>3.7566110841260802</v>
      </c>
      <c r="AB221" s="21">
        <f t="shared" si="32"/>
        <v>3.7021674452257027</v>
      </c>
      <c r="AC221" s="21">
        <f t="shared" si="32"/>
        <v>3.6485128445702593</v>
      </c>
      <c r="AD221" s="21">
        <f t="shared" si="32"/>
        <v>3.5956358468228631</v>
      </c>
      <c r="AE221" s="21">
        <f t="shared" si="32"/>
        <v>3.5435251823761558</v>
      </c>
      <c r="AF221" s="21">
        <f t="shared" si="32"/>
        <v>3.4921697449504148</v>
      </c>
      <c r="AG221" s="21">
        <f t="shared" si="32"/>
        <v>3.4415585892264957</v>
      </c>
      <c r="AH221" s="21">
        <f t="shared" si="32"/>
        <v>3.3916809285130691</v>
      </c>
      <c r="AI221" s="21">
        <f t="shared" si="32"/>
        <v>3.3425261324476629</v>
      </c>
      <c r="AJ221" s="21">
        <f t="shared" si="32"/>
        <v>3.3100744224238983</v>
      </c>
      <c r="AK221" s="21">
        <f t="shared" si="32"/>
        <v>3.2779377775459966</v>
      </c>
      <c r="AL221" s="21">
        <f t="shared" si="32"/>
        <v>3.246113138929045</v>
      </c>
      <c r="AM221" s="21">
        <f t="shared" si="32"/>
        <v>3.2145974773860448</v>
      </c>
      <c r="AN221" s="21">
        <f t="shared" si="32"/>
        <v>3.1833877931395786</v>
      </c>
      <c r="AO221" s="21">
        <f t="shared" si="32"/>
        <v>3.1524811155362809</v>
      </c>
      <c r="AP221" s="21">
        <f t="shared" si="32"/>
        <v>3.1218745027640837</v>
      </c>
      <c r="AQ221" s="21">
        <f t="shared" si="32"/>
        <v>3.0915650415722</v>
      </c>
      <c r="AR221" s="21">
        <f t="shared" si="32"/>
        <v>3.06154984699383</v>
      </c>
      <c r="AS221" s="21">
        <f t="shared" si="32"/>
        <v>3.0318260620715596</v>
      </c>
      <c r="AT221" s="21">
        <f t="shared" si="32"/>
        <v>3.0023908575854281</v>
      </c>
      <c r="AU221" s="21">
        <f t="shared" si="32"/>
        <v>2.9732414317836282</v>
      </c>
      <c r="AV221" s="21">
        <f t="shared" si="32"/>
        <v>2.944375010115825</v>
      </c>
      <c r="AW221" s="21">
        <f t="shared" si="32"/>
        <v>2.9157888449690703</v>
      </c>
      <c r="AX221" s="21">
        <f t="shared" si="32"/>
        <v>2.8874802154062635</v>
      </c>
      <c r="AY221" s="21">
        <f t="shared" si="32"/>
        <v>2.8594464269071733</v>
      </c>
      <c r="AZ221" s="21">
        <f t="shared" si="32"/>
        <v>2.8316848111119581</v>
      </c>
      <c r="BA221" s="21">
        <f t="shared" si="32"/>
        <v>2.8041927255671815</v>
      </c>
      <c r="BB221" s="21">
        <f t="shared" si="32"/>
        <v>2.7769675534742961</v>
      </c>
    </row>
    <row r="222" spans="1:54" outlineLevel="2">
      <c r="A222" s="501"/>
      <c r="B222" s="150" t="s">
        <v>492</v>
      </c>
      <c r="C222" s="19"/>
      <c r="D222" s="135" t="s">
        <v>382</v>
      </c>
      <c r="E222" s="21">
        <f>SUM(E210:E212,E215:E218)</f>
        <v>6.3632623460162403</v>
      </c>
      <c r="F222" s="21">
        <f t="shared" ref="F222:BB222" si="33">SUM(F210:F212,F215:F218)</f>
        <v>6.9727405922092425</v>
      </c>
      <c r="G222" s="21">
        <f t="shared" si="33"/>
        <v>6.0923535608255017</v>
      </c>
      <c r="H222" s="21">
        <f t="shared" si="33"/>
        <v>5.8657686673079077</v>
      </c>
      <c r="I222" s="21">
        <f t="shared" si="33"/>
        <v>6.6754741816314089</v>
      </c>
      <c r="J222" s="21">
        <f t="shared" si="33"/>
        <v>4.8148112002148729</v>
      </c>
      <c r="K222" s="21">
        <f t="shared" si="33"/>
        <v>4.7450313277479914</v>
      </c>
      <c r="L222" s="21">
        <f t="shared" si="33"/>
        <v>4.6762627577806279</v>
      </c>
      <c r="M222" s="21">
        <f t="shared" si="33"/>
        <v>4.6084908337548232</v>
      </c>
      <c r="N222" s="21">
        <f t="shared" si="33"/>
        <v>4.5417011115264927</v>
      </c>
      <c r="O222" s="21">
        <f t="shared" si="33"/>
        <v>4.4758793562869794</v>
      </c>
      <c r="P222" s="21">
        <f t="shared" si="33"/>
        <v>4.4110115395291967</v>
      </c>
      <c r="Q222" s="21">
        <f t="shared" si="33"/>
        <v>4.3470838360577595</v>
      </c>
      <c r="R222" s="21">
        <f t="shared" si="33"/>
        <v>4.2840826210424305</v>
      </c>
      <c r="S222" s="21">
        <f t="shared" si="33"/>
        <v>4.2219944671142793</v>
      </c>
      <c r="T222" s="21">
        <f t="shared" si="33"/>
        <v>4.1608061415039286</v>
      </c>
      <c r="U222" s="21">
        <f t="shared" si="33"/>
        <v>4.1005046032212631</v>
      </c>
      <c r="V222" s="21">
        <f t="shared" si="33"/>
        <v>4.0410770002760277</v>
      </c>
      <c r="W222" s="21">
        <f t="shared" si="33"/>
        <v>3.9825106669386949</v>
      </c>
      <c r="X222" s="21">
        <f t="shared" si="33"/>
        <v>3.9247931210410334</v>
      </c>
      <c r="Y222" s="21">
        <f t="shared" si="33"/>
        <v>3.8679120613158009</v>
      </c>
      <c r="Z222" s="21">
        <f t="shared" si="33"/>
        <v>3.8118553647749938</v>
      </c>
      <c r="AA222" s="21">
        <f t="shared" si="33"/>
        <v>3.7566110841260802</v>
      </c>
      <c r="AB222" s="21">
        <f t="shared" si="33"/>
        <v>3.7021674452257027</v>
      </c>
      <c r="AC222" s="21">
        <f t="shared" si="33"/>
        <v>3.6485128445702593</v>
      </c>
      <c r="AD222" s="21">
        <f t="shared" si="33"/>
        <v>3.5956358468228631</v>
      </c>
      <c r="AE222" s="21">
        <f t="shared" si="33"/>
        <v>3.5435251823761558</v>
      </c>
      <c r="AF222" s="21">
        <f t="shared" si="33"/>
        <v>3.4921697449504148</v>
      </c>
      <c r="AG222" s="21">
        <f t="shared" si="33"/>
        <v>3.4415585892264957</v>
      </c>
      <c r="AH222" s="21">
        <f t="shared" si="33"/>
        <v>3.3916809285130691</v>
      </c>
      <c r="AI222" s="21">
        <f t="shared" si="33"/>
        <v>3.3425261324476629</v>
      </c>
      <c r="AJ222" s="21">
        <f t="shared" si="33"/>
        <v>3.3100744224238983</v>
      </c>
      <c r="AK222" s="21">
        <f t="shared" si="33"/>
        <v>3.2779377775459966</v>
      </c>
      <c r="AL222" s="21">
        <f t="shared" si="33"/>
        <v>3.246113138929045</v>
      </c>
      <c r="AM222" s="21">
        <f t="shared" si="33"/>
        <v>3.2145974773860448</v>
      </c>
      <c r="AN222" s="21">
        <f t="shared" si="33"/>
        <v>3.1833877931395786</v>
      </c>
      <c r="AO222" s="21">
        <f t="shared" si="33"/>
        <v>3.1524811155362809</v>
      </c>
      <c r="AP222" s="21">
        <f t="shared" si="33"/>
        <v>3.1218745027640837</v>
      </c>
      <c r="AQ222" s="21">
        <f t="shared" si="33"/>
        <v>3.0915650415722</v>
      </c>
      <c r="AR222" s="21">
        <f t="shared" si="33"/>
        <v>3.06154984699383</v>
      </c>
      <c r="AS222" s="21">
        <f t="shared" si="33"/>
        <v>3.0318260620715596</v>
      </c>
      <c r="AT222" s="21">
        <f t="shared" si="33"/>
        <v>3.0023908575854281</v>
      </c>
      <c r="AU222" s="21">
        <f t="shared" si="33"/>
        <v>2.9732414317836282</v>
      </c>
      <c r="AV222" s="21">
        <f t="shared" si="33"/>
        <v>2.944375010115825</v>
      </c>
      <c r="AW222" s="21">
        <f t="shared" si="33"/>
        <v>2.9157888449690703</v>
      </c>
      <c r="AX222" s="21">
        <f t="shared" si="33"/>
        <v>2.8874802154062635</v>
      </c>
      <c r="AY222" s="21">
        <f t="shared" si="33"/>
        <v>2.8594464269071733</v>
      </c>
      <c r="AZ222" s="21">
        <f t="shared" si="33"/>
        <v>2.8316848111119581</v>
      </c>
      <c r="BA222" s="21">
        <f t="shared" si="33"/>
        <v>2.8041927255671815</v>
      </c>
      <c r="BB222" s="21">
        <f t="shared" si="33"/>
        <v>2.7769675534742961</v>
      </c>
    </row>
    <row r="223" spans="1:54" outlineLevel="2">
      <c r="B223" s="19"/>
      <c r="C223" s="19"/>
      <c r="D223" s="19"/>
      <c r="E223" s="15"/>
    </row>
    <row r="224" spans="1:54" outlineLevel="2">
      <c r="A224" s="499" t="s">
        <v>493</v>
      </c>
      <c r="B224" s="150" t="s">
        <v>490</v>
      </c>
      <c r="C224" s="19"/>
      <c r="D224" s="135" t="s">
        <v>382</v>
      </c>
      <c r="E224" s="21">
        <f>E204-Baseline!E204</f>
        <v>6.3632623460162403</v>
      </c>
      <c r="F224" s="21">
        <f>F204-Baseline!F204</f>
        <v>13.336002938225484</v>
      </c>
      <c r="G224" s="21">
        <f>G204-Baseline!G204</f>
        <v>19.428356499050984</v>
      </c>
      <c r="H224" s="21">
        <f>H204-Baseline!H204</f>
        <v>25.294125166358892</v>
      </c>
      <c r="I224" s="21">
        <f>I204-Baseline!I204</f>
        <v>31.9695993479903</v>
      </c>
      <c r="J224" s="21">
        <f>J204-Baseline!J204</f>
        <v>36.784410548205173</v>
      </c>
      <c r="K224" s="21">
        <f>K204-Baseline!K204</f>
        <v>41.529441875953168</v>
      </c>
      <c r="L224" s="21">
        <f>L204-Baseline!L204</f>
        <v>46.205704633733795</v>
      </c>
      <c r="M224" s="21">
        <f>M204-Baseline!M204</f>
        <v>50.814195467488616</v>
      </c>
      <c r="N224" s="21">
        <f>N204-Baseline!N204</f>
        <v>55.355896579015109</v>
      </c>
      <c r="O224" s="21">
        <f>O204-Baseline!O204</f>
        <v>59.83177593530209</v>
      </c>
      <c r="P224" s="21">
        <f>P204-Baseline!P204</f>
        <v>64.242787474831289</v>
      </c>
      <c r="Q224" s="21">
        <f>Q204-Baseline!Q204</f>
        <v>68.589871310889052</v>
      </c>
      <c r="R224" s="21">
        <f>R204-Baseline!R204</f>
        <v>72.873953931931482</v>
      </c>
      <c r="S224" s="21">
        <f>S204-Baseline!S204</f>
        <v>77.095948399045767</v>
      </c>
      <c r="T224" s="21">
        <f>T204-Baseline!T204</f>
        <v>81.256754540549693</v>
      </c>
      <c r="U224" s="21">
        <f>U204-Baseline!U204</f>
        <v>85.35725914377096</v>
      </c>
      <c r="V224" s="21">
        <f>V204-Baseline!V204</f>
        <v>89.398336144046993</v>
      </c>
      <c r="W224" s="21">
        <f>W204-Baseline!W204</f>
        <v>93.380846810985688</v>
      </c>
      <c r="X224" s="21">
        <f>X204-Baseline!X204</f>
        <v>97.305639932026722</v>
      </c>
      <c r="Y224" s="21">
        <f>Y204-Baseline!Y204</f>
        <v>101.17355199334253</v>
      </c>
      <c r="Z224" s="21">
        <f>Z204-Baseline!Z204</f>
        <v>104.98540735811753</v>
      </c>
      <c r="AA224" s="21">
        <f>AA204-Baseline!AA204</f>
        <v>108.74201844224361</v>
      </c>
      <c r="AB224" s="21">
        <f>AB204-Baseline!AB204</f>
        <v>112.4441858874693</v>
      </c>
      <c r="AC224" s="21">
        <f>AC204-Baseline!AC204</f>
        <v>116.09269873203957</v>
      </c>
      <c r="AD224" s="21">
        <f>AD204-Baseline!AD204</f>
        <v>119.68833457886242</v>
      </c>
      <c r="AE224" s="21">
        <f>AE204-Baseline!AE204</f>
        <v>123.23185976123858</v>
      </c>
      <c r="AF224" s="21">
        <f>AF204-Baseline!AF204</f>
        <v>126.724029506189</v>
      </c>
      <c r="AG224" s="21">
        <f>AG204-Baseline!AG204</f>
        <v>130.1655880954155</v>
      </c>
      <c r="AH224" s="21">
        <f>AH204-Baseline!AH204</f>
        <v>133.55726902392857</v>
      </c>
      <c r="AI224" s="21">
        <f>AI204-Baseline!AI204</f>
        <v>136.89979515637623</v>
      </c>
      <c r="AJ224" s="21">
        <f>AJ204-Baseline!AJ204</f>
        <v>140.20986957880012</v>
      </c>
      <c r="AK224" s="21">
        <f>AK204-Baseline!AK204</f>
        <v>143.48780735634611</v>
      </c>
      <c r="AL224" s="21">
        <f>AL204-Baseline!AL204</f>
        <v>146.73392049527516</v>
      </c>
      <c r="AM224" s="21">
        <f>AM204-Baseline!AM204</f>
        <v>149.94851797266119</v>
      </c>
      <c r="AN224" s="21">
        <f>AN204-Baseline!AN204</f>
        <v>153.13190576580078</v>
      </c>
      <c r="AO224" s="21">
        <f>AO204-Baseline!AO204</f>
        <v>156.28438688133707</v>
      </c>
      <c r="AP224" s="21">
        <f>AP204-Baseline!AP204</f>
        <v>159.40626138410116</v>
      </c>
      <c r="AQ224" s="21">
        <f>AQ204-Baseline!AQ204</f>
        <v>162.49782642567337</v>
      </c>
      <c r="AR224" s="21">
        <f>AR204-Baseline!AR204</f>
        <v>165.55937627266721</v>
      </c>
      <c r="AS224" s="21">
        <f>AS204-Baseline!AS204</f>
        <v>168.59120233473877</v>
      </c>
      <c r="AT224" s="21">
        <f>AT204-Baseline!AT204</f>
        <v>171.59359319232419</v>
      </c>
      <c r="AU224" s="21">
        <f>AU204-Baseline!AU204</f>
        <v>174.56683462410783</v>
      </c>
      <c r="AV224" s="21">
        <f>AV204-Baseline!AV204</f>
        <v>177.51120963422366</v>
      </c>
      <c r="AW224" s="21">
        <f>AW204-Baseline!AW204</f>
        <v>180.42699847919272</v>
      </c>
      <c r="AX224" s="21">
        <f>AX204-Baseline!AX204</f>
        <v>183.31447869459899</v>
      </c>
      <c r="AY224" s="21">
        <f>AY204-Baseline!AY204</f>
        <v>186.17392512150616</v>
      </c>
      <c r="AZ224" s="21">
        <f>AZ204-Baseline!AZ204</f>
        <v>189.00560993261811</v>
      </c>
      <c r="BA224" s="21">
        <f>BA204-Baseline!BA204</f>
        <v>191.8098026581853</v>
      </c>
      <c r="BB224" s="21">
        <f>BB204-Baseline!BB204</f>
        <v>194.5867702116596</v>
      </c>
    </row>
    <row r="225" spans="1:54" outlineLevel="2">
      <c r="A225" s="500"/>
      <c r="B225" s="150" t="s">
        <v>491</v>
      </c>
      <c r="C225" s="19"/>
      <c r="D225" s="135" t="s">
        <v>382</v>
      </c>
      <c r="E225" s="21">
        <f>E205-Baseline!E205</f>
        <v>6.3632623460162403</v>
      </c>
      <c r="F225" s="21">
        <f>F205-Baseline!F205</f>
        <v>13.336002938225484</v>
      </c>
      <c r="G225" s="21">
        <f>G205-Baseline!G205</f>
        <v>19.428356499050984</v>
      </c>
      <c r="H225" s="21">
        <f>H205-Baseline!H205</f>
        <v>25.294125166358892</v>
      </c>
      <c r="I225" s="21">
        <f>I205-Baseline!I205</f>
        <v>31.9695993479903</v>
      </c>
      <c r="J225" s="21">
        <f>J205-Baseline!J205</f>
        <v>36.784410548205173</v>
      </c>
      <c r="K225" s="21">
        <f>K205-Baseline!K205</f>
        <v>41.529441875953168</v>
      </c>
      <c r="L225" s="21">
        <f>L205-Baseline!L205</f>
        <v>46.205704633733795</v>
      </c>
      <c r="M225" s="21">
        <f>M205-Baseline!M205</f>
        <v>50.814195467488616</v>
      </c>
      <c r="N225" s="21">
        <f>N205-Baseline!N205</f>
        <v>55.355896579015109</v>
      </c>
      <c r="O225" s="21">
        <f>O205-Baseline!O205</f>
        <v>59.83177593530209</v>
      </c>
      <c r="P225" s="21">
        <f>P205-Baseline!P205</f>
        <v>64.242787474831289</v>
      </c>
      <c r="Q225" s="21">
        <f>Q205-Baseline!Q205</f>
        <v>68.589871310889052</v>
      </c>
      <c r="R225" s="21">
        <f>R205-Baseline!R205</f>
        <v>72.873953931931482</v>
      </c>
      <c r="S225" s="21">
        <f>S205-Baseline!S205</f>
        <v>77.095948399045767</v>
      </c>
      <c r="T225" s="21">
        <f>T205-Baseline!T205</f>
        <v>81.256754540549693</v>
      </c>
      <c r="U225" s="21">
        <f>U205-Baseline!U205</f>
        <v>85.35725914377096</v>
      </c>
      <c r="V225" s="21">
        <f>V205-Baseline!V205</f>
        <v>89.398336144046993</v>
      </c>
      <c r="W225" s="21">
        <f>W205-Baseline!W205</f>
        <v>93.380846810985688</v>
      </c>
      <c r="X225" s="21">
        <f>X205-Baseline!X205</f>
        <v>97.305639932026722</v>
      </c>
      <c r="Y225" s="21">
        <f>Y205-Baseline!Y205</f>
        <v>101.17355199334253</v>
      </c>
      <c r="Z225" s="21">
        <f>Z205-Baseline!Z205</f>
        <v>104.98540735811753</v>
      </c>
      <c r="AA225" s="21">
        <f>AA205-Baseline!AA205</f>
        <v>108.74201844224361</v>
      </c>
      <c r="AB225" s="21">
        <f>AB205-Baseline!AB205</f>
        <v>112.4441858874693</v>
      </c>
      <c r="AC225" s="21">
        <f>AC205-Baseline!AC205</f>
        <v>116.09269873203957</v>
      </c>
      <c r="AD225" s="21">
        <f>AD205-Baseline!AD205</f>
        <v>119.68833457886242</v>
      </c>
      <c r="AE225" s="21">
        <f>AE205-Baseline!AE205</f>
        <v>123.23185976123858</v>
      </c>
      <c r="AF225" s="21">
        <f>AF205-Baseline!AF205</f>
        <v>126.724029506189</v>
      </c>
      <c r="AG225" s="21">
        <f>AG205-Baseline!AG205</f>
        <v>130.1655880954155</v>
      </c>
      <c r="AH225" s="21">
        <f>AH205-Baseline!AH205</f>
        <v>133.55726902392857</v>
      </c>
      <c r="AI225" s="21">
        <f>AI205-Baseline!AI205</f>
        <v>136.89979515637623</v>
      </c>
      <c r="AJ225" s="21">
        <f>AJ205-Baseline!AJ205</f>
        <v>140.20986957880012</v>
      </c>
      <c r="AK225" s="21">
        <f>AK205-Baseline!AK205</f>
        <v>143.48780735634611</v>
      </c>
      <c r="AL225" s="21">
        <f>AL205-Baseline!AL205</f>
        <v>146.73392049527516</v>
      </c>
      <c r="AM225" s="21">
        <f>AM205-Baseline!AM205</f>
        <v>149.94851797266119</v>
      </c>
      <c r="AN225" s="21">
        <f>AN205-Baseline!AN205</f>
        <v>153.13190576580078</v>
      </c>
      <c r="AO225" s="21">
        <f>AO205-Baseline!AO205</f>
        <v>156.28438688133707</v>
      </c>
      <c r="AP225" s="21">
        <f>AP205-Baseline!AP205</f>
        <v>159.40626138410116</v>
      </c>
      <c r="AQ225" s="21">
        <f>AQ205-Baseline!AQ205</f>
        <v>162.49782642567337</v>
      </c>
      <c r="AR225" s="21">
        <f>AR205-Baseline!AR205</f>
        <v>165.55937627266721</v>
      </c>
      <c r="AS225" s="21">
        <f>AS205-Baseline!AS205</f>
        <v>168.59120233473877</v>
      </c>
      <c r="AT225" s="21">
        <f>AT205-Baseline!AT205</f>
        <v>171.59359319232419</v>
      </c>
      <c r="AU225" s="21">
        <f>AU205-Baseline!AU205</f>
        <v>174.56683462410783</v>
      </c>
      <c r="AV225" s="21">
        <f>AV205-Baseline!AV205</f>
        <v>177.51120963422366</v>
      </c>
      <c r="AW225" s="21">
        <f>AW205-Baseline!AW205</f>
        <v>180.42699847919272</v>
      </c>
      <c r="AX225" s="21">
        <f>AX205-Baseline!AX205</f>
        <v>183.31447869459899</v>
      </c>
      <c r="AY225" s="21">
        <f>AY205-Baseline!AY205</f>
        <v>186.17392512150616</v>
      </c>
      <c r="AZ225" s="21">
        <f>AZ205-Baseline!AZ205</f>
        <v>189.00560993261811</v>
      </c>
      <c r="BA225" s="21">
        <f>BA205-Baseline!BA205</f>
        <v>191.8098026581853</v>
      </c>
      <c r="BB225" s="21">
        <f>BB205-Baseline!BB205</f>
        <v>194.5867702116596</v>
      </c>
    </row>
    <row r="226" spans="1:54" outlineLevel="2">
      <c r="A226" s="501"/>
      <c r="B226" s="150" t="s">
        <v>492</v>
      </c>
      <c r="C226" s="19"/>
      <c r="D226" s="135" t="s">
        <v>382</v>
      </c>
      <c r="E226" s="21">
        <f>E206-Baseline!E206</f>
        <v>6.3632623460162403</v>
      </c>
      <c r="F226" s="21">
        <f>F206-Baseline!F206</f>
        <v>13.336002938225484</v>
      </c>
      <c r="G226" s="21">
        <f>G206-Baseline!G206</f>
        <v>19.428356499050984</v>
      </c>
      <c r="H226" s="21">
        <f>H206-Baseline!H206</f>
        <v>25.294125166358892</v>
      </c>
      <c r="I226" s="21">
        <f>I206-Baseline!I206</f>
        <v>31.9695993479903</v>
      </c>
      <c r="J226" s="21">
        <f>J206-Baseline!J206</f>
        <v>36.784410548205173</v>
      </c>
      <c r="K226" s="21">
        <f>K206-Baseline!K206</f>
        <v>41.529441875953168</v>
      </c>
      <c r="L226" s="21">
        <f>L206-Baseline!L206</f>
        <v>46.205704633733795</v>
      </c>
      <c r="M226" s="21">
        <f>M206-Baseline!M206</f>
        <v>50.814195467488616</v>
      </c>
      <c r="N226" s="21">
        <f>N206-Baseline!N206</f>
        <v>55.355896579015109</v>
      </c>
      <c r="O226" s="21">
        <f>O206-Baseline!O206</f>
        <v>59.83177593530209</v>
      </c>
      <c r="P226" s="21">
        <f>P206-Baseline!P206</f>
        <v>64.242787474831289</v>
      </c>
      <c r="Q226" s="21">
        <f>Q206-Baseline!Q206</f>
        <v>68.589871310889052</v>
      </c>
      <c r="R226" s="21">
        <f>R206-Baseline!R206</f>
        <v>72.873953931931482</v>
      </c>
      <c r="S226" s="21">
        <f>S206-Baseline!S206</f>
        <v>77.095948399045767</v>
      </c>
      <c r="T226" s="21">
        <f>T206-Baseline!T206</f>
        <v>81.256754540549693</v>
      </c>
      <c r="U226" s="21">
        <f>U206-Baseline!U206</f>
        <v>85.35725914377096</v>
      </c>
      <c r="V226" s="21">
        <f>V206-Baseline!V206</f>
        <v>89.398336144046993</v>
      </c>
      <c r="W226" s="21">
        <f>W206-Baseline!W206</f>
        <v>93.380846810985688</v>
      </c>
      <c r="X226" s="21">
        <f>X206-Baseline!X206</f>
        <v>97.305639932026722</v>
      </c>
      <c r="Y226" s="21">
        <f>Y206-Baseline!Y206</f>
        <v>101.17355199334253</v>
      </c>
      <c r="Z226" s="21">
        <f>Z206-Baseline!Z206</f>
        <v>104.98540735811753</v>
      </c>
      <c r="AA226" s="21">
        <f>AA206-Baseline!AA206</f>
        <v>108.74201844224361</v>
      </c>
      <c r="AB226" s="21">
        <f>AB206-Baseline!AB206</f>
        <v>112.4441858874693</v>
      </c>
      <c r="AC226" s="21">
        <f>AC206-Baseline!AC206</f>
        <v>116.09269873203957</v>
      </c>
      <c r="AD226" s="21">
        <f>AD206-Baseline!AD206</f>
        <v>119.68833457886242</v>
      </c>
      <c r="AE226" s="21">
        <f>AE206-Baseline!AE206</f>
        <v>123.23185976123858</v>
      </c>
      <c r="AF226" s="21">
        <f>AF206-Baseline!AF206</f>
        <v>126.724029506189</v>
      </c>
      <c r="AG226" s="21">
        <f>AG206-Baseline!AG206</f>
        <v>130.1655880954155</v>
      </c>
      <c r="AH226" s="21">
        <f>AH206-Baseline!AH206</f>
        <v>133.55726902392857</v>
      </c>
      <c r="AI226" s="21">
        <f>AI206-Baseline!AI206</f>
        <v>136.89979515637623</v>
      </c>
      <c r="AJ226" s="21">
        <f>AJ206-Baseline!AJ206</f>
        <v>140.20986957880012</v>
      </c>
      <c r="AK226" s="21">
        <f>AK206-Baseline!AK206</f>
        <v>143.48780735634611</v>
      </c>
      <c r="AL226" s="21">
        <f>AL206-Baseline!AL206</f>
        <v>146.73392049527516</v>
      </c>
      <c r="AM226" s="21">
        <f>AM206-Baseline!AM206</f>
        <v>149.94851797266119</v>
      </c>
      <c r="AN226" s="21">
        <f>AN206-Baseline!AN206</f>
        <v>153.13190576580078</v>
      </c>
      <c r="AO226" s="21">
        <f>AO206-Baseline!AO206</f>
        <v>156.28438688133707</v>
      </c>
      <c r="AP226" s="21">
        <f>AP206-Baseline!AP206</f>
        <v>159.40626138410116</v>
      </c>
      <c r="AQ226" s="21">
        <f>AQ206-Baseline!AQ206</f>
        <v>162.49782642567337</v>
      </c>
      <c r="AR226" s="21">
        <f>AR206-Baseline!AR206</f>
        <v>165.55937627266721</v>
      </c>
      <c r="AS226" s="21">
        <f>AS206-Baseline!AS206</f>
        <v>168.59120233473877</v>
      </c>
      <c r="AT226" s="21">
        <f>AT206-Baseline!AT206</f>
        <v>171.59359319232419</v>
      </c>
      <c r="AU226" s="21">
        <f>AU206-Baseline!AU206</f>
        <v>174.56683462410783</v>
      </c>
      <c r="AV226" s="21">
        <f>AV206-Baseline!AV206</f>
        <v>177.51120963422366</v>
      </c>
      <c r="AW226" s="21">
        <f>AW206-Baseline!AW206</f>
        <v>180.42699847919272</v>
      </c>
      <c r="AX226" s="21">
        <f>AX206-Baseline!AX206</f>
        <v>183.31447869459899</v>
      </c>
      <c r="AY226" s="21">
        <f>AY206-Baseline!AY206</f>
        <v>186.17392512150616</v>
      </c>
      <c r="AZ226" s="21">
        <f>AZ206-Baseline!AZ206</f>
        <v>189.00560993261811</v>
      </c>
      <c r="BA226" s="21">
        <f>BA206-Baseline!BA206</f>
        <v>191.8098026581853</v>
      </c>
      <c r="BB226" s="21">
        <f>BB206-Baseline!BB206</f>
        <v>194.5867702116596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497</v>
      </c>
      <c r="C229" s="57"/>
      <c r="D229" s="56" t="s">
        <v>382</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66" customFormat="1" ht="56.9" customHeight="1"/>
    <row r="2" spans="1:14">
      <c r="A2" s="40"/>
    </row>
    <row r="3" spans="1:14">
      <c r="A3" s="40"/>
    </row>
    <row r="4" spans="1:14">
      <c r="A4" s="42" t="s">
        <v>77</v>
      </c>
      <c r="B4" s="42" t="s">
        <v>78</v>
      </c>
      <c r="C4" s="367" t="s">
        <v>79</v>
      </c>
      <c r="D4" s="367"/>
      <c r="E4" s="367"/>
      <c r="F4" s="367"/>
      <c r="G4" s="367"/>
      <c r="H4" s="367"/>
      <c r="I4" s="367"/>
      <c r="J4" s="367"/>
      <c r="K4" s="367"/>
      <c r="L4" s="367"/>
      <c r="M4" s="367"/>
      <c r="N4" s="367"/>
    </row>
    <row r="5" spans="1:14" ht="72.400000000000006" customHeight="1">
      <c r="A5" s="94" t="s">
        <v>80</v>
      </c>
      <c r="B5" s="43" t="s">
        <v>81</v>
      </c>
      <c r="C5" s="369" t="s">
        <v>82</v>
      </c>
      <c r="D5" s="372"/>
      <c r="E5" s="372"/>
      <c r="F5" s="372"/>
      <c r="G5" s="372"/>
      <c r="H5" s="372"/>
      <c r="I5" s="372"/>
      <c r="J5" s="372"/>
      <c r="K5" s="372"/>
      <c r="L5" s="372"/>
      <c r="M5" s="372"/>
      <c r="N5" s="373"/>
    </row>
    <row r="6" spans="1:14" ht="83.65" customHeight="1">
      <c r="A6" s="95" t="s">
        <v>83</v>
      </c>
      <c r="B6" s="43" t="s">
        <v>84</v>
      </c>
      <c r="C6" s="368" t="s">
        <v>85</v>
      </c>
      <c r="D6" s="364"/>
      <c r="E6" s="364"/>
      <c r="F6" s="364"/>
      <c r="G6" s="364"/>
      <c r="H6" s="364"/>
      <c r="I6" s="364"/>
      <c r="J6" s="364"/>
      <c r="K6" s="364"/>
      <c r="L6" s="364"/>
      <c r="M6" s="364"/>
      <c r="N6" s="364"/>
    </row>
    <row r="7" spans="1:14" ht="70.900000000000006" customHeight="1">
      <c r="A7" s="96" t="s">
        <v>13</v>
      </c>
      <c r="B7" s="43" t="s">
        <v>86</v>
      </c>
      <c r="C7" s="364" t="s">
        <v>87</v>
      </c>
      <c r="D7" s="364"/>
      <c r="E7" s="364"/>
      <c r="F7" s="364"/>
      <c r="G7" s="364"/>
      <c r="H7" s="364"/>
      <c r="I7" s="364"/>
      <c r="J7" s="364"/>
      <c r="K7" s="364"/>
      <c r="L7" s="364"/>
      <c r="M7" s="364"/>
      <c r="N7" s="364"/>
    </row>
    <row r="8" spans="1:14" ht="158.65" customHeight="1">
      <c r="A8" s="95" t="s">
        <v>88</v>
      </c>
      <c r="B8" s="43" t="s">
        <v>89</v>
      </c>
      <c r="C8" s="364" t="s">
        <v>90</v>
      </c>
      <c r="D8" s="364"/>
      <c r="E8" s="364"/>
      <c r="F8" s="364"/>
      <c r="G8" s="364"/>
      <c r="H8" s="364"/>
      <c r="I8" s="364"/>
      <c r="J8" s="364"/>
      <c r="K8" s="364"/>
      <c r="L8" s="364"/>
      <c r="M8" s="364"/>
      <c r="N8" s="364"/>
    </row>
    <row r="9" spans="1:14" ht="105" customHeight="1">
      <c r="A9" s="97" t="s">
        <v>91</v>
      </c>
      <c r="B9" s="43" t="s">
        <v>92</v>
      </c>
      <c r="C9" s="364" t="s">
        <v>93</v>
      </c>
      <c r="D9" s="364"/>
      <c r="E9" s="364"/>
      <c r="F9" s="364"/>
      <c r="G9" s="364"/>
      <c r="H9" s="364"/>
      <c r="I9" s="364"/>
      <c r="J9" s="364"/>
      <c r="K9" s="364"/>
      <c r="L9" s="364"/>
      <c r="M9" s="364"/>
      <c r="N9" s="364"/>
    </row>
    <row r="10" spans="1:14" ht="105" customHeight="1">
      <c r="A10" s="157" t="s">
        <v>94</v>
      </c>
      <c r="B10" s="43" t="s">
        <v>95</v>
      </c>
      <c r="C10" s="369"/>
      <c r="D10" s="370"/>
      <c r="E10" s="370"/>
      <c r="F10" s="370"/>
      <c r="G10" s="370"/>
      <c r="H10" s="370"/>
      <c r="I10" s="370"/>
      <c r="J10" s="370"/>
      <c r="K10" s="370"/>
      <c r="L10" s="370"/>
      <c r="M10" s="370"/>
      <c r="N10" s="371"/>
    </row>
    <row r="11" spans="1:14" ht="384" customHeight="1">
      <c r="A11" s="98" t="s">
        <v>96</v>
      </c>
      <c r="B11" s="43" t="s">
        <v>97</v>
      </c>
      <c r="C11" s="364" t="s">
        <v>98</v>
      </c>
      <c r="D11" s="365"/>
      <c r="E11" s="365"/>
      <c r="F11" s="365"/>
      <c r="G11" s="365"/>
      <c r="H11" s="365"/>
      <c r="I11" s="365"/>
      <c r="J11" s="365"/>
      <c r="K11" s="365"/>
      <c r="L11" s="365"/>
      <c r="M11" s="365"/>
      <c r="N11" s="365"/>
    </row>
    <row r="12" spans="1:14" ht="122.25" customHeight="1">
      <c r="A12" s="229" t="s">
        <v>99</v>
      </c>
      <c r="B12" s="156" t="s">
        <v>100</v>
      </c>
      <c r="C12" s="362" t="s">
        <v>101</v>
      </c>
      <c r="D12" s="363"/>
      <c r="E12" s="363"/>
      <c r="F12" s="363"/>
      <c r="G12" s="363"/>
      <c r="H12" s="363"/>
      <c r="I12" s="363"/>
      <c r="J12" s="363"/>
      <c r="K12" s="363"/>
      <c r="L12" s="363"/>
      <c r="M12" s="363"/>
      <c r="N12" s="363"/>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498</v>
      </c>
    </row>
    <row r="2" spans="1:19">
      <c r="A2" s="492" t="s">
        <v>499</v>
      </c>
      <c r="B2" s="492"/>
      <c r="C2" s="492"/>
      <c r="D2" s="492"/>
      <c r="E2" s="492"/>
      <c r="F2" s="492"/>
      <c r="G2" s="492"/>
      <c r="H2" s="492"/>
      <c r="I2" s="492"/>
      <c r="J2" s="492"/>
      <c r="K2" s="492"/>
      <c r="L2" s="492"/>
      <c r="M2" s="492"/>
      <c r="N2" s="492"/>
      <c r="O2" s="492"/>
      <c r="P2" s="492"/>
      <c r="Q2" s="492"/>
      <c r="R2" s="492"/>
      <c r="S2" s="492"/>
    </row>
    <row r="3" spans="1:19">
      <c r="A3" s="492"/>
      <c r="B3" s="492"/>
      <c r="C3" s="492"/>
      <c r="D3" s="492"/>
      <c r="E3" s="492"/>
      <c r="F3" s="492"/>
      <c r="G3" s="492"/>
      <c r="H3" s="492"/>
      <c r="I3" s="492"/>
      <c r="J3" s="492"/>
      <c r="K3" s="492"/>
      <c r="L3" s="492"/>
      <c r="M3" s="492"/>
      <c r="N3" s="492"/>
      <c r="O3" s="492"/>
      <c r="P3" s="492"/>
      <c r="Q3" s="492"/>
      <c r="R3" s="492"/>
      <c r="S3" s="492"/>
    </row>
    <row r="4" spans="1:19">
      <c r="A4" s="492"/>
      <c r="B4" s="492"/>
      <c r="C4" s="492"/>
      <c r="D4" s="492"/>
      <c r="E4" s="492"/>
      <c r="F4" s="492"/>
      <c r="G4" s="492"/>
      <c r="H4" s="492"/>
      <c r="I4" s="492"/>
      <c r="J4" s="492"/>
      <c r="K4" s="492"/>
      <c r="L4" s="492"/>
      <c r="M4" s="492"/>
      <c r="N4" s="492"/>
      <c r="O4" s="492"/>
      <c r="P4" s="492"/>
      <c r="Q4" s="492"/>
      <c r="R4" s="492"/>
      <c r="S4" s="492"/>
    </row>
    <row r="19" spans="1:19">
      <c r="A19" s="4" t="s">
        <v>519</v>
      </c>
    </row>
    <row r="20" spans="1:19">
      <c r="A20" s="492" t="s">
        <v>520</v>
      </c>
      <c r="B20" s="492"/>
      <c r="C20" s="492"/>
      <c r="D20" s="492"/>
      <c r="E20" s="492"/>
      <c r="F20" s="492"/>
      <c r="G20" s="492"/>
      <c r="H20" s="492"/>
      <c r="I20" s="492"/>
      <c r="J20" s="492"/>
      <c r="K20" s="492"/>
      <c r="L20" s="492"/>
      <c r="M20" s="492"/>
      <c r="N20" s="492"/>
      <c r="O20" s="492"/>
      <c r="P20" s="492"/>
      <c r="Q20" s="492"/>
      <c r="R20" s="492"/>
      <c r="S20" s="492"/>
    </row>
    <row r="21" spans="1:19" ht="25.5" customHeight="1">
      <c r="A21" s="492"/>
      <c r="B21" s="492"/>
      <c r="C21" s="492"/>
      <c r="D21" s="492"/>
      <c r="E21" s="492"/>
      <c r="F21" s="492"/>
      <c r="G21" s="492"/>
      <c r="H21" s="492"/>
      <c r="I21" s="492"/>
      <c r="J21" s="492"/>
      <c r="K21" s="492"/>
      <c r="L21" s="492"/>
      <c r="M21" s="492"/>
      <c r="N21" s="492"/>
      <c r="O21" s="492"/>
      <c r="P21" s="492"/>
      <c r="Q21" s="492"/>
      <c r="R21" s="492"/>
      <c r="S21" s="492"/>
    </row>
    <row r="23" spans="1:19">
      <c r="A23" s="158" t="s">
        <v>339</v>
      </c>
      <c r="B23" s="422"/>
      <c r="C23" s="422"/>
      <c r="D23" s="422"/>
      <c r="E23" s="422"/>
      <c r="F23" s="422"/>
      <c r="G23" s="422"/>
      <c r="H23" s="422"/>
      <c r="I23" s="422"/>
      <c r="J23" s="422"/>
      <c r="K23" s="422"/>
      <c r="L23" s="422"/>
      <c r="M23" s="422"/>
      <c r="N23" s="422"/>
      <c r="O23" s="422"/>
      <c r="P23" s="422"/>
      <c r="Q23" s="422"/>
      <c r="R23" s="422"/>
      <c r="S23" s="422"/>
    </row>
    <row r="24" spans="1:19">
      <c r="A24" s="158" t="s">
        <v>485</v>
      </c>
      <c r="B24" s="422"/>
      <c r="C24" s="422"/>
      <c r="D24" s="422"/>
      <c r="E24" s="422"/>
      <c r="F24" s="422"/>
      <c r="G24" s="422"/>
      <c r="H24" s="422"/>
      <c r="I24" s="422"/>
      <c r="J24" s="422"/>
      <c r="K24" s="422"/>
      <c r="L24" s="422"/>
      <c r="M24" s="422"/>
      <c r="N24" s="422"/>
      <c r="O24" s="422"/>
      <c r="P24" s="422"/>
      <c r="Q24" s="422"/>
      <c r="R24" s="422"/>
      <c r="S24" s="422"/>
    </row>
    <row r="25" spans="1:19">
      <c r="A25" s="159" t="s">
        <v>388</v>
      </c>
      <c r="B25" s="422"/>
      <c r="C25" s="422"/>
      <c r="D25" s="422"/>
      <c r="E25" s="422"/>
      <c r="F25" s="422"/>
      <c r="G25" s="422"/>
      <c r="H25" s="422"/>
      <c r="I25" s="422"/>
      <c r="J25" s="422"/>
      <c r="K25" s="422"/>
      <c r="L25" s="422"/>
      <c r="M25" s="422"/>
      <c r="N25" s="422"/>
      <c r="O25" s="422"/>
      <c r="P25" s="422"/>
      <c r="Q25" s="422"/>
      <c r="R25" s="422"/>
      <c r="S25" s="422"/>
    </row>
    <row r="26" spans="1:19">
      <c r="A26" s="159" t="s">
        <v>464</v>
      </c>
      <c r="B26" s="422"/>
      <c r="C26" s="422"/>
      <c r="D26" s="422"/>
      <c r="E26" s="422"/>
      <c r="F26" s="422"/>
      <c r="G26" s="422"/>
      <c r="H26" s="422"/>
      <c r="I26" s="422"/>
      <c r="J26" s="422"/>
      <c r="K26" s="422"/>
      <c r="L26" s="422"/>
      <c r="M26" s="422"/>
      <c r="N26" s="422"/>
      <c r="O26" s="422"/>
      <c r="P26" s="422"/>
      <c r="Q26" s="422"/>
      <c r="R26" s="422"/>
      <c r="S26" s="422"/>
    </row>
    <row r="27" spans="1:19">
      <c r="A27" s="159" t="s">
        <v>465</v>
      </c>
      <c r="B27" s="422"/>
      <c r="C27" s="422"/>
      <c r="D27" s="422"/>
      <c r="E27" s="422"/>
      <c r="F27" s="422"/>
      <c r="G27" s="422"/>
      <c r="H27" s="422"/>
      <c r="I27" s="422"/>
      <c r="J27" s="422"/>
      <c r="K27" s="422"/>
      <c r="L27" s="422"/>
      <c r="M27" s="422"/>
      <c r="N27" s="422"/>
      <c r="O27" s="422"/>
      <c r="P27" s="422"/>
      <c r="Q27" s="422"/>
      <c r="R27" s="422"/>
      <c r="S27" s="422"/>
    </row>
    <row r="31" spans="1:19">
      <c r="A31" s="4" t="s">
        <v>523</v>
      </c>
    </row>
    <row r="32" spans="1:19">
      <c r="A32" t="s">
        <v>524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74"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zoomScale="80" zoomScaleNormal="80" workbookViewId="0">
      <selection activeCell="AD9" sqref="AD9:AF12"/>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75" t="s">
        <v>110</v>
      </c>
      <c r="J4" s="366"/>
      <c r="K4" s="366"/>
      <c r="L4" s="366"/>
      <c r="M4" s="366"/>
      <c r="N4" s="366"/>
      <c r="O4" s="41"/>
      <c r="P4" s="375" t="s">
        <v>111</v>
      </c>
      <c r="Q4" s="366"/>
      <c r="R4" s="366"/>
      <c r="S4" s="366"/>
      <c r="T4" s="366"/>
      <c r="U4" s="366"/>
      <c r="V4" s="41"/>
      <c r="W4" s="375" t="s">
        <v>112</v>
      </c>
      <c r="X4" s="366"/>
      <c r="Y4" s="366"/>
      <c r="Z4" s="366"/>
      <c r="AA4" s="366"/>
      <c r="AB4" s="366"/>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79" t="s">
        <v>114</v>
      </c>
      <c r="J6" s="380"/>
      <c r="K6" s="380"/>
      <c r="L6" s="380"/>
      <c r="M6" s="380"/>
      <c r="N6" s="381"/>
      <c r="O6" s="76"/>
      <c r="P6" s="379" t="s">
        <v>114</v>
      </c>
      <c r="Q6" s="380"/>
      <c r="R6" s="380"/>
      <c r="S6" s="380"/>
      <c r="T6" s="380"/>
      <c r="U6" s="381"/>
      <c r="V6" s="76"/>
      <c r="W6" s="379" t="s">
        <v>114</v>
      </c>
      <c r="X6" s="380"/>
      <c r="Y6" s="380"/>
      <c r="Z6" s="380"/>
      <c r="AA6" s="380"/>
      <c r="AB6" s="381"/>
      <c r="AC6" s="41"/>
      <c r="AD6" s="41"/>
      <c r="AG6" s="66"/>
    </row>
    <row r="7" spans="2:33" ht="33.75" customHeight="1">
      <c r="B7" s="64"/>
      <c r="C7" s="69" t="s">
        <v>115</v>
      </c>
      <c r="D7" s="69" t="s">
        <v>116</v>
      </c>
      <c r="E7" s="70" t="s">
        <v>117</v>
      </c>
      <c r="F7" s="376" t="s">
        <v>118</v>
      </c>
      <c r="G7" s="378"/>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-7.3162240000000001</v>
      </c>
      <c r="H9" s="37" t="str" cm="1">
        <f t="array" aca="1" ref="H9" ca="1">INDIRECT("'" &amp; $C9 &amp;"'!" &amp; "B8")</f>
        <v>CV5.01, CV5.06</v>
      </c>
      <c r="I9" s="37" cm="1">
        <f t="array" aca="1" ref="I9" ca="1">INDIRECT("'" &amp; $C9 &amp;"'!" &amp; "B13")</f>
        <v>-50.814195467488616</v>
      </c>
      <c r="J9" s="37" cm="1">
        <f t="array" aca="1" ref="J9" ca="1">INDIRECT("'" &amp; $C9 &amp;"'!" &amp; "B14")</f>
        <v>-72.873953931931482</v>
      </c>
      <c r="K9" s="37" cm="1">
        <f t="array" aca="1" ref="K9" ca="1">INDIRECT("'" &amp; $C9 &amp;"'!" &amp; "B15")</f>
        <v>-93.380846810985688</v>
      </c>
      <c r="L9" s="37" cm="1">
        <f t="array" aca="1" ref="L9" ca="1">INDIRECT("'" &amp; $C9 &amp;"'!" &amp; "B16")</f>
        <v>-112.4441858874693</v>
      </c>
      <c r="M9" s="277" cm="1">
        <f t="array" aca="1" ref="M9" ca="1">INDIRECT("'" &amp; $C9 &amp;"'!" &amp; "B17")</f>
        <v>-146.73392049527516</v>
      </c>
      <c r="N9" s="277" cm="1">
        <f t="array" aca="1" ref="N9" ca="1">INDIRECT("'" &amp; $C9 &amp;"'!" &amp; "B18")</f>
        <v>-177.51120963422366</v>
      </c>
      <c r="O9" s="76"/>
      <c r="P9" s="37" cm="1">
        <f t="array" aca="1" ref="P9" ca="1">INDIRECT("'" &amp; $C9 &amp;"'!" &amp; "D13")</f>
        <v>-50.814195467488616</v>
      </c>
      <c r="Q9" s="37" cm="1">
        <f t="array" aca="1" ref="Q9" ca="1">INDIRECT("'" &amp; $C9 &amp;"'!" &amp; "D14")</f>
        <v>-72.873953931931482</v>
      </c>
      <c r="R9" s="37" cm="1">
        <f t="array" aca="1" ref="R9" ca="1">INDIRECT("'" &amp; $C9 &amp;"'!" &amp; "D15")</f>
        <v>-93.380846810985688</v>
      </c>
      <c r="S9" s="37" cm="1">
        <f t="array" aca="1" ref="S9" ca="1">INDIRECT("'" &amp; $C9 &amp;"'!" &amp; "D16")</f>
        <v>-112.4441858874693</v>
      </c>
      <c r="T9" s="277" cm="1">
        <f t="array" aca="1" ref="T9" ca="1">INDIRECT("'" &amp; $C9 &amp;"'!" &amp; "D17")</f>
        <v>-146.73392049527516</v>
      </c>
      <c r="U9" s="277" cm="1">
        <f t="array" aca="1" ref="U9" ca="1">INDIRECT("'" &amp; $C9 &amp;"'!" &amp; "D18")</f>
        <v>-177.51120963422366</v>
      </c>
      <c r="V9" s="76"/>
      <c r="W9" s="37" cm="1">
        <f t="array" aca="1" ref="W9" ca="1">INDIRECT("'" &amp; $C9 &amp;"'!" &amp; "F13")</f>
        <v>-50.814195467488616</v>
      </c>
      <c r="X9" s="37" cm="1">
        <f t="array" aca="1" ref="X9" ca="1">INDIRECT("'" &amp; $C9 &amp;"'!" &amp; "F14")</f>
        <v>-72.873953931931482</v>
      </c>
      <c r="Y9" s="37" cm="1">
        <f t="array" aca="1" ref="Y9" ca="1">INDIRECT("'" &amp; $C9 &amp;"'!" &amp; "F15")</f>
        <v>-93.380846810985688</v>
      </c>
      <c r="Z9" s="37" cm="1">
        <f t="array" aca="1" ref="Z9" ca="1">INDIRECT("'" &amp; $C9 &amp;"'!" &amp; "F16")</f>
        <v>-112.4441858874693</v>
      </c>
      <c r="AA9" s="277" cm="1">
        <f t="array" aca="1" ref="AA9" ca="1">INDIRECT("'" &amp; $C9 &amp;"'!" &amp; "F17")</f>
        <v>-146.73392049527516</v>
      </c>
      <c r="AB9" s="277" cm="1">
        <f t="array" aca="1" ref="AB9" ca="1">INDIRECT("'" &amp; $C9 &amp;"'!" &amp; "F18")</f>
        <v>-177.51120963422366</v>
      </c>
      <c r="AC9" s="41"/>
      <c r="AD9" s="84" t="s">
        <v>126</v>
      </c>
      <c r="AE9" s="84" t="s">
        <v>127</v>
      </c>
      <c r="AF9" s="84" t="s">
        <v>128</v>
      </c>
      <c r="AG9" s="66"/>
    </row>
    <row r="10" spans="2:33">
      <c r="B10" s="64"/>
      <c r="C10" s="72" t="s">
        <v>129</v>
      </c>
      <c r="D10" s="37" t="str" cm="1">
        <f t="array" aca="1" ref="D10" ca="1">INDIRECT("'" &amp; $C10 &amp;"'!" &amp; "B4")</f>
        <v>Limit Investment</v>
      </c>
      <c r="E10" s="37" t="str" cm="1">
        <f t="array" aca="1" ref="E10" ca="1">IF(ISTEXT($D10),INDIRECT("'" &amp; $C10 &amp;"'!" &amp; "B7"),"")</f>
        <v>N</v>
      </c>
      <c r="F10" s="37">
        <f t="shared" ref="F10:F19" ca="1" si="0">IF(ISTEXT($D10),SUM(INDIRECT("'" &amp; $C10 &amp;"'!" &amp; "B26:f26")),"")</f>
        <v>-2.1900000000000004</v>
      </c>
      <c r="G10" s="37">
        <f t="shared" ref="G10:G19" ca="1" si="1">IF(ISTEXT($D10),SUM(INDIRECT("'" &amp; $C10 &amp;"'!" &amp; "B27:f27")),"")</f>
        <v>-7.3162240000000001</v>
      </c>
      <c r="H10" s="37" t="str" cm="1">
        <f t="array" aca="1" ref="H10" ca="1">IF(ISTEXT($D10),INDIRECT("'" &amp; $C10 &amp;"'!" &amp; "B8"),"")</f>
        <v>CV5.01, CV5.06</v>
      </c>
      <c r="I10" s="37" cm="1">
        <f t="array" aca="1" ref="I10" ca="1">IF(ISTEXT($D10),INDIRECT("'" &amp; $C10 &amp;"'!" &amp; "B13"),"")</f>
        <v>-49.919313617451955</v>
      </c>
      <c r="J10" s="37" cm="1">
        <f t="array" aca="1" ref="J10" ca="1">IF(ISTEXT($D10),INDIRECT("'" &amp; $C10 &amp;"'!" &amp; "B14"),"")</f>
        <v>-70.647148770102007</v>
      </c>
      <c r="K10" s="37" cm="1">
        <f t="array" aca="1" ref="K10" ca="1">IF(ISTEXT($D10),INDIRECT("'" &amp; $C10 &amp;"'!" &amp; "B15"),"")</f>
        <v>-89.834194706993685</v>
      </c>
      <c r="L10" s="37" cm="1">
        <f t="array" aca="1" ref="L10" ca="1">IF(ISTEXT($D10),INDIRECT("'" &amp; $C10 &amp;"'!" &amp; "B16"),"")</f>
        <v>-107.6151471049895</v>
      </c>
      <c r="M10" s="277" cm="1">
        <f t="array" aca="1" ref="M10" ca="1">IF(ISTEXT($D10),INDIRECT("'" &amp; $C10 &amp;"'!" &amp; "B17"),"")</f>
        <v>-139.55166463186751</v>
      </c>
      <c r="N10" s="277" cm="1">
        <f t="array" aca="1" ref="N10" ca="1">IF(ISTEXT($D10),INDIRECT("'" &amp; $C10 &amp;"'!" &amp; "B18"),"")</f>
        <v>-168.21678686912341</v>
      </c>
      <c r="O10" s="76"/>
      <c r="P10" s="37" cm="1">
        <f t="array" aca="1" ref="P10" ca="1">IF(ISTEXT($D10),INDIRECT("'" &amp; $C10 &amp;"'!" &amp; "D13"),"")</f>
        <v>-49.919313617451955</v>
      </c>
      <c r="Q10" s="37" cm="1">
        <f t="array" aca="1" ref="Q10" ca="1">IF(ISTEXT($D10),INDIRECT("'" &amp; $C10 &amp;"'!" &amp; "D14"),"")</f>
        <v>-70.647148770102007</v>
      </c>
      <c r="R10" s="37" cm="1">
        <f t="array" aca="1" ref="R10" ca="1">IF(ISTEXT($D10),INDIRECT("'" &amp; $C10 &amp;"'!" &amp; "D15"),"")</f>
        <v>-89.834194706993685</v>
      </c>
      <c r="S10" s="37" cm="1">
        <f t="array" aca="1" ref="S10" ca="1">IF(ISTEXT($D10),INDIRECT("'" &amp; $C10 &amp;"'!" &amp; "D16"),"")</f>
        <v>-107.6151471049895</v>
      </c>
      <c r="T10" s="277" cm="1">
        <f t="array" aca="1" ref="T10" ca="1">IF(ISTEXT($D10),INDIRECT("'" &amp; $C10 &amp;"'!" &amp; "D17"),"")</f>
        <v>-139.55166463186751</v>
      </c>
      <c r="U10" s="277" cm="1">
        <f t="array" aca="1" ref="U10" ca="1">IF(ISTEXT($D10),INDIRECT("'" &amp; $C10 &amp;"'!" &amp; "D18"),"")</f>
        <v>-168.21678686912341</v>
      </c>
      <c r="V10" s="76"/>
      <c r="W10" s="37" cm="1">
        <f t="array" aca="1" ref="W10" ca="1">IF(ISTEXT($D10),INDIRECT("'" &amp; $C10 &amp;"'!" &amp; "F13"),"")</f>
        <v>-49.919313617451955</v>
      </c>
      <c r="X10" s="37" cm="1">
        <f t="array" aca="1" ref="X10" ca="1">IF(ISTEXT($D10),INDIRECT("'" &amp; $C10 &amp;"'!" &amp; "F14"),"")</f>
        <v>-70.647148770102007</v>
      </c>
      <c r="Y10" s="37" cm="1">
        <f t="array" aca="1" ref="Y10" ca="1">IF(ISTEXT($D10),INDIRECT("'" &amp; $C10 &amp;"'!" &amp; "F15"),"")</f>
        <v>-89.834194706993685</v>
      </c>
      <c r="Z10" s="37" cm="1">
        <f t="array" aca="1" ref="Z10" ca="1">IF(ISTEXT($D10),INDIRECT("'" &amp; $C10 &amp;"'!" &amp; "F16"),"")</f>
        <v>-107.6151471049895</v>
      </c>
      <c r="AA10" s="277" cm="1">
        <f t="array" aca="1" ref="AA10" ca="1">IF(ISTEXT($D10),INDIRECT("'" &amp; $C10 &amp;"'!" &amp; "F17"),"")</f>
        <v>-139.55166463186751</v>
      </c>
      <c r="AB10" s="277" cm="1">
        <f t="array" aca="1" ref="AB10" ca="1">IF(ISTEXT($D10),INDIRECT("'" &amp; $C10 &amp;"'!" &amp; "F18"),"")</f>
        <v>-168.21678686912341</v>
      </c>
      <c r="AC10" s="41"/>
      <c r="AD10" s="84" t="s">
        <v>130</v>
      </c>
      <c r="AE10" s="84" t="s">
        <v>131</v>
      </c>
      <c r="AF10" s="84" t="s">
        <v>132</v>
      </c>
      <c r="AG10" s="66"/>
    </row>
    <row r="11" spans="2:33">
      <c r="B11" s="64"/>
      <c r="C11" s="72" t="s">
        <v>133</v>
      </c>
      <c r="D11" s="37" t="str" cm="1">
        <f t="array" aca="1" ref="D11" ca="1">INDIRECT("'" &amp; $C11 &amp;"'!" &amp; "B4")</f>
        <v>Expand Investment</v>
      </c>
      <c r="E11" s="37" t="str" cm="1">
        <f t="array" aca="1" ref="E11" ca="1">IF(ISTEXT($D11),INDIRECT("'" &amp; $C11 &amp;"'!" &amp; "B7"),"")</f>
        <v>N</v>
      </c>
      <c r="F11" s="37">
        <f t="shared" ca="1" si="0"/>
        <v>-27.078136879999999</v>
      </c>
      <c r="G11" s="37">
        <f t="shared" ca="1" si="1"/>
        <v>-7.3162240000000001</v>
      </c>
      <c r="H11" s="37" t="str" cm="1">
        <f t="array" aca="1" ref="H11" ca="1">IF(ISTEXT($D11),INDIRECT("'" &amp; $C11 &amp;"'!" &amp; "B8"),"")</f>
        <v>CV5.01, CV5.06</v>
      </c>
      <c r="I11" s="37" cm="1">
        <f t="array" aca="1" ref="I11" ca="1">IF(ISTEXT($D11),INDIRECT("'" &amp; $C11 &amp;"'!" &amp; "B13"),"")</f>
        <v>-60.512271178315345</v>
      </c>
      <c r="J11" s="37" cm="1">
        <f t="array" aca="1" ref="J11" ca="1">IF(ISTEXT($D11),INDIRECT("'" &amp; $C11 &amp;"'!" &amp; "B14"),"")</f>
        <v>-77.901423782572138</v>
      </c>
      <c r="K11" s="37" cm="1">
        <f t="array" aca="1" ref="K11" ca="1">IF(ISTEXT($D11),INDIRECT("'" &amp; $C11 &amp;"'!" &amp; "B15"),"")</f>
        <v>-93.056532729313346</v>
      </c>
      <c r="L11" s="37" cm="1">
        <f t="array" aca="1" ref="L11" ca="1">IF(ISTEXT($D11),INDIRECT("'" &amp; $C11 &amp;"'!" &amp; "B16"),"")</f>
        <v>-106.45922916319557</v>
      </c>
      <c r="M11" s="277" cm="1">
        <f t="array" aca="1" ref="M11" ca="1">IF(ISTEXT($D11),INDIRECT("'" &amp; $C11 &amp;"'!" &amp; "B17"),"")</f>
        <v>-129.99139997247411</v>
      </c>
      <c r="N11" s="277" cm="1">
        <f t="array" aca="1" ref="N11" ca="1">IF(ISTEXT($D11),INDIRECT("'" &amp; $C11 &amp;"'!" &amp; "B18"),"")</f>
        <v>-151.11306898939952</v>
      </c>
      <c r="O11" s="76"/>
      <c r="P11" s="37" cm="1">
        <f t="array" aca="1" ref="P11" ca="1">IF(ISTEXT($D11),INDIRECT("'" &amp; $C11 &amp;"'!" &amp; "D13"),"")</f>
        <v>-60.512271178315345</v>
      </c>
      <c r="Q11" s="37" cm="1">
        <f t="array" aca="1" ref="Q11" ca="1">IF(ISTEXT($D11),INDIRECT("'" &amp; $C11 &amp;"'!" &amp; "D14"),"")</f>
        <v>-77.901423782572138</v>
      </c>
      <c r="R11" s="37" cm="1">
        <f t="array" aca="1" ref="R11" ca="1">IF(ISTEXT($D11),INDIRECT("'" &amp; $C11 &amp;"'!" &amp; "D15"),"")</f>
        <v>-93.056532729313346</v>
      </c>
      <c r="S11" s="37" cm="1">
        <f t="array" aca="1" ref="S11" ca="1">IF(ISTEXT($D11),INDIRECT("'" &amp; $C11 &amp;"'!" &amp; "D16"),"")</f>
        <v>-106.45922916319557</v>
      </c>
      <c r="T11" s="277" cm="1">
        <f t="array" aca="1" ref="T11" ca="1">IF(ISTEXT($D11),INDIRECT("'" &amp; $C11 &amp;"'!" &amp; "D17"),"")</f>
        <v>-129.99139997247411</v>
      </c>
      <c r="U11" s="277" cm="1">
        <f t="array" aca="1" ref="U11" ca="1">IF(ISTEXT($D11),INDIRECT("'" &amp; $C11 &amp;"'!" &amp; "D18"),"")</f>
        <v>-151.11306898939952</v>
      </c>
      <c r="V11" s="76"/>
      <c r="W11" s="37" cm="1">
        <f t="array" aca="1" ref="W11" ca="1">IF(ISTEXT($D11),INDIRECT("'" &amp; $C11 &amp;"'!" &amp; "F13"),"")</f>
        <v>-60.512271178315345</v>
      </c>
      <c r="X11" s="37" cm="1">
        <f t="array" aca="1" ref="X11" ca="1">IF(ISTEXT($D11),INDIRECT("'" &amp; $C11 &amp;"'!" &amp; "F14"),"")</f>
        <v>-77.901423782572138</v>
      </c>
      <c r="Y11" s="37" cm="1">
        <f t="array" aca="1" ref="Y11" ca="1">IF(ISTEXT($D11),INDIRECT("'" &amp; $C11 &amp;"'!" &amp; "F15"),"")</f>
        <v>-93.056532729313346</v>
      </c>
      <c r="Z11" s="37" cm="1">
        <f t="array" aca="1" ref="Z11" ca="1">IF(ISTEXT($D11),INDIRECT("'" &amp; $C11 &amp;"'!" &amp; "F16"),"")</f>
        <v>-106.45922916319557</v>
      </c>
      <c r="AA11" s="277" cm="1">
        <f t="array" aca="1" ref="AA11" ca="1">IF(ISTEXT($D11),INDIRECT("'" &amp; $C11 &amp;"'!" &amp; "F17"),"")</f>
        <v>-129.99139997247411</v>
      </c>
      <c r="AB11" s="277" cm="1">
        <f t="array" aca="1" ref="AB11" ca="1">IF(ISTEXT($D11),INDIRECT("'" &amp; $C11 &amp;"'!" &amp; "F18"),"")</f>
        <v>-151.11306898939952</v>
      </c>
      <c r="AC11" s="41"/>
      <c r="AD11" s="84" t="s">
        <v>134</v>
      </c>
      <c r="AE11" s="84" t="s">
        <v>135</v>
      </c>
      <c r="AF11" s="84" t="s">
        <v>136</v>
      </c>
      <c r="AG11" s="66"/>
    </row>
    <row r="12" spans="2:33">
      <c r="B12" s="64"/>
      <c r="C12" s="72" t="s">
        <v>137</v>
      </c>
      <c r="D12" s="37" t="str" cm="1">
        <f t="array" aca="1" ref="D12" ca="1">INDIRECT("'" &amp; $C12 &amp;"'!" &amp; "B4")</f>
        <v>Balanced Investment</v>
      </c>
      <c r="E12" s="37" t="str" cm="1">
        <f t="array" aca="1" ref="E12" ca="1">IF(ISTEXT($D12),INDIRECT("'" &amp; $C12 &amp;"'!" &amp; "B7"),"")</f>
        <v>Y</v>
      </c>
      <c r="F12" s="37">
        <f t="shared" ca="1" si="0"/>
        <v>-5.6324779999999999</v>
      </c>
      <c r="G12" s="37">
        <f t="shared" ca="1" si="1"/>
        <v>-7.3162240000000001</v>
      </c>
      <c r="H12" s="37" t="str" cm="1">
        <f t="array" aca="1" ref="H12" ca="1">IF(ISTEXT($D12),INDIRECT("'" &amp; $C12 &amp;"'!" &amp; "B8"),"")</f>
        <v>CV5.01, CV5.06</v>
      </c>
      <c r="I12" s="37" cm="1">
        <f t="array" aca="1" ref="I12" ca="1">IF(ISTEXT($D12),INDIRECT("'" &amp; $C12 &amp;"'!" &amp; "B13"),"")</f>
        <v>-47.021622209581381</v>
      </c>
      <c r="J12" s="37" cm="1">
        <f t="array" aca="1" ref="J12" ca="1">IF(ISTEXT($D12),INDIRECT("'" &amp; $C12 &amp;"'!" &amp; "B14"),"")</f>
        <v>-64.786281674735378</v>
      </c>
      <c r="K12" s="37" cm="1">
        <f t="array" aca="1" ref="K12" ca="1">IF(ISTEXT($D12),INDIRECT("'" &amp; $C12 &amp;"'!" &amp; "B15"),"")</f>
        <v>-81.092655617471607</v>
      </c>
      <c r="L12" s="37" cm="1">
        <f t="array" aca="1" ref="L12" ca="1">IF(ISTEXT($D12),INDIRECT("'" &amp; $C12 &amp;"'!" &amp; "B16"),"")</f>
        <v>-96.11012670557264</v>
      </c>
      <c r="M12" s="277" cm="1">
        <f t="array" aca="1" ref="M12" ca="1">IF(ISTEXT($D12),INDIRECT("'" &amp; $C12 &amp;"'!" &amp; "B17"),"")</f>
        <v>-123.00403620189094</v>
      </c>
      <c r="N12" s="277" cm="1">
        <f t="array" aca="1" ref="N12" ca="1">IF(ISTEXT($D12),INDIRECT("'" &amp; $C12 &amp;"'!" &amp; "B18"),"")</f>
        <v>-147.14308650694852</v>
      </c>
      <c r="O12" s="76"/>
      <c r="P12" s="37" cm="1">
        <f t="array" aca="1" ref="P12" ca="1">IF(ISTEXT($D12),INDIRECT("'" &amp; $C12 &amp;"'!" &amp; "D13"),"")</f>
        <v>-47.021622209581381</v>
      </c>
      <c r="Q12" s="37" cm="1">
        <f t="array" aca="1" ref="Q12" ca="1">IF(ISTEXT($D12),INDIRECT("'" &amp; $C12 &amp;"'!" &amp; "D14"),"")</f>
        <v>-64.786281674735378</v>
      </c>
      <c r="R12" s="37" cm="1">
        <f t="array" aca="1" ref="R12" ca="1">IF(ISTEXT($D12),INDIRECT("'" &amp; $C12 &amp;"'!" &amp; "D15"),"")</f>
        <v>-81.092655617471607</v>
      </c>
      <c r="S12" s="37" cm="1">
        <f t="array" aca="1" ref="S12" ca="1">IF(ISTEXT($D12),INDIRECT("'" &amp; $C12 &amp;"'!" &amp; "D16"),"")</f>
        <v>-96.11012670557264</v>
      </c>
      <c r="T12" s="277" cm="1">
        <f t="array" aca="1" ref="T12" ca="1">IF(ISTEXT($D12),INDIRECT("'" &amp; $C12 &amp;"'!" &amp; "D17"),"")</f>
        <v>-123.00403620189094</v>
      </c>
      <c r="U12" s="277" cm="1">
        <f t="array" aca="1" ref="U12" ca="1">IF(ISTEXT($D12),INDIRECT("'" &amp; $C12 &amp;"'!" &amp; "D18"),"")</f>
        <v>-147.14308650694852</v>
      </c>
      <c r="V12" s="76"/>
      <c r="W12" s="37" cm="1">
        <f t="array" aca="1" ref="W12" ca="1">IF(ISTEXT($D12),INDIRECT("'" &amp; $C12 &amp;"'!" &amp; "F13"),"")</f>
        <v>-47.021622209581381</v>
      </c>
      <c r="X12" s="37" cm="1">
        <f t="array" aca="1" ref="X12" ca="1">IF(ISTEXT($D12),INDIRECT("'" &amp; $C12 &amp;"'!" &amp; "F14"),"")</f>
        <v>-64.786281674735378</v>
      </c>
      <c r="Y12" s="37" cm="1">
        <f t="array" aca="1" ref="Y12" ca="1">IF(ISTEXT($D12),INDIRECT("'" &amp; $C12 &amp;"'!" &amp; "F15"),"")</f>
        <v>-81.092655617471607</v>
      </c>
      <c r="Z12" s="37" cm="1">
        <f t="array" aca="1" ref="Z12" ca="1">IF(ISTEXT($D12),INDIRECT("'" &amp; $C12 &amp;"'!" &amp; "F16"),"")</f>
        <v>-96.11012670557264</v>
      </c>
      <c r="AA12" s="277" cm="1">
        <f t="array" aca="1" ref="AA12" ca="1">IF(ISTEXT($D12),INDIRECT("'" &amp; $C12 &amp;"'!" &amp; "F17"),"")</f>
        <v>-123.00403620189094</v>
      </c>
      <c r="AB12" s="277" cm="1">
        <f t="array" aca="1" ref="AB12" ca="1">IF(ISTEXT($D12),INDIRECT("'" &amp; $C12 &amp;"'!" &amp; "F18"),"")</f>
        <v>-147.14308650694852</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79" t="s">
        <v>149</v>
      </c>
      <c r="J22" s="380"/>
      <c r="K22" s="380"/>
      <c r="L22" s="380"/>
      <c r="M22" s="380"/>
      <c r="N22" s="381"/>
      <c r="O22" s="76"/>
      <c r="P22" s="379" t="s">
        <v>149</v>
      </c>
      <c r="Q22" s="380"/>
      <c r="R22" s="380"/>
      <c r="S22" s="380"/>
      <c r="T22" s="380"/>
      <c r="U22" s="381"/>
      <c r="V22" s="76"/>
      <c r="W22" s="379" t="s">
        <v>149</v>
      </c>
      <c r="X22" s="380"/>
      <c r="Y22" s="380"/>
      <c r="Z22" s="380"/>
      <c r="AA22" s="380"/>
      <c r="AB22" s="381"/>
      <c r="AC22" s="41"/>
      <c r="AD22" s="76"/>
      <c r="AE22" s="76"/>
      <c r="AF22" s="76"/>
      <c r="AG22" s="66"/>
    </row>
    <row r="23" spans="2:33" ht="33.75" customHeight="1">
      <c r="B23" s="64"/>
      <c r="C23" s="69" t="s">
        <v>115</v>
      </c>
      <c r="D23" s="69" t="s">
        <v>116</v>
      </c>
      <c r="E23" s="70" t="s">
        <v>117</v>
      </c>
      <c r="F23" s="376" t="s">
        <v>118</v>
      </c>
      <c r="G23" s="377"/>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Limit Investment</v>
      </c>
      <c r="E25" s="37" t="str">
        <f ca="1">E10</f>
        <v>N</v>
      </c>
      <c r="F25" s="59">
        <f ca="1">IF(ISNUMBER(F10-F$9),F10-F$9,"")</f>
        <v>-2.1900000000000004</v>
      </c>
      <c r="G25" s="59">
        <f ca="1">IF(ISNUMBER(G10-G$9),G10-G$9,"")</f>
        <v>0</v>
      </c>
      <c r="H25" s="87" t="str">
        <f ca="1">H10</f>
        <v>CV5.01, CV5.06</v>
      </c>
      <c r="I25" s="59">
        <f t="shared" ref="I25:N34" ca="1" si="2">IF(ISNUMBER(I10-I$9),I10-I$9,"")</f>
        <v>0.89488185003666132</v>
      </c>
      <c r="J25" s="59">
        <f t="shared" ca="1" si="2"/>
        <v>2.2268051618294749</v>
      </c>
      <c r="K25" s="59">
        <f t="shared" ca="1" si="2"/>
        <v>3.5466521039920025</v>
      </c>
      <c r="L25" s="59">
        <f t="shared" ca="1" si="2"/>
        <v>4.8290387824797989</v>
      </c>
      <c r="M25" s="59">
        <f t="shared" ca="1" si="2"/>
        <v>7.1822558634076472</v>
      </c>
      <c r="N25" s="59">
        <f t="shared" ca="1" si="2"/>
        <v>9.2944227651002507</v>
      </c>
      <c r="O25" s="76"/>
      <c r="P25" s="59">
        <f t="shared" ref="P25:U34" ca="1" si="3">IF(ISNUMBER(P10-P$9),P10-P$9,"")</f>
        <v>0.89488185003666132</v>
      </c>
      <c r="Q25" s="59">
        <f t="shared" ca="1" si="3"/>
        <v>2.2268051618294749</v>
      </c>
      <c r="R25" s="59">
        <f t="shared" ca="1" si="3"/>
        <v>3.5466521039920025</v>
      </c>
      <c r="S25" s="59">
        <f t="shared" ca="1" si="3"/>
        <v>4.8290387824797989</v>
      </c>
      <c r="T25" s="59">
        <f t="shared" ca="1" si="3"/>
        <v>7.1822558634076472</v>
      </c>
      <c r="U25" s="59">
        <f t="shared" ca="1" si="3"/>
        <v>9.2944227651002507</v>
      </c>
      <c r="V25" s="76"/>
      <c r="W25" s="59">
        <f t="shared" ref="W25:AB34" ca="1" si="4">IF(ISNUMBER(W10-W$9),W10-W$9,"")</f>
        <v>0.89488185003666132</v>
      </c>
      <c r="X25" s="59">
        <f t="shared" ca="1" si="4"/>
        <v>2.2268051618294749</v>
      </c>
      <c r="Y25" s="59">
        <f t="shared" ca="1" si="4"/>
        <v>3.5466521039920025</v>
      </c>
      <c r="Z25" s="59">
        <f t="shared" ca="1" si="4"/>
        <v>4.8290387824797989</v>
      </c>
      <c r="AA25" s="59">
        <f t="shared" ca="1" si="4"/>
        <v>7.1822558634076472</v>
      </c>
      <c r="AB25" s="59">
        <f t="shared" ca="1" si="4"/>
        <v>9.2944227651002507</v>
      </c>
      <c r="AC25" s="41"/>
      <c r="AD25" s="76"/>
      <c r="AE25" s="76"/>
      <c r="AF25" s="76"/>
      <c r="AG25" s="66"/>
    </row>
    <row r="26" spans="2:33">
      <c r="B26" s="64"/>
      <c r="C26" s="72" t="s">
        <v>133</v>
      </c>
      <c r="D26" s="87" t="str">
        <f t="shared" ref="D26:E34" ca="1" si="5">D11</f>
        <v>Expand Investment</v>
      </c>
      <c r="E26" s="37" t="str">
        <f t="shared" ca="1" si="5"/>
        <v>N</v>
      </c>
      <c r="F26" s="59">
        <f t="shared" ref="F26:G34" ca="1" si="6">IF(ISNUMBER(F11-F$9),F11-F$9,"")</f>
        <v>-27.078136879999999</v>
      </c>
      <c r="G26" s="59">
        <f t="shared" ca="1" si="6"/>
        <v>0</v>
      </c>
      <c r="H26" s="87" t="str">
        <f t="shared" ref="H26:H34" ca="1" si="7">H11</f>
        <v>CV5.01, CV5.06</v>
      </c>
      <c r="I26" s="59">
        <f t="shared" ca="1" si="2"/>
        <v>-9.6980757108267284</v>
      </c>
      <c r="J26" s="59">
        <f t="shared" ca="1" si="2"/>
        <v>-5.0274698506406565</v>
      </c>
      <c r="K26" s="59">
        <f t="shared" ca="1" si="2"/>
        <v>0.3243140816723411</v>
      </c>
      <c r="L26" s="59">
        <f t="shared" ca="1" si="2"/>
        <v>5.9849567242737294</v>
      </c>
      <c r="M26" s="59">
        <f t="shared" ca="1" si="2"/>
        <v>16.742520522801044</v>
      </c>
      <c r="N26" s="59">
        <f t="shared" ca="1" si="2"/>
        <v>26.398140644824139</v>
      </c>
      <c r="O26" s="76"/>
      <c r="P26" s="59">
        <f t="shared" ca="1" si="3"/>
        <v>-9.6980757108267284</v>
      </c>
      <c r="Q26" s="59">
        <f t="shared" ca="1" si="3"/>
        <v>-5.0274698506406565</v>
      </c>
      <c r="R26" s="59">
        <f t="shared" ca="1" si="3"/>
        <v>0.3243140816723411</v>
      </c>
      <c r="S26" s="59">
        <f t="shared" ca="1" si="3"/>
        <v>5.9849567242737294</v>
      </c>
      <c r="T26" s="59">
        <f t="shared" ca="1" si="3"/>
        <v>16.742520522801044</v>
      </c>
      <c r="U26" s="59">
        <f t="shared" ca="1" si="3"/>
        <v>26.398140644824139</v>
      </c>
      <c r="V26" s="76"/>
      <c r="W26" s="59">
        <f t="shared" ca="1" si="4"/>
        <v>-9.6980757108267284</v>
      </c>
      <c r="X26" s="59">
        <f t="shared" ca="1" si="4"/>
        <v>-5.0274698506406565</v>
      </c>
      <c r="Y26" s="59">
        <f t="shared" ca="1" si="4"/>
        <v>0.3243140816723411</v>
      </c>
      <c r="Z26" s="59">
        <f t="shared" ca="1" si="4"/>
        <v>5.9849567242737294</v>
      </c>
      <c r="AA26" s="59">
        <f t="shared" ca="1" si="4"/>
        <v>16.742520522801044</v>
      </c>
      <c r="AB26" s="59">
        <f t="shared" ca="1" si="4"/>
        <v>26.398140644824139</v>
      </c>
      <c r="AC26" s="41"/>
      <c r="AD26" s="76"/>
      <c r="AE26" s="76"/>
      <c r="AF26" s="76"/>
      <c r="AG26" s="66"/>
    </row>
    <row r="27" spans="2:33">
      <c r="B27" s="64"/>
      <c r="C27" s="72" t="s">
        <v>137</v>
      </c>
      <c r="D27" s="87" t="str">
        <f t="shared" ca="1" si="5"/>
        <v>Balanced Investment</v>
      </c>
      <c r="E27" s="37" t="str">
        <f t="shared" ca="1" si="5"/>
        <v>Y</v>
      </c>
      <c r="F27" s="59">
        <f t="shared" ca="1" si="6"/>
        <v>-5.6324779999999999</v>
      </c>
      <c r="G27" s="59">
        <f t="shared" ca="1" si="6"/>
        <v>0</v>
      </c>
      <c r="H27" s="87" t="str">
        <f t="shared" ca="1" si="7"/>
        <v>CV5.01, CV5.06</v>
      </c>
      <c r="I27" s="59">
        <f t="shared" ca="1" si="2"/>
        <v>3.792573257907236</v>
      </c>
      <c r="J27" s="59">
        <f t="shared" ca="1" si="2"/>
        <v>8.0876722571961039</v>
      </c>
      <c r="K27" s="59">
        <f t="shared" ca="1" si="2"/>
        <v>12.288191193514081</v>
      </c>
      <c r="L27" s="59">
        <f t="shared" ca="1" si="2"/>
        <v>16.334059181896663</v>
      </c>
      <c r="M27" s="59">
        <f t="shared" ca="1" si="2"/>
        <v>23.729884293384217</v>
      </c>
      <c r="N27" s="59">
        <f t="shared" ca="1" si="2"/>
        <v>30.36812312727514</v>
      </c>
      <c r="O27" s="76"/>
      <c r="P27" s="59">
        <f t="shared" ca="1" si="3"/>
        <v>3.792573257907236</v>
      </c>
      <c r="Q27" s="59">
        <f t="shared" ca="1" si="3"/>
        <v>8.0876722571961039</v>
      </c>
      <c r="R27" s="59">
        <f t="shared" ca="1" si="3"/>
        <v>12.288191193514081</v>
      </c>
      <c r="S27" s="59">
        <f t="shared" ca="1" si="3"/>
        <v>16.334059181896663</v>
      </c>
      <c r="T27" s="59">
        <f t="shared" ca="1" si="3"/>
        <v>23.729884293384217</v>
      </c>
      <c r="U27" s="59">
        <f t="shared" ca="1" si="3"/>
        <v>30.36812312727514</v>
      </c>
      <c r="V27" s="76"/>
      <c r="W27" s="59">
        <f t="shared" ca="1" si="4"/>
        <v>3.792573257907236</v>
      </c>
      <c r="X27" s="59">
        <f t="shared" ca="1" si="4"/>
        <v>8.0876722571961039</v>
      </c>
      <c r="Y27" s="59">
        <f t="shared" ca="1" si="4"/>
        <v>12.288191193514081</v>
      </c>
      <c r="Z27" s="59">
        <f t="shared" ca="1" si="4"/>
        <v>16.334059181896663</v>
      </c>
      <c r="AA27" s="59">
        <f t="shared" ca="1" si="4"/>
        <v>23.729884293384217</v>
      </c>
      <c r="AB27" s="59">
        <f t="shared" ca="1" si="4"/>
        <v>30.36812312727514</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activeCell="J12" sqref="J12:L12"/>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74" customFormat="1" ht="56.9" customHeight="1"/>
    <row r="2" spans="1:12">
      <c r="A2" s="1"/>
    </row>
    <row r="3" spans="1:12">
      <c r="A3" s="44" t="s">
        <v>150</v>
      </c>
      <c r="B3" s="45"/>
      <c r="C3" s="45"/>
    </row>
    <row r="4" spans="1:12" ht="12.75" customHeight="1">
      <c r="A4" s="391" t="s">
        <v>151</v>
      </c>
      <c r="B4" s="392"/>
      <c r="C4" s="392"/>
      <c r="D4" s="392"/>
      <c r="E4" s="392"/>
      <c r="F4" s="392"/>
      <c r="G4" s="392"/>
      <c r="H4" s="392"/>
      <c r="I4" s="392"/>
      <c r="J4" s="392"/>
      <c r="K4" s="392"/>
      <c r="L4" s="393"/>
    </row>
    <row r="5" spans="1:12" ht="12.75" customHeight="1">
      <c r="A5" s="394"/>
      <c r="B5" s="395"/>
      <c r="C5" s="395"/>
      <c r="D5" s="395"/>
      <c r="E5" s="395"/>
      <c r="F5" s="395"/>
      <c r="G5" s="395"/>
      <c r="H5" s="395"/>
      <c r="I5" s="395"/>
      <c r="J5" s="395"/>
      <c r="K5" s="395"/>
      <c r="L5" s="396"/>
    </row>
    <row r="6" spans="1:12">
      <c r="A6" s="44" t="s">
        <v>152</v>
      </c>
      <c r="B6" s="46"/>
      <c r="C6" s="46"/>
    </row>
    <row r="7" spans="1:12">
      <c r="A7" s="385" t="s">
        <v>153</v>
      </c>
      <c r="B7" s="386"/>
      <c r="C7" s="386"/>
      <c r="D7" s="386"/>
      <c r="E7" s="386"/>
      <c r="F7" s="386"/>
      <c r="G7" s="386"/>
      <c r="H7" s="386"/>
      <c r="I7" s="386"/>
      <c r="J7" s="386"/>
      <c r="K7" s="386"/>
      <c r="L7" s="387"/>
    </row>
    <row r="8" spans="1:12">
      <c r="A8" s="46"/>
      <c r="B8" s="46"/>
      <c r="C8" s="46"/>
    </row>
    <row r="9" spans="1:12">
      <c r="A9" s="44" t="s">
        <v>154</v>
      </c>
      <c r="B9" s="45"/>
      <c r="C9" s="45"/>
    </row>
    <row r="10" spans="1:12" s="38" customFormat="1" ht="23">
      <c r="A10" s="47" t="s">
        <v>115</v>
      </c>
      <c r="B10" s="48" t="s">
        <v>155</v>
      </c>
      <c r="C10" s="47" t="s">
        <v>156</v>
      </c>
      <c r="D10" s="388" t="s">
        <v>157</v>
      </c>
      <c r="E10" s="389"/>
      <c r="F10" s="390"/>
      <c r="G10" s="388" t="s">
        <v>158</v>
      </c>
      <c r="H10" s="389"/>
      <c r="I10" s="390"/>
      <c r="J10" s="388" t="s">
        <v>159</v>
      </c>
      <c r="K10" s="389"/>
      <c r="L10" s="390"/>
    </row>
    <row r="11" spans="1:12" ht="78.650000000000006" customHeight="1">
      <c r="A11" s="49">
        <v>1</v>
      </c>
      <c r="B11" s="50" t="s">
        <v>160</v>
      </c>
      <c r="C11" s="51" t="s">
        <v>125</v>
      </c>
      <c r="D11" s="382" t="s">
        <v>125</v>
      </c>
      <c r="E11" s="383"/>
      <c r="F11" s="384"/>
      <c r="G11" s="382" t="s">
        <v>161</v>
      </c>
      <c r="H11" s="383"/>
      <c r="I11" s="384"/>
      <c r="J11" s="382" t="s">
        <v>162</v>
      </c>
      <c r="K11" s="383"/>
      <c r="L11" s="384"/>
    </row>
    <row r="12" spans="1:12" ht="204.65" customHeight="1">
      <c r="A12" s="49">
        <v>2</v>
      </c>
      <c r="B12" s="50" t="s">
        <v>160</v>
      </c>
      <c r="C12" s="51" t="s">
        <v>129</v>
      </c>
      <c r="D12" s="382" t="s">
        <v>163</v>
      </c>
      <c r="E12" s="383"/>
      <c r="F12" s="384"/>
      <c r="G12" s="382" t="s">
        <v>164</v>
      </c>
      <c r="H12" s="383"/>
      <c r="I12" s="384"/>
      <c r="J12" s="382" t="s">
        <v>165</v>
      </c>
      <c r="K12" s="383"/>
      <c r="L12" s="384"/>
    </row>
    <row r="13" spans="1:12" ht="197.15" customHeight="1">
      <c r="A13" s="49">
        <v>3</v>
      </c>
      <c r="B13" s="50" t="s">
        <v>160</v>
      </c>
      <c r="C13" s="51" t="s">
        <v>133</v>
      </c>
      <c r="D13" s="382" t="s">
        <v>166</v>
      </c>
      <c r="E13" s="383"/>
      <c r="F13" s="384"/>
      <c r="G13" s="382" t="s">
        <v>167</v>
      </c>
      <c r="H13" s="383"/>
      <c r="I13" s="384"/>
      <c r="J13" s="382" t="s">
        <v>168</v>
      </c>
      <c r="K13" s="383"/>
      <c r="L13" s="384"/>
    </row>
    <row r="14" spans="1:12" ht="269.5" customHeight="1">
      <c r="A14" s="49">
        <v>4</v>
      </c>
      <c r="B14" s="50" t="s">
        <v>160</v>
      </c>
      <c r="C14" s="51" t="s">
        <v>137</v>
      </c>
      <c r="D14" s="382" t="s">
        <v>169</v>
      </c>
      <c r="E14" s="383"/>
      <c r="F14" s="384"/>
      <c r="G14" s="382" t="s">
        <v>170</v>
      </c>
      <c r="H14" s="383"/>
      <c r="I14" s="384"/>
      <c r="J14" s="382" t="s">
        <v>171</v>
      </c>
      <c r="K14" s="383"/>
      <c r="L14" s="384"/>
    </row>
    <row r="15" spans="1:12" ht="75.650000000000006" customHeight="1">
      <c r="A15" s="49">
        <v>5</v>
      </c>
      <c r="B15" s="50" t="s">
        <v>172</v>
      </c>
      <c r="C15" s="51" t="s">
        <v>173</v>
      </c>
      <c r="D15" s="382" t="s">
        <v>174</v>
      </c>
      <c r="E15" s="383"/>
      <c r="F15" s="384"/>
      <c r="G15" s="382" t="s">
        <v>175</v>
      </c>
      <c r="H15" s="383"/>
      <c r="I15" s="384"/>
      <c r="J15" s="382" t="s">
        <v>176</v>
      </c>
      <c r="K15" s="383"/>
      <c r="L15" s="384"/>
    </row>
    <row r="16" spans="1:12">
      <c r="A16" s="49">
        <v>6</v>
      </c>
      <c r="B16" s="50"/>
      <c r="C16" s="51"/>
      <c r="D16" s="382"/>
      <c r="E16" s="383"/>
      <c r="F16" s="384"/>
      <c r="G16" s="382"/>
      <c r="H16" s="383"/>
      <c r="I16" s="384"/>
      <c r="J16" s="382"/>
      <c r="K16" s="383"/>
      <c r="L16" s="384"/>
    </row>
    <row r="17" spans="1:12">
      <c r="A17" s="49">
        <v>7</v>
      </c>
      <c r="B17" s="50"/>
      <c r="C17" s="51"/>
      <c r="D17" s="382"/>
      <c r="E17" s="383"/>
      <c r="F17" s="384"/>
      <c r="G17" s="382"/>
      <c r="H17" s="383"/>
      <c r="I17" s="384"/>
      <c r="J17" s="382"/>
      <c r="K17" s="383"/>
      <c r="L17" s="384"/>
    </row>
    <row r="18" spans="1:12">
      <c r="A18" s="49">
        <v>8</v>
      </c>
      <c r="B18" s="50"/>
      <c r="C18" s="51"/>
      <c r="D18" s="382"/>
      <c r="E18" s="383"/>
      <c r="F18" s="384"/>
      <c r="G18" s="382"/>
      <c r="H18" s="383"/>
      <c r="I18" s="384"/>
      <c r="J18" s="382"/>
      <c r="K18" s="383"/>
      <c r="L18" s="384"/>
    </row>
    <row r="19" spans="1:12">
      <c r="A19" s="49">
        <v>9</v>
      </c>
      <c r="B19" s="50"/>
      <c r="C19" s="51"/>
      <c r="D19" s="382"/>
      <c r="E19" s="383"/>
      <c r="F19" s="384"/>
      <c r="G19" s="382"/>
      <c r="H19" s="383"/>
      <c r="I19" s="384"/>
      <c r="J19" s="382"/>
      <c r="K19" s="383"/>
      <c r="L19" s="384"/>
    </row>
    <row r="20" spans="1:12">
      <c r="A20" s="49">
        <v>10</v>
      </c>
      <c r="B20" s="50"/>
      <c r="C20" s="51"/>
      <c r="D20" s="382"/>
      <c r="E20" s="383"/>
      <c r="F20" s="384"/>
      <c r="G20" s="382"/>
      <c r="H20" s="383"/>
      <c r="I20" s="384"/>
      <c r="J20" s="382"/>
      <c r="K20" s="383"/>
      <c r="L20" s="384"/>
    </row>
    <row r="21" spans="1:12">
      <c r="A21" s="49">
        <v>11</v>
      </c>
      <c r="B21" s="50"/>
      <c r="C21" s="51"/>
      <c r="D21" s="382"/>
      <c r="E21" s="383"/>
      <c r="F21" s="384"/>
      <c r="G21" s="382"/>
      <c r="H21" s="383"/>
      <c r="I21" s="384"/>
      <c r="J21" s="382"/>
      <c r="K21" s="383"/>
      <c r="L21" s="384"/>
    </row>
    <row r="22" spans="1:12">
      <c r="A22" s="49">
        <v>12</v>
      </c>
      <c r="B22" s="50"/>
      <c r="C22" s="51"/>
      <c r="D22" s="382"/>
      <c r="E22" s="383"/>
      <c r="F22" s="384"/>
      <c r="G22" s="382"/>
      <c r="H22" s="383"/>
      <c r="I22" s="384"/>
      <c r="J22" s="382"/>
      <c r="K22" s="383"/>
      <c r="L22" s="384"/>
    </row>
    <row r="23" spans="1:12">
      <c r="A23" s="49">
        <v>13</v>
      </c>
      <c r="B23" s="50"/>
      <c r="C23" s="51"/>
      <c r="D23" s="382"/>
      <c r="E23" s="383"/>
      <c r="F23" s="384"/>
      <c r="G23" s="382"/>
      <c r="H23" s="383"/>
      <c r="I23" s="384"/>
      <c r="J23" s="382"/>
      <c r="K23" s="383"/>
      <c r="L23" s="384"/>
    </row>
    <row r="24" spans="1:12">
      <c r="A24" s="49">
        <v>14</v>
      </c>
      <c r="B24" s="50"/>
      <c r="C24" s="51"/>
      <c r="D24" s="382"/>
      <c r="E24" s="383"/>
      <c r="F24" s="384"/>
      <c r="G24" s="382"/>
      <c r="H24" s="383"/>
      <c r="I24" s="384"/>
      <c r="J24" s="382"/>
      <c r="K24" s="383"/>
      <c r="L24" s="384"/>
    </row>
    <row r="25" spans="1:12">
      <c r="A25" s="49">
        <v>15</v>
      </c>
      <c r="B25" s="50"/>
      <c r="C25" s="51"/>
      <c r="D25" s="382"/>
      <c r="E25" s="383"/>
      <c r="F25" s="384"/>
      <c r="G25" s="382"/>
      <c r="H25" s="383"/>
      <c r="I25" s="384"/>
      <c r="J25" s="382"/>
      <c r="K25" s="383"/>
      <c r="L25" s="384"/>
    </row>
    <row r="26" spans="1:12">
      <c r="A26" s="49">
        <v>16</v>
      </c>
      <c r="B26" s="50"/>
      <c r="C26" s="51"/>
      <c r="D26" s="382"/>
      <c r="E26" s="383"/>
      <c r="F26" s="384"/>
      <c r="G26" s="382"/>
      <c r="H26" s="383"/>
      <c r="I26" s="384"/>
      <c r="J26" s="382"/>
      <c r="K26" s="383"/>
      <c r="L26" s="384"/>
    </row>
    <row r="27" spans="1:12">
      <c r="A27" s="49">
        <v>17</v>
      </c>
      <c r="B27" s="50"/>
      <c r="C27" s="51"/>
      <c r="D27" s="382"/>
      <c r="E27" s="383"/>
      <c r="F27" s="384"/>
      <c r="G27" s="382"/>
      <c r="H27" s="383"/>
      <c r="I27" s="384"/>
      <c r="J27" s="382"/>
      <c r="K27" s="383"/>
      <c r="L27" s="384"/>
    </row>
    <row r="28" spans="1:12">
      <c r="A28" s="49">
        <v>18</v>
      </c>
      <c r="B28" s="50"/>
      <c r="C28" s="51"/>
      <c r="D28" s="382"/>
      <c r="E28" s="383"/>
      <c r="F28" s="384"/>
      <c r="G28" s="382"/>
      <c r="H28" s="383"/>
      <c r="I28" s="384"/>
      <c r="J28" s="382"/>
      <c r="K28" s="383"/>
      <c r="L28" s="384"/>
    </row>
    <row r="29" spans="1:12">
      <c r="A29" s="49">
        <v>19</v>
      </c>
      <c r="B29" s="50"/>
      <c r="C29" s="51"/>
      <c r="D29" s="382"/>
      <c r="E29" s="383"/>
      <c r="F29" s="384"/>
      <c r="G29" s="382"/>
      <c r="H29" s="383"/>
      <c r="I29" s="384"/>
      <c r="J29" s="382"/>
      <c r="K29" s="383"/>
      <c r="L29" s="384"/>
    </row>
    <row r="30" spans="1:12">
      <c r="A30" s="49">
        <v>20</v>
      </c>
      <c r="B30" s="50"/>
      <c r="C30" s="51"/>
      <c r="D30" s="382"/>
      <c r="E30" s="383"/>
      <c r="F30" s="384"/>
      <c r="G30" s="382"/>
      <c r="H30" s="383"/>
      <c r="I30" s="384"/>
      <c r="J30" s="382"/>
      <c r="K30" s="383"/>
      <c r="L30" s="384"/>
    </row>
    <row r="31" spans="1:12">
      <c r="A31" s="49">
        <v>21</v>
      </c>
      <c r="B31" s="50"/>
      <c r="C31" s="51"/>
      <c r="D31" s="382"/>
      <c r="E31" s="383"/>
      <c r="F31" s="384"/>
      <c r="G31" s="382"/>
      <c r="H31" s="383"/>
      <c r="I31" s="384"/>
      <c r="J31" s="382"/>
      <c r="K31" s="383"/>
      <c r="L31" s="384"/>
    </row>
    <row r="32" spans="1:12">
      <c r="A32" s="49">
        <v>22</v>
      </c>
      <c r="B32" s="50"/>
      <c r="C32" s="51"/>
      <c r="D32" s="382"/>
      <c r="E32" s="383"/>
      <c r="F32" s="384"/>
      <c r="G32" s="382"/>
      <c r="H32" s="383"/>
      <c r="I32" s="384"/>
      <c r="J32" s="382"/>
      <c r="K32" s="383"/>
      <c r="L32" s="384"/>
    </row>
    <row r="33" spans="1:12">
      <c r="A33" s="49">
        <v>23</v>
      </c>
      <c r="B33" s="50"/>
      <c r="C33" s="51"/>
      <c r="D33" s="382"/>
      <c r="E33" s="383"/>
      <c r="F33" s="384"/>
      <c r="G33" s="382"/>
      <c r="H33" s="383"/>
      <c r="I33" s="384"/>
      <c r="J33" s="382"/>
      <c r="K33" s="383"/>
      <c r="L33" s="384"/>
    </row>
    <row r="34" spans="1:12">
      <c r="A34" s="49">
        <v>24</v>
      </c>
      <c r="B34" s="50"/>
      <c r="C34" s="51"/>
      <c r="D34" s="382"/>
      <c r="E34" s="383"/>
      <c r="F34" s="384"/>
      <c r="G34" s="382"/>
      <c r="H34" s="383"/>
      <c r="I34" s="384"/>
      <c r="J34" s="382"/>
      <c r="K34" s="383"/>
      <c r="L34" s="384"/>
    </row>
    <row r="35" spans="1:12">
      <c r="A35" s="49">
        <v>25</v>
      </c>
      <c r="B35" s="50"/>
      <c r="C35" s="51"/>
      <c r="D35" s="382"/>
      <c r="E35" s="383"/>
      <c r="F35" s="384"/>
      <c r="G35" s="382"/>
      <c r="H35" s="383"/>
      <c r="I35" s="384"/>
      <c r="J35" s="382"/>
      <c r="K35" s="383"/>
      <c r="L35" s="384"/>
    </row>
    <row r="36" spans="1:12">
      <c r="A36" s="49">
        <v>26</v>
      </c>
      <c r="B36" s="50"/>
      <c r="C36" s="51"/>
      <c r="D36" s="382"/>
      <c r="E36" s="383"/>
      <c r="F36" s="384"/>
      <c r="G36" s="382"/>
      <c r="H36" s="383"/>
      <c r="I36" s="384"/>
      <c r="J36" s="382"/>
      <c r="K36" s="383"/>
      <c r="L36" s="384"/>
    </row>
    <row r="37" spans="1:12">
      <c r="A37" s="49">
        <v>27</v>
      </c>
      <c r="B37" s="50"/>
      <c r="C37" s="51"/>
      <c r="D37" s="382"/>
      <c r="E37" s="383"/>
      <c r="F37" s="384"/>
      <c r="G37" s="382"/>
      <c r="H37" s="383"/>
      <c r="I37" s="384"/>
      <c r="J37" s="382"/>
      <c r="K37" s="383"/>
      <c r="L37" s="384"/>
    </row>
    <row r="38" spans="1:12">
      <c r="A38" s="49">
        <v>28</v>
      </c>
      <c r="B38" s="50"/>
      <c r="C38" s="51"/>
      <c r="D38" s="382"/>
      <c r="E38" s="383"/>
      <c r="F38" s="384"/>
      <c r="G38" s="382"/>
      <c r="H38" s="383"/>
      <c r="I38" s="384"/>
      <c r="J38" s="382"/>
      <c r="K38" s="383"/>
      <c r="L38" s="384"/>
    </row>
    <row r="39" spans="1:12">
      <c r="A39" s="49">
        <v>29</v>
      </c>
      <c r="B39" s="50"/>
      <c r="C39" s="51"/>
      <c r="D39" s="382"/>
      <c r="E39" s="383"/>
      <c r="F39" s="384"/>
      <c r="G39" s="382"/>
      <c r="H39" s="383"/>
      <c r="I39" s="384"/>
      <c r="J39" s="382"/>
      <c r="K39" s="383"/>
      <c r="L39" s="384"/>
    </row>
    <row r="40" spans="1:12">
      <c r="A40" s="49">
        <v>30</v>
      </c>
      <c r="B40" s="50"/>
      <c r="C40" s="51"/>
      <c r="D40" s="382"/>
      <c r="E40" s="383"/>
      <c r="F40" s="384"/>
      <c r="G40" s="382"/>
      <c r="H40" s="383"/>
      <c r="I40" s="384"/>
      <c r="J40" s="382"/>
      <c r="K40" s="383"/>
      <c r="L40" s="384"/>
    </row>
    <row r="41" spans="1:12">
      <c r="A41" s="49">
        <v>31</v>
      </c>
      <c r="B41" s="50"/>
      <c r="C41" s="51"/>
      <c r="D41" s="382"/>
      <c r="E41" s="383"/>
      <c r="F41" s="384"/>
      <c r="G41" s="382"/>
      <c r="H41" s="383"/>
      <c r="I41" s="384"/>
      <c r="J41" s="382"/>
      <c r="K41" s="383"/>
      <c r="L41" s="384"/>
    </row>
    <row r="42" spans="1:12">
      <c r="A42" s="49">
        <v>32</v>
      </c>
      <c r="B42" s="50"/>
      <c r="C42" s="51"/>
      <c r="D42" s="382"/>
      <c r="E42" s="383"/>
      <c r="F42" s="384"/>
      <c r="G42" s="382"/>
      <c r="H42" s="383"/>
      <c r="I42" s="384"/>
      <c r="J42" s="382"/>
      <c r="K42" s="383"/>
      <c r="L42" s="384"/>
    </row>
    <row r="43" spans="1:12">
      <c r="A43" s="49">
        <v>33</v>
      </c>
      <c r="B43" s="50"/>
      <c r="C43" s="51"/>
      <c r="D43" s="382"/>
      <c r="E43" s="383"/>
      <c r="F43" s="384"/>
      <c r="G43" s="382"/>
      <c r="H43" s="383"/>
      <c r="I43" s="384"/>
      <c r="J43" s="382"/>
      <c r="K43" s="383"/>
      <c r="L43" s="384"/>
    </row>
    <row r="44" spans="1:12">
      <c r="A44" s="49">
        <v>34</v>
      </c>
      <c r="B44" s="50"/>
      <c r="C44" s="51"/>
      <c r="D44" s="382"/>
      <c r="E44" s="383"/>
      <c r="F44" s="384"/>
      <c r="G44" s="382"/>
      <c r="H44" s="383"/>
      <c r="I44" s="384"/>
      <c r="J44" s="382"/>
      <c r="K44" s="383"/>
      <c r="L44" s="384"/>
    </row>
    <row r="45" spans="1:12">
      <c r="A45" s="49">
        <v>35</v>
      </c>
      <c r="B45" s="50"/>
      <c r="C45" s="51"/>
      <c r="D45" s="382"/>
      <c r="E45" s="383"/>
      <c r="F45" s="384"/>
      <c r="G45" s="382"/>
      <c r="H45" s="383"/>
      <c r="I45" s="384"/>
      <c r="J45" s="382"/>
      <c r="K45" s="383"/>
      <c r="L45" s="384"/>
    </row>
    <row r="46" spans="1:12">
      <c r="A46" s="49">
        <v>36</v>
      </c>
      <c r="B46" s="50"/>
      <c r="C46" s="51"/>
      <c r="D46" s="382"/>
      <c r="E46" s="383"/>
      <c r="F46" s="384"/>
      <c r="G46" s="382"/>
      <c r="H46" s="383"/>
      <c r="I46" s="384"/>
      <c r="J46" s="382"/>
      <c r="K46" s="383"/>
      <c r="L46" s="384"/>
    </row>
    <row r="47" spans="1:12">
      <c r="A47" s="49">
        <v>37</v>
      </c>
      <c r="B47" s="50"/>
      <c r="C47" s="51"/>
      <c r="D47" s="382"/>
      <c r="E47" s="383"/>
      <c r="F47" s="384"/>
      <c r="G47" s="382"/>
      <c r="H47" s="383"/>
      <c r="I47" s="384"/>
      <c r="J47" s="382"/>
      <c r="K47" s="383"/>
      <c r="L47" s="384"/>
    </row>
    <row r="48" spans="1:12">
      <c r="A48" s="49">
        <v>38</v>
      </c>
      <c r="B48" s="50"/>
      <c r="C48" s="51"/>
      <c r="D48" s="382"/>
      <c r="E48" s="383"/>
      <c r="F48" s="384"/>
      <c r="G48" s="382"/>
      <c r="H48" s="383"/>
      <c r="I48" s="384"/>
      <c r="J48" s="382"/>
      <c r="K48" s="383"/>
      <c r="L48" s="384"/>
    </row>
    <row r="49" spans="1:12">
      <c r="A49" s="49">
        <v>39</v>
      </c>
      <c r="B49" s="50"/>
      <c r="C49" s="51"/>
      <c r="D49" s="382"/>
      <c r="E49" s="383"/>
      <c r="F49" s="384"/>
      <c r="G49" s="382"/>
      <c r="H49" s="383"/>
      <c r="I49" s="384"/>
      <c r="J49" s="382"/>
      <c r="K49" s="383"/>
      <c r="L49" s="384"/>
    </row>
    <row r="50" spans="1:12">
      <c r="A50" s="49">
        <v>40</v>
      </c>
      <c r="B50" s="50"/>
      <c r="C50" s="51"/>
      <c r="D50" s="382"/>
      <c r="E50" s="383"/>
      <c r="F50" s="384"/>
      <c r="G50" s="382"/>
      <c r="H50" s="383"/>
      <c r="I50" s="384"/>
      <c r="J50" s="382"/>
      <c r="K50" s="383"/>
      <c r="L50" s="384"/>
    </row>
    <row r="51" spans="1:12">
      <c r="A51" s="49">
        <v>41</v>
      </c>
      <c r="B51" s="50"/>
      <c r="C51" s="51"/>
      <c r="D51" s="382"/>
      <c r="E51" s="383"/>
      <c r="F51" s="384"/>
      <c r="G51" s="382"/>
      <c r="H51" s="383"/>
      <c r="I51" s="384"/>
      <c r="J51" s="382"/>
      <c r="K51" s="383"/>
      <c r="L51" s="384"/>
    </row>
    <row r="52" spans="1:12">
      <c r="A52" s="49">
        <v>42</v>
      </c>
      <c r="B52" s="50"/>
      <c r="C52" s="51"/>
      <c r="D52" s="382"/>
      <c r="E52" s="383"/>
      <c r="F52" s="384"/>
      <c r="G52" s="382"/>
      <c r="H52" s="383"/>
      <c r="I52" s="384"/>
      <c r="J52" s="382"/>
      <c r="K52" s="383"/>
      <c r="L52" s="384"/>
    </row>
    <row r="53" spans="1:12">
      <c r="A53" s="49">
        <v>43</v>
      </c>
      <c r="B53" s="50"/>
      <c r="C53" s="51"/>
      <c r="D53" s="382"/>
      <c r="E53" s="383"/>
      <c r="F53" s="384"/>
      <c r="G53" s="382"/>
      <c r="H53" s="383"/>
      <c r="I53" s="384"/>
      <c r="J53" s="382"/>
      <c r="K53" s="383"/>
      <c r="L53" s="384"/>
    </row>
    <row r="54" spans="1:12">
      <c r="A54" s="49">
        <v>44</v>
      </c>
      <c r="B54" s="50"/>
      <c r="C54" s="51"/>
      <c r="D54" s="382"/>
      <c r="E54" s="383"/>
      <c r="F54" s="384"/>
      <c r="G54" s="382"/>
      <c r="H54" s="383"/>
      <c r="I54" s="384"/>
      <c r="J54" s="382"/>
      <c r="K54" s="383"/>
      <c r="L54" s="384"/>
    </row>
    <row r="55" spans="1:12">
      <c r="A55" s="49">
        <v>45</v>
      </c>
      <c r="B55" s="50"/>
      <c r="C55" s="51"/>
      <c r="D55" s="382"/>
      <c r="E55" s="383"/>
      <c r="F55" s="384"/>
      <c r="G55" s="382"/>
      <c r="H55" s="383"/>
      <c r="I55" s="384"/>
      <c r="J55" s="382"/>
      <c r="K55" s="383"/>
      <c r="L55" s="384"/>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0" sqref="B10"/>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398" t="s">
        <v>177</v>
      </c>
      <c r="B6" s="186" t="s">
        <v>178</v>
      </c>
      <c r="C6" s="400" t="s">
        <v>179</v>
      </c>
      <c r="D6" s="397" t="s">
        <v>180</v>
      </c>
      <c r="E6" s="398" t="s">
        <v>181</v>
      </c>
      <c r="F6" s="398"/>
      <c r="G6" s="398"/>
      <c r="H6" s="398" t="s">
        <v>182</v>
      </c>
      <c r="I6" s="398"/>
      <c r="J6" s="398"/>
      <c r="K6" s="188"/>
    </row>
    <row r="7" spans="1:53" s="113" customFormat="1" ht="16.5" customHeight="1">
      <c r="A7" s="398"/>
      <c r="B7" s="187" t="s">
        <v>183</v>
      </c>
      <c r="C7" s="400"/>
      <c r="D7" s="397"/>
      <c r="E7" s="398"/>
      <c r="F7" s="398"/>
      <c r="G7" s="398"/>
      <c r="H7" s="398"/>
      <c r="I7" s="398"/>
      <c r="J7" s="398"/>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184</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185</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186</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187</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188</v>
      </c>
      <c r="B13" s="114">
        <v>3.5000000000000003E-2</v>
      </c>
      <c r="C13" s="163">
        <v>3.5000000000000003E-2</v>
      </c>
      <c r="D13" s="163" t="s">
        <v>189</v>
      </c>
      <c r="E13" s="399" t="s">
        <v>190</v>
      </c>
      <c r="F13" s="399"/>
      <c r="G13" s="399"/>
      <c r="H13" s="401" t="s">
        <v>191</v>
      </c>
      <c r="I13" s="402"/>
      <c r="J13" s="403"/>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192</v>
      </c>
      <c r="B14" s="114">
        <v>0.03</v>
      </c>
      <c r="C14" s="163">
        <v>0.03</v>
      </c>
      <c r="D14" s="163" t="s">
        <v>189</v>
      </c>
      <c r="E14" s="399" t="s">
        <v>190</v>
      </c>
      <c r="F14" s="399"/>
      <c r="G14" s="399"/>
      <c r="H14" s="401" t="s">
        <v>191</v>
      </c>
      <c r="I14" s="402"/>
      <c r="J14" s="403"/>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193</v>
      </c>
      <c r="B15" s="114">
        <v>1.4999999999999999E-2</v>
      </c>
      <c r="C15" s="163">
        <v>1.4999999999999999E-2</v>
      </c>
      <c r="D15" s="163" t="s">
        <v>189</v>
      </c>
      <c r="E15" s="399" t="s">
        <v>190</v>
      </c>
      <c r="F15" s="399"/>
      <c r="G15" s="399"/>
      <c r="H15" s="401" t="s">
        <v>191</v>
      </c>
      <c r="I15" s="402"/>
      <c r="J15" s="403"/>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194</v>
      </c>
      <c r="B16" s="114">
        <v>1.286E-2</v>
      </c>
      <c r="C16" s="163">
        <v>1.286E-2</v>
      </c>
      <c r="D16" s="163" t="s">
        <v>189</v>
      </c>
      <c r="E16" s="399" t="s">
        <v>190</v>
      </c>
      <c r="F16" s="399"/>
      <c r="G16" s="399"/>
      <c r="H16" s="401" t="s">
        <v>191</v>
      </c>
      <c r="I16" s="402"/>
      <c r="J16" s="403"/>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410"/>
      <c r="F17" s="410"/>
      <c r="G17" s="410"/>
      <c r="H17" s="401"/>
      <c r="I17" s="402"/>
      <c r="J17" s="403"/>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195</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195</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196</v>
      </c>
      <c r="B20" s="116">
        <f>C20*_xlfn.XLOOKUP($D20,$B$32:$AD$32,$B$33:$AD$33,,0)</f>
        <v>2.2401506466810659</v>
      </c>
      <c r="C20" s="163">
        <v>1.9512195121951219</v>
      </c>
      <c r="D20" s="163" t="s">
        <v>197</v>
      </c>
      <c r="E20" s="414" t="s">
        <v>198</v>
      </c>
      <c r="F20" s="415"/>
      <c r="G20" s="167" t="s">
        <v>199</v>
      </c>
      <c r="H20" s="401" t="s">
        <v>200</v>
      </c>
      <c r="I20" s="402"/>
      <c r="J20" s="403"/>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201</v>
      </c>
      <c r="B21" s="116">
        <f>C21*_xlfn.XLOOKUP($D21,$B$32:$AD$32,$B$33:$AD$33,,0)</f>
        <v>1.5067243337405847E-2</v>
      </c>
      <c r="C21" s="163">
        <v>1.3123893805309735E-2</v>
      </c>
      <c r="D21" s="163" t="s">
        <v>197</v>
      </c>
      <c r="E21" s="414" t="s">
        <v>202</v>
      </c>
      <c r="F21" s="415"/>
      <c r="G21" s="167" t="s">
        <v>203</v>
      </c>
      <c r="H21" s="416" t="s">
        <v>204</v>
      </c>
      <c r="I21" s="417"/>
      <c r="J21" s="418"/>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205</v>
      </c>
      <c r="B22" s="115">
        <v>10</v>
      </c>
      <c r="C22" s="163">
        <v>10</v>
      </c>
      <c r="D22" s="163" t="s">
        <v>206</v>
      </c>
      <c r="E22" s="281" t="s">
        <v>207</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208</v>
      </c>
      <c r="B23" s="132">
        <v>28</v>
      </c>
      <c r="C23" s="163">
        <v>28</v>
      </c>
      <c r="D23" s="163">
        <v>2014</v>
      </c>
      <c r="E23" s="164" t="s">
        <v>209</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210</v>
      </c>
      <c r="B24" s="120">
        <v>6.5600000000000001E-4</v>
      </c>
      <c r="C24" s="163"/>
      <c r="D24" s="163"/>
      <c r="E24" s="280" t="s">
        <v>211</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212</v>
      </c>
      <c r="B25" s="131">
        <v>90909.1</v>
      </c>
      <c r="C25" s="163"/>
      <c r="D25" s="163"/>
      <c r="E25" s="280" t="s">
        <v>211</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213</v>
      </c>
      <c r="B26" s="116">
        <v>4.32</v>
      </c>
      <c r="C26" s="163"/>
      <c r="D26" s="163"/>
      <c r="E26" s="280" t="s">
        <v>211</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214</v>
      </c>
      <c r="B27" s="278">
        <f>C27*Y31</f>
        <v>6.8298167477239984</v>
      </c>
      <c r="C27" s="163">
        <v>6.01</v>
      </c>
      <c r="D27" s="163" t="s">
        <v>215</v>
      </c>
      <c r="E27" s="166" t="s">
        <v>216</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217</v>
      </c>
      <c r="B29" s="170" t="s">
        <v>218</v>
      </c>
      <c r="C29" s="206" t="s">
        <v>219</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220</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221</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222</v>
      </c>
      <c r="B32" s="176" t="s">
        <v>223</v>
      </c>
      <c r="C32" s="176" t="s">
        <v>224</v>
      </c>
      <c r="D32" s="176" t="s">
        <v>225</v>
      </c>
      <c r="E32" s="176" t="s">
        <v>226</v>
      </c>
      <c r="F32" s="176" t="s">
        <v>227</v>
      </c>
      <c r="G32" s="176" t="s">
        <v>228</v>
      </c>
      <c r="H32" s="176" t="s">
        <v>229</v>
      </c>
      <c r="I32" s="176" t="s">
        <v>230</v>
      </c>
      <c r="J32" s="176" t="s">
        <v>231</v>
      </c>
      <c r="K32" s="176" t="s">
        <v>232</v>
      </c>
      <c r="L32" s="176" t="s">
        <v>233</v>
      </c>
      <c r="M32" s="176" t="s">
        <v>234</v>
      </c>
      <c r="N32" s="176" t="s">
        <v>235</v>
      </c>
      <c r="O32" s="176" t="s">
        <v>236</v>
      </c>
      <c r="P32" s="176" t="s">
        <v>237</v>
      </c>
      <c r="Q32" s="176" t="s">
        <v>238</v>
      </c>
      <c r="R32" s="176" t="s">
        <v>239</v>
      </c>
      <c r="S32" s="176" t="s">
        <v>240</v>
      </c>
      <c r="T32" s="176" t="s">
        <v>241</v>
      </c>
      <c r="U32" s="176" t="s">
        <v>242</v>
      </c>
      <c r="V32" s="176" t="s">
        <v>243</v>
      </c>
      <c r="W32" s="176" t="s">
        <v>206</v>
      </c>
      <c r="X32" s="176" t="s">
        <v>197</v>
      </c>
      <c r="Y32" s="176" t="s">
        <v>244</v>
      </c>
      <c r="Z32" s="176" t="s">
        <v>189</v>
      </c>
      <c r="AA32" s="176" t="s">
        <v>245</v>
      </c>
      <c r="AB32" s="176" t="s">
        <v>246</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247</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248</v>
      </c>
      <c r="B38" s="411" t="s">
        <v>249</v>
      </c>
      <c r="C38" s="411"/>
      <c r="D38" s="214" t="s">
        <v>250</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251</v>
      </c>
      <c r="B39" s="412" t="s">
        <v>252</v>
      </c>
      <c r="C39" s="413"/>
      <c r="D39" s="177" t="s">
        <v>189</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253</v>
      </c>
      <c r="B40" s="408" t="s">
        <v>254</v>
      </c>
      <c r="C40" s="408"/>
      <c r="D40" s="177" t="s">
        <v>189</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255</v>
      </c>
      <c r="B41" s="409" t="s">
        <v>256</v>
      </c>
      <c r="C41" s="409"/>
      <c r="D41" s="177" t="s">
        <v>244</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257</v>
      </c>
      <c r="B42" s="406" t="s">
        <v>258</v>
      </c>
      <c r="C42" s="407"/>
      <c r="D42" s="180" t="s">
        <v>189</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259</v>
      </c>
      <c r="B43" s="409" t="s">
        <v>260</v>
      </c>
      <c r="C43" s="409"/>
      <c r="D43" s="177" t="s">
        <v>244</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261</v>
      </c>
      <c r="B44" s="406" t="s">
        <v>258</v>
      </c>
      <c r="C44" s="407"/>
      <c r="D44" s="180" t="s">
        <v>189</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262</v>
      </c>
      <c r="B45" s="409" t="s">
        <v>263</v>
      </c>
      <c r="C45" s="409"/>
      <c r="D45" s="177" t="s">
        <v>244</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264</v>
      </c>
      <c r="B46" s="406" t="s">
        <v>258</v>
      </c>
      <c r="C46" s="407"/>
      <c r="D46" s="180" t="s">
        <v>189</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265</v>
      </c>
      <c r="B47" s="404" t="s">
        <v>266</v>
      </c>
      <c r="C47" s="405"/>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267</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268</v>
      </c>
      <c r="B50" s="117" t="s">
        <v>269</v>
      </c>
      <c r="C50" s="117"/>
      <c r="D50" s="117"/>
      <c r="E50" s="117"/>
      <c r="F50" s="184"/>
      <c r="G50" s="161" t="s">
        <v>270</v>
      </c>
      <c r="L50" s="161" t="s">
        <v>271</v>
      </c>
      <c r="Q50" s="161" t="s">
        <v>272</v>
      </c>
      <c r="V50" s="161" t="s">
        <v>273</v>
      </c>
    </row>
    <row r="51" spans="1:74">
      <c r="A51" s="301" t="s">
        <v>274</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275</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276</v>
      </c>
      <c r="B54" s="25"/>
      <c r="C54" s="264" t="s">
        <v>277</v>
      </c>
      <c r="D54" s="25"/>
      <c r="E54" s="265" t="s">
        <v>278</v>
      </c>
    </row>
    <row r="55" spans="1:74">
      <c r="A55" s="147" t="s">
        <v>279</v>
      </c>
      <c r="B55"/>
      <c r="C55" s="148" t="s">
        <v>280</v>
      </c>
      <c r="D55"/>
      <c r="E55" s="128" t="s">
        <v>281</v>
      </c>
    </row>
    <row r="56" spans="1:74">
      <c r="A56" s="147" t="s">
        <v>282</v>
      </c>
      <c r="B56"/>
      <c r="C56" s="148" t="s">
        <v>283</v>
      </c>
      <c r="D56"/>
      <c r="E56" s="128" t="s">
        <v>284</v>
      </c>
    </row>
    <row r="57" spans="1:74">
      <c r="A57" s="147" t="s">
        <v>285</v>
      </c>
      <c r="B57"/>
      <c r="C57" s="148" t="s">
        <v>286</v>
      </c>
      <c r="D57"/>
      <c r="E57" s="128" t="s">
        <v>287</v>
      </c>
    </row>
    <row r="58" spans="1:74">
      <c r="A58" s="147" t="s">
        <v>288</v>
      </c>
      <c r="B58"/>
      <c r="C58" s="148" t="s">
        <v>289</v>
      </c>
      <c r="D58"/>
      <c r="E58" s="128" t="s">
        <v>290</v>
      </c>
    </row>
    <row r="59" spans="1:74">
      <c r="A59" s="147" t="s">
        <v>291</v>
      </c>
      <c r="B59"/>
      <c r="C59" s="148" t="s">
        <v>292</v>
      </c>
      <c r="D59"/>
      <c r="E59" s="128"/>
    </row>
    <row r="60" spans="1:74">
      <c r="A60" s="147" t="s">
        <v>293</v>
      </c>
      <c r="B60"/>
      <c r="C60" s="148" t="s">
        <v>294</v>
      </c>
      <c r="D60"/>
      <c r="E60" s="128"/>
    </row>
    <row r="61" spans="1:74">
      <c r="A61" s="147" t="s">
        <v>295</v>
      </c>
      <c r="B61"/>
      <c r="C61" s="148" t="s">
        <v>296</v>
      </c>
      <c r="D61"/>
      <c r="E61" s="128"/>
    </row>
    <row r="62" spans="1:74">
      <c r="A62" s="147" t="s">
        <v>297</v>
      </c>
      <c r="B62"/>
      <c r="D62"/>
      <c r="E62" s="128"/>
    </row>
    <row r="63" spans="1:74">
      <c r="A63" s="147" t="s">
        <v>298</v>
      </c>
      <c r="B63"/>
      <c r="C63" s="4" t="s">
        <v>299</v>
      </c>
      <c r="D63"/>
      <c r="E63" s="128"/>
    </row>
    <row r="64" spans="1:74">
      <c r="A64" s="147" t="s">
        <v>300</v>
      </c>
      <c r="B64"/>
      <c r="C64" s="148" t="s">
        <v>301</v>
      </c>
      <c r="D64"/>
      <c r="E64" s="128"/>
    </row>
    <row r="65" spans="1:5">
      <c r="A65" s="147" t="s">
        <v>302</v>
      </c>
      <c r="B65"/>
      <c r="C65" s="148" t="s">
        <v>303</v>
      </c>
      <c r="D65"/>
      <c r="E65" s="128"/>
    </row>
    <row r="66" spans="1:5">
      <c r="A66" s="147" t="s">
        <v>304</v>
      </c>
      <c r="B66"/>
      <c r="C66"/>
      <c r="D66"/>
      <c r="E66" s="128"/>
    </row>
    <row r="67" spans="1:5">
      <c r="A67" s="147" t="s">
        <v>305</v>
      </c>
      <c r="B67"/>
      <c r="C67"/>
      <c r="D67"/>
      <c r="E67" s="128"/>
    </row>
    <row r="68" spans="1:5">
      <c r="A68" s="147" t="s">
        <v>306</v>
      </c>
      <c r="B68"/>
      <c r="C68"/>
      <c r="D68"/>
      <c r="E68" s="128"/>
    </row>
    <row r="69" spans="1:5">
      <c r="A69" s="147" t="s">
        <v>307</v>
      </c>
      <c r="B69"/>
      <c r="C69"/>
      <c r="D69"/>
      <c r="E69" s="128"/>
    </row>
    <row r="70" spans="1:5">
      <c r="A70" s="147" t="s">
        <v>308</v>
      </c>
      <c r="B70"/>
      <c r="C70"/>
      <c r="D70"/>
      <c r="E70" s="128"/>
    </row>
    <row r="71" spans="1:5">
      <c r="A71" s="147" t="s">
        <v>309</v>
      </c>
      <c r="B71"/>
      <c r="C71"/>
      <c r="D71"/>
      <c r="E71" s="128"/>
    </row>
    <row r="72" spans="1:5">
      <c r="A72" s="147" t="s">
        <v>310</v>
      </c>
      <c r="B72"/>
      <c r="C72"/>
      <c r="D72"/>
      <c r="E72" s="128"/>
    </row>
    <row r="73" spans="1:5">
      <c r="A73" s="147" t="s">
        <v>311</v>
      </c>
      <c r="B73"/>
      <c r="C73"/>
      <c r="D73"/>
      <c r="E73" s="128"/>
    </row>
    <row r="74" spans="1:5">
      <c r="A74" s="147" t="s">
        <v>312</v>
      </c>
      <c r="B74"/>
      <c r="C74"/>
      <c r="D74"/>
      <c r="E74" s="128"/>
    </row>
    <row r="75" spans="1:5">
      <c r="A75" s="147" t="s">
        <v>313</v>
      </c>
      <c r="B75"/>
      <c r="C75"/>
      <c r="D75"/>
      <c r="E75" s="128"/>
    </row>
    <row r="76" spans="1:5">
      <c r="A76" s="147" t="s">
        <v>314</v>
      </c>
      <c r="B76"/>
      <c r="C76"/>
      <c r="D76"/>
      <c r="E76" s="128"/>
    </row>
    <row r="77" spans="1:5">
      <c r="A77" s="147" t="s">
        <v>315</v>
      </c>
      <c r="B77"/>
      <c r="C77"/>
      <c r="D77"/>
      <c r="E77" s="128"/>
    </row>
    <row r="78" spans="1:5" ht="14" thickBot="1">
      <c r="A78" s="149" t="s">
        <v>316</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A9" sqref="A9:G10"/>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74" customFormat="1" ht="56.9" customHeight="1"/>
    <row r="2" spans="1:7">
      <c r="A2" s="1"/>
    </row>
    <row r="3" spans="1:7">
      <c r="A3" s="422" t="s">
        <v>317</v>
      </c>
      <c r="B3" s="422"/>
      <c r="C3" s="422"/>
      <c r="D3" s="422"/>
      <c r="E3" s="422"/>
      <c r="F3" s="422"/>
      <c r="G3" s="422"/>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318</v>
      </c>
      <c r="B8" s="5" t="s">
        <v>319</v>
      </c>
      <c r="C8" s="5" t="s">
        <v>320</v>
      </c>
      <c r="D8" s="5" t="s">
        <v>321</v>
      </c>
      <c r="E8" s="423" t="s">
        <v>322</v>
      </c>
      <c r="F8" s="423"/>
      <c r="G8" s="423"/>
    </row>
    <row r="9" spans="1:7" ht="134.5" customHeight="1">
      <c r="A9" s="343" t="s">
        <v>323</v>
      </c>
      <c r="B9" s="344" t="s">
        <v>324</v>
      </c>
      <c r="C9" s="343" t="s">
        <v>325</v>
      </c>
      <c r="D9" s="60" t="s">
        <v>326</v>
      </c>
      <c r="E9" s="419" t="s">
        <v>327</v>
      </c>
      <c r="F9" s="420"/>
      <c r="G9" s="421"/>
    </row>
    <row r="10" spans="1:7" ht="108">
      <c r="A10" s="60" t="s">
        <v>328</v>
      </c>
      <c r="B10" s="345" t="s">
        <v>324</v>
      </c>
      <c r="C10" s="343" t="s">
        <v>325</v>
      </c>
      <c r="D10" s="60" t="s">
        <v>329</v>
      </c>
      <c r="E10" s="419" t="s">
        <v>330</v>
      </c>
      <c r="F10" s="420"/>
      <c r="G10" s="421"/>
    </row>
    <row r="11" spans="1:7">
      <c r="A11" s="60"/>
      <c r="B11" s="60"/>
      <c r="C11" s="60"/>
      <c r="D11" s="60"/>
      <c r="E11" s="419"/>
      <c r="F11" s="420"/>
      <c r="G11" s="421"/>
    </row>
    <row r="12" spans="1:7">
      <c r="A12" s="60"/>
      <c r="B12" s="60"/>
      <c r="C12" s="60"/>
      <c r="D12" s="60"/>
      <c r="E12" s="419"/>
      <c r="F12" s="420"/>
      <c r="G12" s="421"/>
    </row>
    <row r="13" spans="1:7">
      <c r="A13" s="60"/>
      <c r="B13" s="60"/>
      <c r="C13" s="60"/>
      <c r="D13" s="60"/>
      <c r="E13" s="419"/>
      <c r="F13" s="420"/>
      <c r="G13" s="421"/>
    </row>
    <row r="14" spans="1:7">
      <c r="A14" s="60"/>
      <c r="B14" s="60"/>
      <c r="C14" s="60"/>
      <c r="D14" s="60"/>
      <c r="E14" s="419"/>
      <c r="F14" s="420"/>
      <c r="G14" s="421"/>
    </row>
    <row r="15" spans="1:7">
      <c r="A15" s="60"/>
      <c r="B15" s="60"/>
      <c r="C15" s="60"/>
      <c r="D15" s="60"/>
      <c r="E15" s="419"/>
      <c r="F15" s="420"/>
      <c r="G15" s="421"/>
    </row>
    <row r="16" spans="1:7">
      <c r="A16" s="60"/>
      <c r="B16" s="60"/>
      <c r="C16" s="60"/>
      <c r="D16" s="60"/>
      <c r="E16" s="419"/>
      <c r="F16" s="420"/>
      <c r="G16" s="421"/>
    </row>
    <row r="17" spans="1:7">
      <c r="A17" s="60"/>
      <c r="B17" s="60"/>
      <c r="C17" s="60"/>
      <c r="D17" s="60"/>
      <c r="E17" s="419"/>
      <c r="F17" s="420"/>
      <c r="G17" s="421"/>
    </row>
    <row r="18" spans="1:7">
      <c r="A18" s="60"/>
      <c r="B18" s="60"/>
      <c r="C18" s="60"/>
      <c r="D18" s="60"/>
      <c r="E18" s="419"/>
      <c r="F18" s="420"/>
      <c r="G18" s="421"/>
    </row>
    <row r="19" spans="1:7">
      <c r="A19" s="60"/>
      <c r="B19" s="60"/>
      <c r="C19" s="60"/>
      <c r="D19" s="60"/>
      <c r="E19" s="419"/>
      <c r="F19" s="420"/>
      <c r="G19" s="421"/>
    </row>
    <row r="20" spans="1:7">
      <c r="A20" s="60"/>
      <c r="B20" s="60"/>
      <c r="C20" s="60"/>
      <c r="D20" s="60"/>
      <c r="E20" s="419"/>
      <c r="F20" s="420"/>
      <c r="G20" s="421"/>
    </row>
    <row r="21" spans="1:7">
      <c r="A21" s="60"/>
      <c r="B21" s="60"/>
      <c r="C21" s="60"/>
      <c r="D21" s="60"/>
      <c r="E21" s="419"/>
      <c r="F21" s="420"/>
      <c r="G21" s="421"/>
    </row>
    <row r="22" spans="1:7">
      <c r="A22" s="60"/>
      <c r="B22" s="60"/>
      <c r="C22" s="60"/>
      <c r="D22" s="60"/>
      <c r="E22" s="419"/>
      <c r="F22" s="420"/>
      <c r="G22" s="421"/>
    </row>
    <row r="23" spans="1:7">
      <c r="A23" s="60"/>
      <c r="B23" s="60"/>
      <c r="C23" s="60"/>
      <c r="D23" s="60"/>
      <c r="E23" s="419"/>
      <c r="F23" s="420"/>
      <c r="G23" s="421"/>
    </row>
    <row r="24" spans="1:7">
      <c r="A24" s="60"/>
      <c r="B24" s="60"/>
      <c r="C24" s="60"/>
      <c r="D24" s="60"/>
      <c r="E24" s="419"/>
      <c r="F24" s="420"/>
      <c r="G24" s="421"/>
    </row>
    <row r="25" spans="1:7">
      <c r="A25" s="60"/>
      <c r="B25" s="60"/>
      <c r="C25" s="60"/>
      <c r="D25" s="60"/>
      <c r="E25" s="419"/>
      <c r="F25" s="420"/>
      <c r="G25" s="421"/>
    </row>
    <row r="26" spans="1:7">
      <c r="A26" s="60"/>
      <c r="B26" s="60"/>
      <c r="C26" s="60"/>
      <c r="D26" s="60"/>
      <c r="E26" s="419"/>
      <c r="F26" s="420"/>
      <c r="G26" s="421"/>
    </row>
    <row r="27" spans="1:7">
      <c r="A27" s="60"/>
      <c r="B27" s="60"/>
      <c r="C27" s="60"/>
      <c r="D27" s="60"/>
      <c r="E27" s="419"/>
      <c r="F27" s="420"/>
      <c r="G27" s="421"/>
    </row>
    <row r="28" spans="1:7">
      <c r="A28" s="60"/>
      <c r="B28" s="60"/>
      <c r="C28" s="60"/>
      <c r="D28" s="60"/>
      <c r="E28" s="419"/>
      <c r="F28" s="420"/>
      <c r="G28" s="421"/>
    </row>
    <row r="29" spans="1:7">
      <c r="A29" s="60"/>
      <c r="B29" s="60"/>
      <c r="C29" s="60"/>
      <c r="D29" s="60"/>
      <c r="E29" s="419"/>
      <c r="F29" s="420"/>
      <c r="G29" s="421"/>
    </row>
    <row r="30" spans="1:7">
      <c r="A30" s="60"/>
      <c r="B30" s="60"/>
      <c r="C30" s="60"/>
      <c r="D30" s="60"/>
      <c r="E30" s="419"/>
      <c r="F30" s="420"/>
      <c r="G30" s="421"/>
    </row>
    <row r="31" spans="1:7">
      <c r="A31" s="60"/>
      <c r="B31" s="60"/>
      <c r="C31" s="60"/>
      <c r="D31" s="60"/>
      <c r="E31" s="419"/>
      <c r="F31" s="420"/>
      <c r="G31" s="421"/>
    </row>
    <row r="32" spans="1:7">
      <c r="A32" s="60"/>
      <c r="B32" s="60"/>
      <c r="C32" s="60"/>
      <c r="D32" s="60"/>
      <c r="E32" s="419"/>
      <c r="F32" s="420"/>
      <c r="G32" s="421"/>
    </row>
    <row r="33" spans="1:7">
      <c r="A33" s="60"/>
      <c r="B33" s="60"/>
      <c r="C33" s="60"/>
      <c r="D33" s="60"/>
      <c r="E33" s="419"/>
      <c r="F33" s="420"/>
      <c r="G33" s="421"/>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C11:C33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opLeftCell="A175" zoomScale="70" zoomScaleNormal="70" workbookViewId="0">
      <selection activeCell="E209" sqref="E209:H209"/>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24" t="s">
        <v>331</v>
      </c>
      <c r="J2" s="425"/>
      <c r="K2" s="425"/>
      <c r="L2" s="425"/>
      <c r="M2" s="425"/>
      <c r="N2" s="425"/>
      <c r="O2" s="425"/>
      <c r="P2" s="425"/>
      <c r="Q2" s="425"/>
      <c r="R2" s="425"/>
      <c r="S2" s="425"/>
      <c r="T2" s="425"/>
      <c r="U2" s="426"/>
    </row>
    <row r="3" spans="1:21" ht="13.5" customHeight="1" outlineLevel="1" thickBot="1">
      <c r="A3" s="3"/>
      <c r="B3" s="7"/>
      <c r="F3" s="24"/>
      <c r="G3" s="10"/>
      <c r="I3" s="427" t="s">
        <v>332</v>
      </c>
      <c r="J3" s="428"/>
      <c r="K3" s="428"/>
      <c r="L3" s="428"/>
      <c r="M3" s="428"/>
      <c r="N3" s="429"/>
      <c r="O3" s="1"/>
      <c r="P3" s="433" t="s">
        <v>333</v>
      </c>
      <c r="Q3" s="434"/>
      <c r="R3" s="434"/>
      <c r="S3" s="434"/>
      <c r="T3" s="434"/>
      <c r="U3" s="435"/>
    </row>
    <row r="4" spans="1:21" ht="56.25" customHeight="1" outlineLevel="1">
      <c r="A4" s="31" t="s">
        <v>157</v>
      </c>
      <c r="B4" s="86" t="s">
        <v>125</v>
      </c>
      <c r="E4" s="53" t="s">
        <v>334</v>
      </c>
      <c r="F4" s="91">
        <v>45632</v>
      </c>
      <c r="G4" s="28"/>
      <c r="H4" s="10"/>
      <c r="I4" s="430"/>
      <c r="J4" s="431"/>
      <c r="K4" s="431"/>
      <c r="L4" s="431"/>
      <c r="M4" s="431"/>
      <c r="N4" s="432"/>
      <c r="P4" s="436"/>
      <c r="Q4" s="437"/>
      <c r="R4" s="437"/>
      <c r="S4" s="437"/>
      <c r="T4" s="437"/>
      <c r="U4" s="438"/>
    </row>
    <row r="5" spans="1:21" outlineLevel="1">
      <c r="A5" s="13" t="s">
        <v>335</v>
      </c>
      <c r="B5" s="88" t="s">
        <v>336</v>
      </c>
      <c r="E5" s="14"/>
      <c r="H5" s="10"/>
      <c r="I5" s="439" t="s">
        <v>161</v>
      </c>
      <c r="J5" s="440"/>
      <c r="K5" s="440"/>
      <c r="L5" s="440"/>
      <c r="M5" s="440"/>
      <c r="N5" s="441"/>
      <c r="P5" s="439" t="s">
        <v>337</v>
      </c>
      <c r="Q5" s="451"/>
      <c r="R5" s="451"/>
      <c r="S5" s="451"/>
      <c r="T5" s="451"/>
      <c r="U5" s="452"/>
    </row>
    <row r="6" spans="1:21" outlineLevel="1">
      <c r="A6" s="13" t="s">
        <v>338</v>
      </c>
      <c r="B6" s="88" t="s">
        <v>339</v>
      </c>
      <c r="E6" s="53" t="s">
        <v>340</v>
      </c>
      <c r="F6" s="90" t="s">
        <v>341</v>
      </c>
      <c r="H6" s="10"/>
      <c r="I6" s="442"/>
      <c r="J6" s="443"/>
      <c r="K6" s="443"/>
      <c r="L6" s="443"/>
      <c r="M6" s="443"/>
      <c r="N6" s="444"/>
      <c r="P6" s="453"/>
      <c r="Q6" s="454"/>
      <c r="R6" s="454"/>
      <c r="S6" s="454"/>
      <c r="T6" s="454"/>
      <c r="U6" s="455"/>
    </row>
    <row r="7" spans="1:21" outlineLevel="1">
      <c r="A7" s="13" t="s">
        <v>342</v>
      </c>
      <c r="B7" s="88" t="s">
        <v>172</v>
      </c>
      <c r="E7" s="14"/>
      <c r="H7" s="10"/>
      <c r="I7" s="442"/>
      <c r="J7" s="443"/>
      <c r="K7" s="443"/>
      <c r="L7" s="443"/>
      <c r="M7" s="443"/>
      <c r="N7" s="444"/>
      <c r="P7" s="453"/>
      <c r="Q7" s="454"/>
      <c r="R7" s="454"/>
      <c r="S7" s="454"/>
      <c r="T7" s="454"/>
      <c r="U7" s="455"/>
    </row>
    <row r="8" spans="1:21" ht="41" outlineLevel="1" thickBot="1">
      <c r="A8" s="34" t="s">
        <v>343</v>
      </c>
      <c r="B8" s="89" t="s">
        <v>344</v>
      </c>
      <c r="E8" s="14"/>
      <c r="H8" s="10"/>
      <c r="I8" s="442"/>
      <c r="J8" s="443"/>
      <c r="K8" s="443"/>
      <c r="L8" s="443"/>
      <c r="M8" s="443"/>
      <c r="N8" s="444"/>
      <c r="P8" s="453"/>
      <c r="Q8" s="454"/>
      <c r="R8" s="454"/>
      <c r="S8" s="454"/>
      <c r="T8" s="454"/>
      <c r="U8" s="455"/>
    </row>
    <row r="9" spans="1:21" outlineLevel="1">
      <c r="E9" s="14"/>
      <c r="H9" s="10"/>
      <c r="I9" s="442"/>
      <c r="J9" s="443"/>
      <c r="K9" s="443"/>
      <c r="L9" s="443"/>
      <c r="M9" s="443"/>
      <c r="N9" s="444"/>
      <c r="P9" s="453"/>
      <c r="Q9" s="454"/>
      <c r="R9" s="454"/>
      <c r="S9" s="454"/>
      <c r="T9" s="454"/>
      <c r="U9" s="455"/>
    </row>
    <row r="10" spans="1:21" ht="14" outlineLevel="1" thickBot="1">
      <c r="A10" s="32" t="s">
        <v>345</v>
      </c>
      <c r="B10" s="35">
        <v>2027</v>
      </c>
      <c r="E10" s="14"/>
      <c r="H10" s="10"/>
      <c r="I10" s="442"/>
      <c r="J10" s="443"/>
      <c r="K10" s="443"/>
      <c r="L10" s="443"/>
      <c r="M10" s="443"/>
      <c r="N10" s="444"/>
      <c r="P10" s="453"/>
      <c r="Q10" s="454"/>
      <c r="R10" s="454"/>
      <c r="S10" s="454"/>
      <c r="T10" s="454"/>
      <c r="U10" s="455"/>
    </row>
    <row r="11" spans="1:21" outlineLevel="1">
      <c r="A11" s="16"/>
      <c r="H11" s="10"/>
      <c r="I11" s="442"/>
      <c r="J11" s="443"/>
      <c r="K11" s="443"/>
      <c r="L11" s="443"/>
      <c r="M11" s="443"/>
      <c r="N11" s="444"/>
      <c r="P11" s="453"/>
      <c r="Q11" s="454"/>
      <c r="R11" s="454"/>
      <c r="S11" s="454"/>
      <c r="T11" s="454"/>
      <c r="U11" s="455"/>
    </row>
    <row r="12" spans="1:21" ht="40.5" outlineLevel="1">
      <c r="A12" s="26" t="s">
        <v>346</v>
      </c>
      <c r="B12" s="26" t="s">
        <v>347</v>
      </c>
      <c r="C12" s="26" t="s">
        <v>348</v>
      </c>
      <c r="D12" s="26" t="s">
        <v>349</v>
      </c>
      <c r="E12" s="26" t="s">
        <v>350</v>
      </c>
      <c r="F12" s="26" t="s">
        <v>351</v>
      </c>
      <c r="G12" s="26" t="s">
        <v>352</v>
      </c>
      <c r="I12" s="442"/>
      <c r="J12" s="443"/>
      <c r="K12" s="443"/>
      <c r="L12" s="443"/>
      <c r="M12" s="443"/>
      <c r="N12" s="444"/>
      <c r="P12" s="453"/>
      <c r="Q12" s="454"/>
      <c r="R12" s="454"/>
      <c r="S12" s="454"/>
      <c r="T12" s="454"/>
      <c r="U12" s="455"/>
    </row>
    <row r="13" spans="1:21" outlineLevel="1">
      <c r="A13" s="58">
        <v>2035</v>
      </c>
      <c r="B13" s="21">
        <f t="shared" ref="B13:B18" si="0">INDEX($E$204:$AW$204,1,MATCH($A13,$E$53:$BB$53,0))</f>
        <v>-50.814195467488616</v>
      </c>
      <c r="C13" s="21">
        <f>B13-Baseline!B13</f>
        <v>0</v>
      </c>
      <c r="D13" s="21">
        <f t="shared" ref="D13:D18" si="1">INDEX($E$205:$AW$205,1,MATCH($A13,$E$53:$BB$53,0))</f>
        <v>-50.814195467488616</v>
      </c>
      <c r="E13" s="21">
        <f>D13-Baseline!D13</f>
        <v>0</v>
      </c>
      <c r="F13" s="21">
        <f t="shared" ref="F13:F18" si="2">INDEX($E$206:$AW$206,1,MATCH($A13,$E$53:$BB$53,0))</f>
        <v>-50.814195467488616</v>
      </c>
      <c r="G13" s="21">
        <f>F13-Baseline!F13</f>
        <v>0</v>
      </c>
      <c r="H13" s="298"/>
      <c r="I13" s="442"/>
      <c r="J13" s="443"/>
      <c r="K13" s="443"/>
      <c r="L13" s="443"/>
      <c r="M13" s="443"/>
      <c r="N13" s="444"/>
      <c r="P13" s="453"/>
      <c r="Q13" s="454"/>
      <c r="R13" s="454"/>
      <c r="S13" s="454"/>
      <c r="T13" s="454"/>
      <c r="U13" s="455"/>
    </row>
    <row r="14" spans="1:21" outlineLevel="1">
      <c r="A14" s="58">
        <v>2040</v>
      </c>
      <c r="B14" s="21">
        <f t="shared" si="0"/>
        <v>-72.873953931931482</v>
      </c>
      <c r="C14" s="21">
        <f>B14-Baseline!B14</f>
        <v>0</v>
      </c>
      <c r="D14" s="21">
        <f t="shared" si="1"/>
        <v>-72.873953931931482</v>
      </c>
      <c r="E14" s="21">
        <f>D14-Baseline!D14</f>
        <v>0</v>
      </c>
      <c r="F14" s="21">
        <f t="shared" si="2"/>
        <v>-72.873953931931482</v>
      </c>
      <c r="G14" s="21">
        <f>F14-Baseline!F14</f>
        <v>0</v>
      </c>
      <c r="I14" s="442"/>
      <c r="J14" s="443"/>
      <c r="K14" s="443"/>
      <c r="L14" s="443"/>
      <c r="M14" s="443"/>
      <c r="N14" s="444"/>
      <c r="P14" s="453"/>
      <c r="Q14" s="454"/>
      <c r="R14" s="454"/>
      <c r="S14" s="454"/>
      <c r="T14" s="454"/>
      <c r="U14" s="455"/>
    </row>
    <row r="15" spans="1:21" outlineLevel="1">
      <c r="A15" s="58">
        <v>2045</v>
      </c>
      <c r="B15" s="21">
        <f t="shared" si="0"/>
        <v>-93.380846810985688</v>
      </c>
      <c r="C15" s="21">
        <f>B15-Baseline!B15</f>
        <v>0</v>
      </c>
      <c r="D15" s="21">
        <f t="shared" si="1"/>
        <v>-93.380846810985688</v>
      </c>
      <c r="E15" s="21">
        <f>D15-Baseline!D15</f>
        <v>0</v>
      </c>
      <c r="F15" s="21">
        <f t="shared" si="2"/>
        <v>-93.380846810985688</v>
      </c>
      <c r="G15" s="21">
        <f>F15-Baseline!F15</f>
        <v>0</v>
      </c>
      <c r="I15" s="442"/>
      <c r="J15" s="443"/>
      <c r="K15" s="443"/>
      <c r="L15" s="443"/>
      <c r="M15" s="443"/>
      <c r="N15" s="444"/>
      <c r="P15" s="453"/>
      <c r="Q15" s="454"/>
      <c r="R15" s="454"/>
      <c r="S15" s="454"/>
      <c r="T15" s="454"/>
      <c r="U15" s="455"/>
    </row>
    <row r="16" spans="1:21" outlineLevel="1">
      <c r="A16" s="58">
        <v>2050</v>
      </c>
      <c r="B16" s="21">
        <f t="shared" si="0"/>
        <v>-112.4441858874693</v>
      </c>
      <c r="C16" s="21">
        <f>B16-Baseline!B16</f>
        <v>0</v>
      </c>
      <c r="D16" s="21">
        <f t="shared" si="1"/>
        <v>-112.4441858874693</v>
      </c>
      <c r="E16" s="21">
        <f>D16-Baseline!D16</f>
        <v>0</v>
      </c>
      <c r="F16" s="21">
        <f t="shared" si="2"/>
        <v>-112.4441858874693</v>
      </c>
      <c r="G16" s="21">
        <f>F16-Baseline!F16</f>
        <v>0</v>
      </c>
      <c r="I16" s="442"/>
      <c r="J16" s="443"/>
      <c r="K16" s="443"/>
      <c r="L16" s="443"/>
      <c r="M16" s="443"/>
      <c r="N16" s="444"/>
      <c r="P16" s="453"/>
      <c r="Q16" s="454"/>
      <c r="R16" s="454"/>
      <c r="S16" s="454"/>
      <c r="T16" s="454"/>
      <c r="U16" s="455"/>
    </row>
    <row r="17" spans="1:21" outlineLevel="1">
      <c r="A17" s="58">
        <v>2060</v>
      </c>
      <c r="B17" s="21">
        <f t="shared" si="0"/>
        <v>-146.73392049527516</v>
      </c>
      <c r="C17" s="21">
        <f>B17-Baseline!B17</f>
        <v>0</v>
      </c>
      <c r="D17" s="21">
        <f t="shared" si="1"/>
        <v>-146.73392049527516</v>
      </c>
      <c r="E17" s="21">
        <f>D17-Baseline!D17</f>
        <v>0</v>
      </c>
      <c r="F17" s="21">
        <f t="shared" si="2"/>
        <v>-146.73392049527516</v>
      </c>
      <c r="G17" s="21">
        <f>F17-Baseline!F17</f>
        <v>0</v>
      </c>
      <c r="I17" s="442"/>
      <c r="J17" s="443"/>
      <c r="K17" s="443"/>
      <c r="L17" s="443"/>
      <c r="M17" s="443"/>
      <c r="N17" s="444"/>
      <c r="P17" s="453"/>
      <c r="Q17" s="454"/>
      <c r="R17" s="454"/>
      <c r="S17" s="454"/>
      <c r="T17" s="454"/>
      <c r="U17" s="455"/>
    </row>
    <row r="18" spans="1:21" outlineLevel="1">
      <c r="A18" s="58">
        <v>2070</v>
      </c>
      <c r="B18" s="21">
        <f t="shared" si="0"/>
        <v>-177.51120963422366</v>
      </c>
      <c r="C18" s="21">
        <f>B18-Baseline!B18</f>
        <v>0</v>
      </c>
      <c r="D18" s="21">
        <f t="shared" si="1"/>
        <v>-177.51120963422366</v>
      </c>
      <c r="E18" s="21">
        <f>D18-Baseline!D18</f>
        <v>0</v>
      </c>
      <c r="F18" s="21">
        <f t="shared" si="2"/>
        <v>-177.51120963422366</v>
      </c>
      <c r="G18" s="21">
        <f>F18-Baseline!F18</f>
        <v>0</v>
      </c>
      <c r="I18" s="445"/>
      <c r="J18" s="446"/>
      <c r="K18" s="446"/>
      <c r="L18" s="446"/>
      <c r="M18" s="446"/>
      <c r="N18" s="447"/>
      <c r="P18" s="456"/>
      <c r="Q18" s="457"/>
      <c r="R18" s="457"/>
      <c r="S18" s="457"/>
      <c r="T18" s="457"/>
      <c r="U18" s="458"/>
    </row>
    <row r="19" spans="1:21" ht="14" outlineLevel="1" thickBot="1">
      <c r="A19" s="464"/>
      <c r="B19" s="464"/>
      <c r="I19" s="250"/>
      <c r="J19" s="251"/>
      <c r="K19" s="251"/>
      <c r="L19" s="251"/>
      <c r="M19" s="251"/>
      <c r="N19" s="251"/>
      <c r="P19" s="249"/>
      <c r="Q19" s="249"/>
      <c r="R19" s="249"/>
      <c r="S19" s="249"/>
      <c r="T19" s="249"/>
      <c r="U19" s="232"/>
    </row>
    <row r="20" spans="1:21" ht="26.25" customHeight="1" outlineLevel="1">
      <c r="A20" s="54" t="s">
        <v>353</v>
      </c>
      <c r="B20" s="55">
        <v>0.33700000000000002</v>
      </c>
      <c r="E20" s="154"/>
      <c r="I20" s="448" t="s">
        <v>354</v>
      </c>
      <c r="J20" s="449"/>
      <c r="K20" s="449"/>
      <c r="L20" s="449"/>
      <c r="M20" s="449"/>
      <c r="N20" s="450"/>
      <c r="P20" s="448" t="s">
        <v>355</v>
      </c>
      <c r="Q20" s="449"/>
      <c r="R20" s="449"/>
      <c r="S20" s="449"/>
      <c r="T20" s="449"/>
      <c r="U20" s="450"/>
    </row>
    <row r="21" spans="1:21" ht="12.75" customHeight="1" outlineLevel="1">
      <c r="A21" s="154"/>
      <c r="B21" s="155"/>
      <c r="I21" s="439" t="s">
        <v>356</v>
      </c>
      <c r="J21" s="451"/>
      <c r="K21" s="451"/>
      <c r="L21" s="451"/>
      <c r="M21" s="451"/>
      <c r="N21" s="452"/>
      <c r="P21" s="439" t="s">
        <v>162</v>
      </c>
      <c r="Q21" s="440"/>
      <c r="R21" s="440"/>
      <c r="S21" s="440"/>
      <c r="T21" s="440"/>
      <c r="U21" s="441"/>
    </row>
    <row r="22" spans="1:21" ht="12.75" customHeight="1" outlineLevel="1">
      <c r="A22" s="154"/>
      <c r="B22" s="155"/>
      <c r="I22" s="453"/>
      <c r="J22" s="454"/>
      <c r="K22" s="454"/>
      <c r="L22" s="454"/>
      <c r="M22" s="454"/>
      <c r="N22" s="455"/>
      <c r="P22" s="442"/>
      <c r="Q22" s="443"/>
      <c r="R22" s="443"/>
      <c r="S22" s="443"/>
      <c r="T22" s="443"/>
      <c r="U22" s="444"/>
    </row>
    <row r="23" spans="1:21" outlineLevel="1">
      <c r="A23" s="154"/>
      <c r="B23" s="479" t="s">
        <v>357</v>
      </c>
      <c r="C23" s="480"/>
      <c r="D23" s="480"/>
      <c r="E23" s="480"/>
      <c r="F23" s="480"/>
      <c r="G23" s="481"/>
      <c r="I23" s="453"/>
      <c r="J23" s="454"/>
      <c r="K23" s="454"/>
      <c r="L23" s="454"/>
      <c r="M23" s="454"/>
      <c r="N23" s="455"/>
      <c r="P23" s="442"/>
      <c r="Q23" s="443"/>
      <c r="R23" s="443"/>
      <c r="S23" s="443"/>
      <c r="T23" s="443"/>
      <c r="U23" s="444"/>
    </row>
    <row r="24" spans="1:21" outlineLevel="1">
      <c r="B24" s="17">
        <v>2027</v>
      </c>
      <c r="C24" s="17">
        <v>2028</v>
      </c>
      <c r="D24" s="17">
        <v>2029</v>
      </c>
      <c r="E24" s="17">
        <v>2030</v>
      </c>
      <c r="F24" s="17">
        <v>2031</v>
      </c>
      <c r="G24" s="17" t="s">
        <v>358</v>
      </c>
      <c r="I24" s="453"/>
      <c r="J24" s="454"/>
      <c r="K24" s="454"/>
      <c r="L24" s="454"/>
      <c r="M24" s="454"/>
      <c r="N24" s="455"/>
      <c r="P24" s="442"/>
      <c r="Q24" s="443"/>
      <c r="R24" s="443"/>
      <c r="S24" s="443"/>
      <c r="T24" s="443"/>
      <c r="U24" s="444"/>
    </row>
    <row r="25" spans="1:21" ht="14" outlineLevel="1" thickBot="1">
      <c r="B25" s="30" t="s">
        <v>359</v>
      </c>
      <c r="C25" s="30" t="s">
        <v>359</v>
      </c>
      <c r="D25" s="30" t="s">
        <v>359</v>
      </c>
      <c r="E25" s="30" t="s">
        <v>359</v>
      </c>
      <c r="F25" s="30" t="s">
        <v>359</v>
      </c>
      <c r="G25" s="30" t="s">
        <v>359</v>
      </c>
      <c r="I25" s="453"/>
      <c r="J25" s="454"/>
      <c r="K25" s="454"/>
      <c r="L25" s="454"/>
      <c r="M25" s="454"/>
      <c r="N25" s="455"/>
      <c r="P25" s="442"/>
      <c r="Q25" s="443"/>
      <c r="R25" s="443"/>
      <c r="S25" s="443"/>
      <c r="T25" s="443"/>
      <c r="U25" s="444"/>
    </row>
    <row r="26" spans="1:21" outlineLevel="1">
      <c r="A26" s="54" t="s">
        <v>360</v>
      </c>
      <c r="B26" s="21">
        <f>E64</f>
        <v>0</v>
      </c>
      <c r="C26" s="21">
        <f>F64</f>
        <v>0</v>
      </c>
      <c r="D26" s="21">
        <f>G64</f>
        <v>0</v>
      </c>
      <c r="E26" s="21">
        <f>H64</f>
        <v>0</v>
      </c>
      <c r="F26" s="21">
        <f>I64</f>
        <v>0</v>
      </c>
      <c r="G26" s="21">
        <f>SUM(J64:BB64)</f>
        <v>0</v>
      </c>
      <c r="I26" s="453"/>
      <c r="J26" s="454"/>
      <c r="K26" s="454"/>
      <c r="L26" s="454"/>
      <c r="M26" s="454"/>
      <c r="N26" s="455"/>
      <c r="P26" s="442"/>
      <c r="Q26" s="443"/>
      <c r="R26" s="443"/>
      <c r="S26" s="443"/>
      <c r="T26" s="443"/>
      <c r="U26" s="444"/>
    </row>
    <row r="27" spans="1:21" outlineLevel="1">
      <c r="A27" s="54" t="s">
        <v>361</v>
      </c>
      <c r="B27" s="21">
        <f>E71+E77</f>
        <v>-1.183854</v>
      </c>
      <c r="C27" s="21">
        <f>F71+F77</f>
        <v>-1.9337899999999999</v>
      </c>
      <c r="D27" s="21">
        <f>G71+G77</f>
        <v>-1.1376249999999999</v>
      </c>
      <c r="E27" s="21">
        <f>H71+H77</f>
        <v>-1.007053</v>
      </c>
      <c r="F27" s="21">
        <f>I71+I77</f>
        <v>-2.0539019999999999</v>
      </c>
      <c r="G27" s="21">
        <f>SUM(J71:BB71)+SUM(J77:BB77)</f>
        <v>0</v>
      </c>
      <c r="I27" s="453"/>
      <c r="J27" s="454"/>
      <c r="K27" s="454"/>
      <c r="L27" s="454"/>
      <c r="M27" s="454"/>
      <c r="N27" s="455"/>
      <c r="P27" s="442"/>
      <c r="Q27" s="443"/>
      <c r="R27" s="443"/>
      <c r="S27" s="443"/>
      <c r="T27" s="443"/>
      <c r="U27" s="444"/>
    </row>
    <row r="28" spans="1:21" outlineLevel="1">
      <c r="A28" s="154"/>
      <c r="B28" s="248"/>
      <c r="C28" s="248"/>
      <c r="D28" s="248"/>
      <c r="E28" s="248"/>
      <c r="F28" s="248"/>
      <c r="G28" s="248"/>
      <c r="I28" s="453"/>
      <c r="J28" s="454"/>
      <c r="K28" s="454"/>
      <c r="L28" s="454"/>
      <c r="M28" s="454"/>
      <c r="N28" s="455"/>
      <c r="P28" s="442"/>
      <c r="Q28" s="443"/>
      <c r="R28" s="443"/>
      <c r="S28" s="443"/>
      <c r="T28" s="443"/>
      <c r="U28" s="444"/>
    </row>
    <row r="29" spans="1:21" ht="14" outlineLevel="1" thickBot="1">
      <c r="A29" s="154"/>
      <c r="B29" s="248"/>
      <c r="C29" s="248"/>
      <c r="D29" s="248"/>
      <c r="E29" s="248"/>
      <c r="F29" s="248"/>
      <c r="G29" s="248"/>
      <c r="I29" s="453"/>
      <c r="J29" s="454"/>
      <c r="K29" s="454"/>
      <c r="L29" s="454"/>
      <c r="M29" s="454"/>
      <c r="N29" s="455"/>
      <c r="P29" s="442"/>
      <c r="Q29" s="443"/>
      <c r="R29" s="443"/>
      <c r="S29" s="443"/>
      <c r="T29" s="443"/>
      <c r="U29" s="444"/>
    </row>
    <row r="30" spans="1:21" ht="14" outlineLevel="1" thickBot="1">
      <c r="A30" s="308"/>
      <c r="B30" s="309" t="s">
        <v>362</v>
      </c>
      <c r="C30" s="310" t="s">
        <v>363</v>
      </c>
      <c r="D30" s="483" t="s">
        <v>322</v>
      </c>
      <c r="E30" s="484"/>
      <c r="F30" s="484"/>
      <c r="G30" s="485"/>
      <c r="I30" s="453"/>
      <c r="J30" s="454"/>
      <c r="K30" s="454"/>
      <c r="L30" s="454"/>
      <c r="M30" s="454"/>
      <c r="N30" s="455"/>
      <c r="P30" s="442"/>
      <c r="Q30" s="443"/>
      <c r="R30" s="443"/>
      <c r="S30" s="443"/>
      <c r="T30" s="443"/>
      <c r="U30" s="444"/>
    </row>
    <row r="31" spans="1:21" outlineLevel="1">
      <c r="A31" s="465" t="s">
        <v>364</v>
      </c>
      <c r="B31" s="342" t="s">
        <v>365</v>
      </c>
      <c r="C31" s="307">
        <v>0</v>
      </c>
      <c r="D31" s="459" t="s">
        <v>366</v>
      </c>
      <c r="E31" s="460"/>
      <c r="F31" s="460"/>
      <c r="G31" s="461"/>
      <c r="I31" s="453"/>
      <c r="J31" s="454"/>
      <c r="K31" s="454"/>
      <c r="L31" s="454"/>
      <c r="M31" s="454"/>
      <c r="N31" s="455"/>
      <c r="P31" s="442"/>
      <c r="Q31" s="443"/>
      <c r="R31" s="443"/>
      <c r="S31" s="443"/>
      <c r="T31" s="443"/>
      <c r="U31" s="444"/>
    </row>
    <row r="32" spans="1:21" outlineLevel="1">
      <c r="A32" s="465"/>
      <c r="B32" s="342" t="s">
        <v>367</v>
      </c>
      <c r="C32" s="252">
        <v>0</v>
      </c>
      <c r="D32" s="453"/>
      <c r="E32" s="454"/>
      <c r="F32" s="454"/>
      <c r="G32" s="462"/>
      <c r="I32" s="453"/>
      <c r="J32" s="454"/>
      <c r="K32" s="454"/>
      <c r="L32" s="454"/>
      <c r="M32" s="454"/>
      <c r="N32" s="455"/>
      <c r="P32" s="442"/>
      <c r="Q32" s="443"/>
      <c r="R32" s="443"/>
      <c r="S32" s="443"/>
      <c r="T32" s="443"/>
      <c r="U32" s="444"/>
    </row>
    <row r="33" spans="1:21" outlineLevel="1">
      <c r="A33" s="465"/>
      <c r="B33" s="342" t="s">
        <v>368</v>
      </c>
      <c r="C33" s="252">
        <v>0</v>
      </c>
      <c r="D33" s="453"/>
      <c r="E33" s="454"/>
      <c r="F33" s="454"/>
      <c r="G33" s="462"/>
      <c r="I33" s="453"/>
      <c r="J33" s="454"/>
      <c r="K33" s="454"/>
      <c r="L33" s="454"/>
      <c r="M33" s="454"/>
      <c r="N33" s="455"/>
      <c r="P33" s="442"/>
      <c r="Q33" s="443"/>
      <c r="R33" s="443"/>
      <c r="S33" s="443"/>
      <c r="T33" s="443"/>
      <c r="U33" s="444"/>
    </row>
    <row r="34" spans="1:21" outlineLevel="1">
      <c r="A34" s="465"/>
      <c r="B34" s="342" t="s">
        <v>369</v>
      </c>
      <c r="C34" s="252">
        <v>0</v>
      </c>
      <c r="D34" s="453"/>
      <c r="E34" s="454"/>
      <c r="F34" s="454"/>
      <c r="G34" s="462"/>
      <c r="I34" s="453"/>
      <c r="J34" s="454"/>
      <c r="K34" s="454"/>
      <c r="L34" s="454"/>
      <c r="M34" s="454"/>
      <c r="N34" s="455"/>
      <c r="P34" s="442"/>
      <c r="Q34" s="443"/>
      <c r="R34" s="443"/>
      <c r="S34" s="443"/>
      <c r="T34" s="443"/>
      <c r="U34" s="444"/>
    </row>
    <row r="35" spans="1:21" outlineLevel="1">
      <c r="A35" s="465"/>
      <c r="B35" s="342" t="s">
        <v>370</v>
      </c>
      <c r="C35" s="252">
        <v>0</v>
      </c>
      <c r="D35" s="453"/>
      <c r="E35" s="454"/>
      <c r="F35" s="454"/>
      <c r="G35" s="462"/>
      <c r="I35" s="453"/>
      <c r="J35" s="454"/>
      <c r="K35" s="454"/>
      <c r="L35" s="454"/>
      <c r="M35" s="454"/>
      <c r="N35" s="455"/>
      <c r="P35" s="442"/>
      <c r="Q35" s="443"/>
      <c r="R35" s="443"/>
      <c r="S35" s="443"/>
      <c r="T35" s="443"/>
      <c r="U35" s="444"/>
    </row>
    <row r="36" spans="1:21" outlineLevel="1">
      <c r="A36" s="465"/>
      <c r="B36" s="342" t="s">
        <v>371</v>
      </c>
      <c r="C36" s="252">
        <v>0</v>
      </c>
      <c r="D36" s="456"/>
      <c r="E36" s="457"/>
      <c r="F36" s="457"/>
      <c r="G36" s="463"/>
      <c r="I36" s="453"/>
      <c r="J36" s="454"/>
      <c r="K36" s="454"/>
      <c r="L36" s="454"/>
      <c r="M36" s="454"/>
      <c r="N36" s="455"/>
      <c r="P36" s="442"/>
      <c r="Q36" s="443"/>
      <c r="R36" s="443"/>
      <c r="S36" s="443"/>
      <c r="T36" s="443"/>
      <c r="U36" s="444"/>
    </row>
    <row r="37" spans="1:21" outlineLevel="1">
      <c r="A37" s="465"/>
      <c r="B37" s="312"/>
      <c r="C37" s="252"/>
      <c r="D37" s="488"/>
      <c r="E37" s="488"/>
      <c r="F37" s="488"/>
      <c r="G37" s="489"/>
      <c r="I37" s="453"/>
      <c r="J37" s="454"/>
      <c r="K37" s="454"/>
      <c r="L37" s="454"/>
      <c r="M37" s="454"/>
      <c r="N37" s="455"/>
      <c r="P37" s="442"/>
      <c r="Q37" s="443"/>
      <c r="R37" s="443"/>
      <c r="S37" s="443"/>
      <c r="T37" s="443"/>
      <c r="U37" s="444"/>
    </row>
    <row r="38" spans="1:21" outlineLevel="1">
      <c r="A38" s="465"/>
      <c r="B38" s="312"/>
      <c r="C38" s="252"/>
      <c r="D38" s="488"/>
      <c r="E38" s="488"/>
      <c r="F38" s="488"/>
      <c r="G38" s="489"/>
      <c r="I38" s="453"/>
      <c r="J38" s="454"/>
      <c r="K38" s="454"/>
      <c r="L38" s="454"/>
      <c r="M38" s="454"/>
      <c r="N38" s="455"/>
      <c r="P38" s="442"/>
      <c r="Q38" s="443"/>
      <c r="R38" s="443"/>
      <c r="S38" s="443"/>
      <c r="T38" s="443"/>
      <c r="U38" s="444"/>
    </row>
    <row r="39" spans="1:21" outlineLevel="1">
      <c r="A39" s="465"/>
      <c r="B39" s="312"/>
      <c r="C39" s="252"/>
      <c r="D39" s="488"/>
      <c r="E39" s="488"/>
      <c r="F39" s="488"/>
      <c r="G39" s="489"/>
      <c r="I39" s="453"/>
      <c r="J39" s="454"/>
      <c r="K39" s="454"/>
      <c r="L39" s="454"/>
      <c r="M39" s="454"/>
      <c r="N39" s="455"/>
      <c r="P39" s="442"/>
      <c r="Q39" s="443"/>
      <c r="R39" s="443"/>
      <c r="S39" s="443"/>
      <c r="T39" s="443"/>
      <c r="U39" s="444"/>
    </row>
    <row r="40" spans="1:21" ht="14" outlineLevel="1" thickBot="1">
      <c r="A40" s="466"/>
      <c r="B40" s="313"/>
      <c r="C40" s="314"/>
      <c r="D40" s="486"/>
      <c r="E40" s="486"/>
      <c r="F40" s="486"/>
      <c r="G40" s="487"/>
      <c r="I40" s="453"/>
      <c r="J40" s="454"/>
      <c r="K40" s="454"/>
      <c r="L40" s="454"/>
      <c r="M40" s="454"/>
      <c r="N40" s="455"/>
      <c r="P40" s="442"/>
      <c r="Q40" s="443"/>
      <c r="R40" s="443"/>
      <c r="S40" s="443"/>
      <c r="T40" s="443"/>
      <c r="U40" s="444"/>
    </row>
    <row r="41" spans="1:21" outlineLevel="1">
      <c r="A41" s="154"/>
      <c r="B41" s="248"/>
      <c r="C41" s="248"/>
      <c r="D41" s="248"/>
      <c r="E41" s="248"/>
      <c r="F41" s="248"/>
      <c r="G41" s="248"/>
      <c r="I41" s="453"/>
      <c r="J41" s="454"/>
      <c r="K41" s="454"/>
      <c r="L41" s="454"/>
      <c r="M41" s="454"/>
      <c r="N41" s="455"/>
      <c r="P41" s="442"/>
      <c r="Q41" s="443"/>
      <c r="R41" s="443"/>
      <c r="S41" s="443"/>
      <c r="T41" s="443"/>
      <c r="U41" s="444"/>
    </row>
    <row r="42" spans="1:21" outlineLevel="1">
      <c r="A42" s="154"/>
      <c r="B42" s="248"/>
      <c r="C42" s="248"/>
      <c r="D42" s="248"/>
      <c r="E42" s="248"/>
      <c r="F42" s="248"/>
      <c r="G42" s="248"/>
      <c r="I42" s="453"/>
      <c r="J42" s="454"/>
      <c r="K42" s="454"/>
      <c r="L42" s="454"/>
      <c r="M42" s="454"/>
      <c r="N42" s="455"/>
      <c r="P42" s="442"/>
      <c r="Q42" s="443"/>
      <c r="R42" s="443"/>
      <c r="S42" s="443"/>
      <c r="T42" s="443"/>
      <c r="U42" s="444"/>
    </row>
    <row r="43" spans="1:21" outlineLevel="1">
      <c r="A43" s="154"/>
      <c r="B43" s="248"/>
      <c r="C43" s="248"/>
      <c r="D43" s="248"/>
      <c r="E43" s="248"/>
      <c r="F43" s="248"/>
      <c r="G43" s="248"/>
      <c r="I43" s="453"/>
      <c r="J43" s="454"/>
      <c r="K43" s="454"/>
      <c r="L43" s="454"/>
      <c r="M43" s="454"/>
      <c r="N43" s="455"/>
      <c r="P43" s="442"/>
      <c r="Q43" s="443"/>
      <c r="R43" s="443"/>
      <c r="S43" s="443"/>
      <c r="T43" s="443"/>
      <c r="U43" s="444"/>
    </row>
    <row r="44" spans="1:21" outlineLevel="1">
      <c r="A44" s="154"/>
      <c r="B44" s="248"/>
      <c r="C44" s="248"/>
      <c r="D44" s="248"/>
      <c r="E44" s="248"/>
      <c r="F44" s="248"/>
      <c r="G44" s="248"/>
      <c r="I44" s="453"/>
      <c r="J44" s="454"/>
      <c r="K44" s="454"/>
      <c r="L44" s="454"/>
      <c r="M44" s="454"/>
      <c r="N44" s="455"/>
      <c r="P44" s="442"/>
      <c r="Q44" s="443"/>
      <c r="R44" s="443"/>
      <c r="S44" s="443"/>
      <c r="T44" s="443"/>
      <c r="U44" s="444"/>
    </row>
    <row r="45" spans="1:21" outlineLevel="1">
      <c r="A45" s="154"/>
      <c r="B45" s="248"/>
      <c r="C45" s="248"/>
      <c r="D45" s="248"/>
      <c r="E45" s="248"/>
      <c r="F45" s="248"/>
      <c r="G45" s="248"/>
      <c r="I45" s="456"/>
      <c r="J45" s="457"/>
      <c r="K45" s="457"/>
      <c r="L45" s="457"/>
      <c r="M45" s="457"/>
      <c r="N45" s="458"/>
      <c r="P45" s="445"/>
      <c r="Q45" s="446"/>
      <c r="R45" s="446"/>
      <c r="S45" s="446"/>
      <c r="T45" s="446"/>
      <c r="U45" s="447"/>
    </row>
    <row r="46" spans="1:21" outlineLevel="1">
      <c r="A46" s="154"/>
      <c r="B46" s="248"/>
      <c r="C46" s="248"/>
      <c r="D46" s="248"/>
      <c r="E46" s="248"/>
      <c r="F46" s="248"/>
      <c r="G46" s="248"/>
    </row>
    <row r="47" spans="1:21">
      <c r="A47" s="154"/>
      <c r="B47" s="155"/>
    </row>
    <row r="48" spans="1:21" ht="15">
      <c r="A48" s="12" t="s">
        <v>372</v>
      </c>
    </row>
    <row r="49" spans="1:54" ht="15" outlineLevel="1">
      <c r="A49" s="12"/>
    </row>
    <row r="50" spans="1:54" ht="14" outlineLevel="1" thickBot="1">
      <c r="A50" s="4" t="s">
        <v>373</v>
      </c>
    </row>
    <row r="51" spans="1:54" outlineLevel="2">
      <c r="B51" s="19"/>
      <c r="C51" s="19"/>
      <c r="D51" s="19"/>
      <c r="E51" s="490" t="s">
        <v>269</v>
      </c>
      <c r="F51" s="478"/>
      <c r="G51" s="478"/>
      <c r="H51" s="478"/>
      <c r="I51" s="478"/>
      <c r="J51" s="478" t="s">
        <v>270</v>
      </c>
      <c r="K51" s="478"/>
      <c r="L51" s="478"/>
      <c r="M51" s="478"/>
      <c r="N51" s="478"/>
      <c r="O51" s="478" t="s">
        <v>271</v>
      </c>
      <c r="P51" s="478"/>
      <c r="Q51" s="478"/>
      <c r="R51" s="478"/>
      <c r="S51" s="478"/>
      <c r="T51" s="478" t="s">
        <v>272</v>
      </c>
      <c r="U51" s="478"/>
      <c r="V51" s="478"/>
      <c r="W51" s="478"/>
      <c r="X51" s="478"/>
      <c r="Y51" s="478" t="s">
        <v>374</v>
      </c>
      <c r="Z51" s="478"/>
      <c r="AA51" s="478"/>
      <c r="AB51" s="478"/>
      <c r="AC51" s="478"/>
      <c r="AD51" s="478" t="s">
        <v>375</v>
      </c>
      <c r="AE51" s="478"/>
      <c r="AF51" s="478"/>
      <c r="AG51" s="478"/>
      <c r="AH51" s="478"/>
      <c r="AI51" s="478" t="s">
        <v>376</v>
      </c>
      <c r="AJ51" s="478"/>
      <c r="AK51" s="478"/>
      <c r="AL51" s="478"/>
      <c r="AM51" s="478"/>
      <c r="AN51" s="478" t="s">
        <v>377</v>
      </c>
      <c r="AO51" s="478"/>
      <c r="AP51" s="478"/>
      <c r="AQ51" s="478"/>
      <c r="AR51" s="478"/>
      <c r="AS51" s="478" t="s">
        <v>378</v>
      </c>
      <c r="AT51" s="478"/>
      <c r="AU51" s="478"/>
      <c r="AV51" s="478"/>
      <c r="AW51" s="478"/>
      <c r="AX51" s="478" t="s">
        <v>379</v>
      </c>
      <c r="AY51" s="478"/>
      <c r="AZ51" s="478"/>
      <c r="BA51" s="478"/>
      <c r="BB51" s="48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362</v>
      </c>
      <c r="C53" s="19" t="s">
        <v>380</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3" t="s">
        <v>381</v>
      </c>
      <c r="B54" s="127"/>
      <c r="C54" s="127"/>
      <c r="D54" s="124" t="s">
        <v>382</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74"/>
      <c r="B55" s="36"/>
      <c r="C55" s="121"/>
      <c r="D55" s="2" t="s">
        <v>382</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4"/>
      <c r="B56" s="36"/>
      <c r="C56" s="121"/>
      <c r="D56" s="2" t="s">
        <v>382</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4"/>
      <c r="B57" s="36"/>
      <c r="C57" s="121"/>
      <c r="D57" s="2" t="s">
        <v>382</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4"/>
      <c r="B58" s="36"/>
      <c r="C58" s="121"/>
      <c r="D58" s="2" t="s">
        <v>382</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4"/>
      <c r="B59" s="36"/>
      <c r="C59" s="121"/>
      <c r="D59" s="2" t="s">
        <v>382</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4"/>
      <c r="B60" s="36"/>
      <c r="C60" s="121"/>
      <c r="D60" s="2" t="s">
        <v>382</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4"/>
      <c r="B61" s="36"/>
      <c r="C61" s="121"/>
      <c r="D61" s="2" t="s">
        <v>382</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4"/>
      <c r="B62" s="36"/>
      <c r="C62" s="121"/>
      <c r="D62" s="2" t="s">
        <v>382</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4"/>
      <c r="B63" s="36"/>
      <c r="C63" s="121"/>
      <c r="D63" s="2" t="s">
        <v>382</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5"/>
      <c r="B64" s="122" t="s">
        <v>383</v>
      </c>
      <c r="C64" s="296" t="s">
        <v>384</v>
      </c>
      <c r="D64" s="123" t="s">
        <v>382</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7" t="s">
        <v>385</v>
      </c>
      <c r="B66" s="266" t="s">
        <v>301</v>
      </c>
      <c r="C66" s="267"/>
      <c r="D66" s="268" t="s">
        <v>382</v>
      </c>
      <c r="E66" s="242">
        <f>'Baseline Workings'!E31</f>
        <v>-1.183854</v>
      </c>
      <c r="F66" s="242">
        <f>'Baseline Workings'!F31</f>
        <v>-1.9337899999999999</v>
      </c>
      <c r="G66" s="242">
        <f>'Baseline Workings'!G31</f>
        <v>-1.1376249999999999</v>
      </c>
      <c r="H66" s="242">
        <f>'Baseline Workings'!H31</f>
        <v>-1.007053</v>
      </c>
      <c r="I66" s="242">
        <f>'Baseline Workings'!I31</f>
        <v>-2.0539019999999999</v>
      </c>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8"/>
      <c r="B67" s="252"/>
      <c r="C67" s="267"/>
      <c r="D67" s="269" t="s">
        <v>382</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8"/>
      <c r="B68" s="252"/>
      <c r="C68" s="267"/>
      <c r="D68" s="269" t="s">
        <v>382</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8"/>
      <c r="B69" s="252"/>
      <c r="C69" s="267"/>
      <c r="D69" s="269" t="s">
        <v>382</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8"/>
      <c r="B70" s="252"/>
      <c r="C70" s="267"/>
      <c r="D70" s="269" t="s">
        <v>382</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9"/>
      <c r="B71" s="122" t="s">
        <v>386</v>
      </c>
      <c r="C71" s="123"/>
      <c r="D71" s="270" t="s">
        <v>382</v>
      </c>
      <c r="E71" s="21">
        <f>SUM(E66:E70)</f>
        <v>-1.183854</v>
      </c>
      <c r="F71" s="21">
        <f t="shared" ref="F71:BB71" si="4">SUM(F66:F70)</f>
        <v>-1.9337899999999999</v>
      </c>
      <c r="G71" s="21">
        <f t="shared" si="4"/>
        <v>-1.1376249999999999</v>
      </c>
      <c r="H71" s="21">
        <f t="shared" si="4"/>
        <v>-1.007053</v>
      </c>
      <c r="I71" s="21">
        <f t="shared" si="4"/>
        <v>-2.0539019999999999</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7" t="s">
        <v>387</v>
      </c>
      <c r="B75" s="127" t="s">
        <v>388</v>
      </c>
      <c r="C75" s="274"/>
      <c r="D75" s="124" t="s">
        <v>382</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8"/>
      <c r="B76" s="121"/>
      <c r="C76" s="272"/>
      <c r="D76" s="2" t="s">
        <v>382</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9"/>
      <c r="B77" s="273" t="s">
        <v>389</v>
      </c>
      <c r="C77" s="271"/>
      <c r="D77" s="123" t="s">
        <v>382</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390</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391</v>
      </c>
      <c r="C81" s="6" t="s">
        <v>392</v>
      </c>
      <c r="D81" t="s">
        <v>393</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394</v>
      </c>
      <c r="C82" t="s">
        <v>395</v>
      </c>
      <c r="D82" t="s">
        <v>382</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396</v>
      </c>
      <c r="C83" t="s">
        <v>397</v>
      </c>
      <c r="D83" t="s">
        <v>382</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398</v>
      </c>
      <c r="C84" t="s">
        <v>399</v>
      </c>
      <c r="D84" t="s">
        <v>382</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400</v>
      </c>
      <c r="C85" t="s">
        <v>401</v>
      </c>
      <c r="D85" t="s">
        <v>382</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402</v>
      </c>
      <c r="C86" t="s">
        <v>403</v>
      </c>
      <c r="D86" t="s">
        <v>382</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404</v>
      </c>
      <c r="C87" t="s">
        <v>405</v>
      </c>
      <c r="D87" t="s">
        <v>382</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406</v>
      </c>
      <c r="C88" t="s">
        <v>407</v>
      </c>
      <c r="D88" t="s">
        <v>382</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408</v>
      </c>
      <c r="C89" t="s">
        <v>409</v>
      </c>
      <c r="D89" t="s">
        <v>382</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410</v>
      </c>
      <c r="C90" t="s">
        <v>411</v>
      </c>
      <c r="D90" t="s">
        <v>382</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412</v>
      </c>
      <c r="C91" t="s">
        <v>413</v>
      </c>
      <c r="D91" t="s">
        <v>382</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414</v>
      </c>
      <c r="C92" t="s">
        <v>415</v>
      </c>
      <c r="D92" t="s">
        <v>382</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416</v>
      </c>
      <c r="C93" t="s">
        <v>417</v>
      </c>
      <c r="D93" t="s">
        <v>382</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418</v>
      </c>
      <c r="C94" t="s">
        <v>419</v>
      </c>
      <c r="D94" t="s">
        <v>382</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420</v>
      </c>
      <c r="C95" t="s">
        <v>421</v>
      </c>
      <c r="D95" t="s">
        <v>382</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422</v>
      </c>
      <c r="C96" t="s">
        <v>423</v>
      </c>
      <c r="D96" t="s">
        <v>382</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424</v>
      </c>
      <c r="C97" t="s">
        <v>425</v>
      </c>
      <c r="D97" t="s">
        <v>382</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426</v>
      </c>
      <c r="C98" t="s">
        <v>427</v>
      </c>
      <c r="D98" t="s">
        <v>382</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428</v>
      </c>
      <c r="C99" t="s">
        <v>429</v>
      </c>
      <c r="D99" t="s">
        <v>382</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430</v>
      </c>
      <c r="C100" t="s">
        <v>431</v>
      </c>
      <c r="D100" t="s">
        <v>382</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432</v>
      </c>
      <c r="C101" t="s">
        <v>433</v>
      </c>
      <c r="D101" t="s">
        <v>382</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434</v>
      </c>
      <c r="C102" t="s">
        <v>435</v>
      </c>
      <c r="D102" t="s">
        <v>382</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436</v>
      </c>
      <c r="C103" t="s">
        <v>437</v>
      </c>
      <c r="D103" t="s">
        <v>382</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438</v>
      </c>
      <c r="C104" t="s">
        <v>439</v>
      </c>
      <c r="D104" t="s">
        <v>382</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440</v>
      </c>
      <c r="C105" t="s">
        <v>441</v>
      </c>
      <c r="D105" t="s">
        <v>382</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442</v>
      </c>
      <c r="C106" t="s">
        <v>443</v>
      </c>
      <c r="D106" t="s">
        <v>382</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444</v>
      </c>
      <c r="C107" t="s">
        <v>445</v>
      </c>
      <c r="D107" t="s">
        <v>382</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446</v>
      </c>
      <c r="C128" t="s">
        <v>447</v>
      </c>
      <c r="D128" t="s">
        <v>382</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448</v>
      </c>
      <c r="C129" t="s">
        <v>449</v>
      </c>
      <c r="D129" t="s">
        <v>382</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450</v>
      </c>
      <c r="C130" t="s">
        <v>451</v>
      </c>
      <c r="D130" t="s">
        <v>382</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452</v>
      </c>
      <c r="C131" t="s">
        <v>453</v>
      </c>
      <c r="D131" t="s">
        <v>382</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454</v>
      </c>
      <c r="C132" t="s">
        <v>455</v>
      </c>
      <c r="D132" t="s">
        <v>382</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456</v>
      </c>
      <c r="C133" s="7" t="s">
        <v>457</v>
      </c>
      <c r="D133" s="7" t="s">
        <v>382</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458</v>
      </c>
      <c r="C134" s="143"/>
      <c r="D134" s="243"/>
      <c r="E134" s="245">
        <f t="shared" ref="E134:AJ134" si="17">E83+E77+E71</f>
        <v>-1.183854</v>
      </c>
      <c r="F134" s="245">
        <f t="shared" si="17"/>
        <v>-1.9337899999999999</v>
      </c>
      <c r="G134" s="245">
        <f t="shared" si="17"/>
        <v>-1.1376249999999999</v>
      </c>
      <c r="H134" s="245">
        <f t="shared" si="17"/>
        <v>-1.007053</v>
      </c>
      <c r="I134" s="245">
        <f t="shared" si="17"/>
        <v>-2.0539019999999999</v>
      </c>
      <c r="J134" s="245">
        <f t="shared" si="17"/>
        <v>0</v>
      </c>
      <c r="K134" s="245">
        <f t="shared" si="17"/>
        <v>0</v>
      </c>
      <c r="L134" s="245">
        <f t="shared" si="17"/>
        <v>0</v>
      </c>
      <c r="M134" s="245">
        <f t="shared" si="17"/>
        <v>0</v>
      </c>
      <c r="N134" s="245">
        <f t="shared" si="17"/>
        <v>0</v>
      </c>
      <c r="O134" s="245">
        <f t="shared" si="17"/>
        <v>0</v>
      </c>
      <c r="P134" s="245">
        <f t="shared" si="17"/>
        <v>0</v>
      </c>
      <c r="Q134" s="245">
        <f t="shared" si="17"/>
        <v>0</v>
      </c>
      <c r="R134" s="245">
        <f t="shared" si="17"/>
        <v>0</v>
      </c>
      <c r="S134" s="245">
        <f t="shared" si="17"/>
        <v>0</v>
      </c>
      <c r="T134" s="245">
        <f t="shared" si="17"/>
        <v>0</v>
      </c>
      <c r="U134" s="245">
        <f t="shared" si="17"/>
        <v>0</v>
      </c>
      <c r="V134" s="245">
        <f t="shared" si="17"/>
        <v>0</v>
      </c>
      <c r="W134" s="245">
        <f t="shared" si="17"/>
        <v>0</v>
      </c>
      <c r="X134" s="245">
        <f t="shared" si="17"/>
        <v>0</v>
      </c>
      <c r="Y134" s="245">
        <f t="shared" si="17"/>
        <v>0</v>
      </c>
      <c r="Z134" s="245">
        <f t="shared" si="17"/>
        <v>0</v>
      </c>
      <c r="AA134" s="245">
        <f t="shared" si="17"/>
        <v>0</v>
      </c>
      <c r="AB134" s="245">
        <f t="shared" si="17"/>
        <v>0</v>
      </c>
      <c r="AC134" s="245">
        <f t="shared" si="17"/>
        <v>0</v>
      </c>
      <c r="AD134" s="245">
        <f t="shared" si="17"/>
        <v>0</v>
      </c>
      <c r="AE134" s="245">
        <f t="shared" si="17"/>
        <v>0</v>
      </c>
      <c r="AF134" s="245">
        <f t="shared" si="17"/>
        <v>0</v>
      </c>
      <c r="AG134" s="245">
        <f t="shared" si="17"/>
        <v>0</v>
      </c>
      <c r="AH134" s="245">
        <f t="shared" si="17"/>
        <v>0</v>
      </c>
      <c r="AI134" s="245">
        <f t="shared" si="17"/>
        <v>0</v>
      </c>
      <c r="AJ134" s="245">
        <f t="shared" si="17"/>
        <v>0</v>
      </c>
      <c r="AK134" s="245">
        <f t="shared" ref="AK134:BB134" si="18">AK83+AK77+AK71</f>
        <v>0</v>
      </c>
      <c r="AL134" s="245">
        <f t="shared" si="18"/>
        <v>0</v>
      </c>
      <c r="AM134" s="245">
        <f t="shared" si="18"/>
        <v>0</v>
      </c>
      <c r="AN134" s="245">
        <f t="shared" si="18"/>
        <v>0</v>
      </c>
      <c r="AO134" s="245">
        <f t="shared" si="18"/>
        <v>0</v>
      </c>
      <c r="AP134" s="245">
        <f t="shared" si="18"/>
        <v>0</v>
      </c>
      <c r="AQ134" s="245">
        <f t="shared" si="18"/>
        <v>0</v>
      </c>
      <c r="AR134" s="245">
        <f t="shared" si="18"/>
        <v>0</v>
      </c>
      <c r="AS134" s="245">
        <f t="shared" si="18"/>
        <v>0</v>
      </c>
      <c r="AT134" s="245">
        <f t="shared" si="18"/>
        <v>0</v>
      </c>
      <c r="AU134" s="245">
        <f t="shared" si="18"/>
        <v>0</v>
      </c>
      <c r="AV134" s="245">
        <f t="shared" si="18"/>
        <v>0</v>
      </c>
      <c r="AW134" s="245">
        <f t="shared" si="18"/>
        <v>0</v>
      </c>
      <c r="AX134" s="245">
        <f t="shared" si="18"/>
        <v>0</v>
      </c>
      <c r="AY134" s="245">
        <f t="shared" si="18"/>
        <v>0</v>
      </c>
      <c r="AZ134" s="245">
        <f t="shared" si="18"/>
        <v>0</v>
      </c>
      <c r="BA134" s="245">
        <f t="shared" si="18"/>
        <v>0</v>
      </c>
      <c r="BB134" s="245">
        <f t="shared" si="18"/>
        <v>0</v>
      </c>
    </row>
    <row r="135" spans="1:54" ht="14" outlineLevel="2" thickBot="1">
      <c r="A135" s="138"/>
      <c r="B135" s="140" t="s">
        <v>459</v>
      </c>
      <c r="C135" s="141"/>
      <c r="D135" s="244"/>
      <c r="E135" s="245">
        <f>E133+E134</f>
        <v>-1.183854</v>
      </c>
      <c r="F135" s="245">
        <f t="shared" ref="F135:AW135" si="19">F133+F134</f>
        <v>-1.9337899999999999</v>
      </c>
      <c r="G135" s="245">
        <f t="shared" si="19"/>
        <v>-1.1376249999999999</v>
      </c>
      <c r="H135" s="245">
        <f t="shared" si="19"/>
        <v>-1.007053</v>
      </c>
      <c r="I135" s="245">
        <f t="shared" si="19"/>
        <v>-2.0539019999999999</v>
      </c>
      <c r="J135" s="245">
        <f t="shared" si="19"/>
        <v>0</v>
      </c>
      <c r="K135" s="245">
        <f t="shared" si="19"/>
        <v>0</v>
      </c>
      <c r="L135" s="245">
        <f t="shared" si="19"/>
        <v>0</v>
      </c>
      <c r="M135" s="245">
        <f t="shared" si="19"/>
        <v>0</v>
      </c>
      <c r="N135" s="245">
        <f t="shared" si="19"/>
        <v>0</v>
      </c>
      <c r="O135" s="245">
        <f t="shared" si="19"/>
        <v>0</v>
      </c>
      <c r="P135" s="245">
        <f t="shared" si="19"/>
        <v>0</v>
      </c>
      <c r="Q135" s="245">
        <f t="shared" si="19"/>
        <v>0</v>
      </c>
      <c r="R135" s="245">
        <f t="shared" si="19"/>
        <v>0</v>
      </c>
      <c r="S135" s="245">
        <f t="shared" si="19"/>
        <v>0</v>
      </c>
      <c r="T135" s="245">
        <f t="shared" si="19"/>
        <v>0</v>
      </c>
      <c r="U135" s="245">
        <f t="shared" si="19"/>
        <v>0</v>
      </c>
      <c r="V135" s="245">
        <f t="shared" si="19"/>
        <v>0</v>
      </c>
      <c r="W135" s="245">
        <f t="shared" si="19"/>
        <v>0</v>
      </c>
      <c r="X135" s="245">
        <f t="shared" si="19"/>
        <v>0</v>
      </c>
      <c r="Y135" s="245">
        <f t="shared" si="19"/>
        <v>0</v>
      </c>
      <c r="Z135" s="245">
        <f t="shared" si="19"/>
        <v>0</v>
      </c>
      <c r="AA135" s="245">
        <f t="shared" si="19"/>
        <v>0</v>
      </c>
      <c r="AB135" s="245">
        <f t="shared" si="19"/>
        <v>0</v>
      </c>
      <c r="AC135" s="245">
        <f t="shared" si="19"/>
        <v>0</v>
      </c>
      <c r="AD135" s="245">
        <f t="shared" si="19"/>
        <v>0</v>
      </c>
      <c r="AE135" s="245">
        <f t="shared" si="19"/>
        <v>0</v>
      </c>
      <c r="AF135" s="245">
        <f t="shared" si="19"/>
        <v>0</v>
      </c>
      <c r="AG135" s="245">
        <f t="shared" si="19"/>
        <v>0</v>
      </c>
      <c r="AH135" s="245">
        <f t="shared" si="19"/>
        <v>0</v>
      </c>
      <c r="AI135" s="245">
        <f t="shared" si="19"/>
        <v>0</v>
      </c>
      <c r="AJ135" s="245">
        <f t="shared" si="19"/>
        <v>0</v>
      </c>
      <c r="AK135" s="245">
        <f t="shared" si="19"/>
        <v>0</v>
      </c>
      <c r="AL135" s="245">
        <f t="shared" si="19"/>
        <v>0</v>
      </c>
      <c r="AM135" s="245">
        <f t="shared" si="19"/>
        <v>0</v>
      </c>
      <c r="AN135" s="245">
        <f t="shared" si="19"/>
        <v>0</v>
      </c>
      <c r="AO135" s="245">
        <f t="shared" si="19"/>
        <v>0</v>
      </c>
      <c r="AP135" s="245">
        <f t="shared" si="19"/>
        <v>0</v>
      </c>
      <c r="AQ135" s="245">
        <f t="shared" si="19"/>
        <v>0</v>
      </c>
      <c r="AR135" s="245">
        <f t="shared" si="19"/>
        <v>0</v>
      </c>
      <c r="AS135" s="245">
        <f t="shared" si="19"/>
        <v>0</v>
      </c>
      <c r="AT135" s="245">
        <f t="shared" si="19"/>
        <v>0</v>
      </c>
      <c r="AU135" s="245">
        <f t="shared" si="19"/>
        <v>0</v>
      </c>
      <c r="AV135" s="245">
        <f t="shared" si="19"/>
        <v>0</v>
      </c>
      <c r="AW135" s="245">
        <f t="shared" si="19"/>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460</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461</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462</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0" t="s">
        <v>463</v>
      </c>
      <c r="B143" s="135" t="s">
        <v>281</v>
      </c>
      <c r="C143" s="135" t="s">
        <v>388</v>
      </c>
      <c r="D143" s="135" t="s">
        <v>382</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1"/>
      <c r="B144" s="135" t="s">
        <v>281</v>
      </c>
      <c r="C144" s="135"/>
      <c r="D144" s="135" t="s">
        <v>382</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1"/>
      <c r="B145" s="135" t="s">
        <v>281</v>
      </c>
      <c r="C145" s="135"/>
      <c r="D145" s="135" t="s">
        <v>382</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1"/>
      <c r="B146" s="135" t="s">
        <v>284</v>
      </c>
      <c r="C146" s="135" t="s">
        <v>464</v>
      </c>
      <c r="D146" s="135" t="s">
        <v>382</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1"/>
      <c r="B147" s="135" t="s">
        <v>284</v>
      </c>
      <c r="C147" s="135" t="s">
        <v>465</v>
      </c>
      <c r="D147" s="135" t="s">
        <v>382</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1"/>
      <c r="B148" s="135" t="s">
        <v>284</v>
      </c>
      <c r="C148" s="135"/>
      <c r="D148" s="135" t="s">
        <v>382</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1"/>
      <c r="B149" s="135" t="s">
        <v>284</v>
      </c>
      <c r="C149" s="135"/>
      <c r="D149" s="135" t="s">
        <v>382</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1"/>
      <c r="B150" s="135" t="s">
        <v>287</v>
      </c>
      <c r="C150" s="135" t="s">
        <v>466</v>
      </c>
      <c r="D150" s="135" t="s">
        <v>382</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1"/>
      <c r="B151" s="135" t="s">
        <v>287</v>
      </c>
      <c r="C151" s="135" t="s">
        <v>467</v>
      </c>
      <c r="D151" s="135" t="s">
        <v>382</v>
      </c>
      <c r="E151" s="279">
        <f>'Baseline Workings'!E30</f>
        <v>-5.1794083460162401</v>
      </c>
      <c r="F151" s="279">
        <f>'Baseline Workings'!F30</f>
        <v>-5.2829965129365659</v>
      </c>
      <c r="G151" s="279">
        <f>'Baseline Workings'!G30</f>
        <v>-5.3886564431952975</v>
      </c>
      <c r="H151" s="279">
        <f>'Baseline Workings'!H30</f>
        <v>-5.4964295720592036</v>
      </c>
      <c r="I151" s="279">
        <f>'Baseline Workings'!I30</f>
        <v>-5.6063581635003885</v>
      </c>
      <c r="J151" s="279">
        <f>'Baseline Workings'!J30</f>
        <v>-5.7184853267703959</v>
      </c>
      <c r="K151" s="279">
        <f>'Baseline Workings'!K30</f>
        <v>-5.8328550333058047</v>
      </c>
      <c r="L151" s="279">
        <f>'Baseline Workings'!L30</f>
        <v>-5.9495121339719201</v>
      </c>
      <c r="M151" s="279">
        <f>'Baseline Workings'!M30</f>
        <v>-6.0685023766513586</v>
      </c>
      <c r="N151" s="279">
        <f>'Baseline Workings'!N30</f>
        <v>-6.1898724241843857</v>
      </c>
      <c r="O151" s="279">
        <f>'Baseline Workings'!O30</f>
        <v>-6.3136698726680738</v>
      </c>
      <c r="P151" s="279">
        <f>'Baseline Workings'!P30</f>
        <v>-6.439943270121435</v>
      </c>
      <c r="Q151" s="279">
        <f>'Baseline Workings'!Q30</f>
        <v>-6.5687421355238644</v>
      </c>
      <c r="R151" s="279">
        <f>'Baseline Workings'!R30</f>
        <v>-6.700116978234341</v>
      </c>
      <c r="S151" s="279">
        <f>'Baseline Workings'!S30</f>
        <v>-6.8341193177990291</v>
      </c>
      <c r="T151" s="279">
        <f>'Baseline Workings'!T30</f>
        <v>-6.9708017041550097</v>
      </c>
      <c r="U151" s="279">
        <f>'Baseline Workings'!U30</f>
        <v>-7.1102177382381102</v>
      </c>
      <c r="V151" s="279">
        <f>'Baseline Workings'!V30</f>
        <v>-7.2524220930028713</v>
      </c>
      <c r="W151" s="279">
        <f>'Baseline Workings'!W30</f>
        <v>-7.3974705348629302</v>
      </c>
      <c r="X151" s="279">
        <f>'Baseline Workings'!X30</f>
        <v>-7.5454199455601891</v>
      </c>
      <c r="Y151" s="279">
        <f>'Baseline Workings'!Y30</f>
        <v>-7.696328344471393</v>
      </c>
      <c r="Z151" s="279">
        <f>'Baseline Workings'!Z30</f>
        <v>-7.850254911360822</v>
      </c>
      <c r="AA151" s="279">
        <f>'Baseline Workings'!AA30</f>
        <v>-8.0072600095880375</v>
      </c>
      <c r="AB151" s="279">
        <f>'Baseline Workings'!AB30</f>
        <v>-8.1674052097797993</v>
      </c>
      <c r="AC151" s="279">
        <f>'Baseline Workings'!AC30</f>
        <v>-8.3307533139753964</v>
      </c>
      <c r="AD151" s="279">
        <f>'Baseline Workings'!AD30</f>
        <v>-8.4973683802549012</v>
      </c>
      <c r="AE151" s="279">
        <f>'Baseline Workings'!AE30</f>
        <v>-8.6673157478600018</v>
      </c>
      <c r="AF151" s="279">
        <f>'Baseline Workings'!AF30</f>
        <v>-8.8406620628172021</v>
      </c>
      <c r="AG151" s="279">
        <f>'Baseline Workings'!AG30</f>
        <v>-9.017475304073546</v>
      </c>
      <c r="AH151" s="279">
        <f>'Baseline Workings'!AH30</f>
        <v>-9.1978248101550175</v>
      </c>
      <c r="AI151" s="279">
        <f>'Baseline Workings'!AI30</f>
        <v>-9.3817813063581195</v>
      </c>
      <c r="AJ151" s="279">
        <f>'Baseline Workings'!AJ30</f>
        <v>-9.5694169324852805</v>
      </c>
      <c r="AK151" s="279">
        <f>'Baseline Workings'!AK30</f>
        <v>-9.760805271134986</v>
      </c>
      <c r="AL151" s="279">
        <f>'Baseline Workings'!AL30</f>
        <v>-9.9560213765576862</v>
      </c>
      <c r="AM151" s="279">
        <f>'Baseline Workings'!AM30</f>
        <v>-10.15514180408884</v>
      </c>
      <c r="AN151" s="279">
        <f>'Baseline Workings'!AN30</f>
        <v>-10.358244640170618</v>
      </c>
      <c r="AO151" s="279">
        <f>'Baseline Workings'!AO30</f>
        <v>-10.565409532974028</v>
      </c>
      <c r="AP151" s="279">
        <f>'Baseline Workings'!AP30</f>
        <v>-10.776717723633508</v>
      </c>
      <c r="AQ151" s="279">
        <f>'Baseline Workings'!AQ30</f>
        <v>-10.99225207810618</v>
      </c>
      <c r="AR151" s="279">
        <f>'Baseline Workings'!AR30</f>
        <v>-11.212097119668305</v>
      </c>
      <c r="AS151" s="279">
        <f>'Baseline Workings'!AS30</f>
        <v>-11.436339062061672</v>
      </c>
      <c r="AT151" s="279">
        <f>'Baseline Workings'!AT30</f>
        <v>-11.665065843302905</v>
      </c>
      <c r="AU151" s="279">
        <f>'Baseline Workings'!AU30</f>
        <v>-11.898367160168965</v>
      </c>
      <c r="AV151" s="279">
        <f>'Baseline Workings'!AV30</f>
        <v>-12.136334503372341</v>
      </c>
      <c r="AW151" s="279">
        <f>'Baseline Workings'!AW30</f>
        <v>-12.379061193439791</v>
      </c>
      <c r="AX151" s="279">
        <f>'Baseline Workings'!AX30</f>
        <v>-12.626642417308586</v>
      </c>
      <c r="AY151" s="279">
        <f>'Baseline Workings'!AY30</f>
        <v>-12.879175265654757</v>
      </c>
      <c r="AZ151" s="279">
        <f>'Baseline Workings'!AZ30</f>
        <v>-13.136758770967852</v>
      </c>
      <c r="BA151" s="279">
        <f>'Baseline Workings'!BA30</f>
        <v>-13.399493946387208</v>
      </c>
      <c r="BB151" s="279">
        <f>'Baseline Workings'!BB30</f>
        <v>-13.667483825314953</v>
      </c>
    </row>
    <row r="152" spans="1:54" outlineLevel="2">
      <c r="A152" s="471"/>
      <c r="B152" s="135" t="s">
        <v>287</v>
      </c>
      <c r="C152" s="135" t="s">
        <v>468</v>
      </c>
      <c r="D152" s="135" t="s">
        <v>382</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1"/>
      <c r="B153" s="135" t="s">
        <v>469</v>
      </c>
      <c r="C153" s="135"/>
      <c r="D153" s="135" t="s">
        <v>382</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2"/>
      <c r="B154" s="135" t="s">
        <v>469</v>
      </c>
      <c r="C154" s="135"/>
      <c r="D154" s="135" t="s">
        <v>382</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373</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462</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0" t="s">
        <v>470</v>
      </c>
      <c r="B158" s="135" t="s">
        <v>281</v>
      </c>
      <c r="C158" s="135" t="s">
        <v>388</v>
      </c>
      <c r="D158" s="135" t="s">
        <v>471</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1"/>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1"/>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1"/>
      <c r="B161" s="135" t="s">
        <v>284</v>
      </c>
      <c r="C161" s="135" t="s">
        <v>464</v>
      </c>
      <c r="D161" s="135" t="s">
        <v>472</v>
      </c>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1"/>
      <c r="B162" s="135" t="s">
        <v>284</v>
      </c>
      <c r="C162" s="135" t="s">
        <v>465</v>
      </c>
      <c r="D162" s="135" t="s">
        <v>473</v>
      </c>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1"/>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1"/>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1"/>
      <c r="B165" s="135" t="s">
        <v>469</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1"/>
      <c r="B166" s="135" t="s">
        <v>469</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1"/>
      <c r="B167" s="135" t="s">
        <v>469</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1"/>
      <c r="B168" s="135" t="s">
        <v>469</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2"/>
      <c r="B169" s="135" t="s">
        <v>469</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474</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0" t="s">
        <v>475</v>
      </c>
      <c r="B172" s="135" t="s">
        <v>281</v>
      </c>
      <c r="C172" s="135" t="s">
        <v>388</v>
      </c>
      <c r="D172" s="135" t="s">
        <v>382</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1"/>
      <c r="B173" s="135" t="s">
        <v>281</v>
      </c>
      <c r="C173" s="135"/>
      <c r="D173" s="135" t="s">
        <v>382</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2"/>
      <c r="B174" s="135" t="s">
        <v>281</v>
      </c>
      <c r="C174" s="135"/>
      <c r="D174" s="135" t="s">
        <v>382</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0" t="s">
        <v>476</v>
      </c>
      <c r="B176" s="135" t="s">
        <v>281</v>
      </c>
      <c r="C176" s="135" t="s">
        <v>388</v>
      </c>
      <c r="D176" s="135" t="s">
        <v>382</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1"/>
      <c r="B177" s="135" t="s">
        <v>281</v>
      </c>
      <c r="C177" s="135"/>
      <c r="D177" s="135" t="s">
        <v>382</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2"/>
      <c r="B178" s="135" t="s">
        <v>281</v>
      </c>
      <c r="C178" s="135"/>
      <c r="D178" s="135" t="s">
        <v>382</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477</v>
      </c>
      <c r="B182" s="19"/>
      <c r="C182" s="19"/>
      <c r="D182" s="19"/>
      <c r="E182" s="15"/>
    </row>
    <row r="183" spans="1:54" ht="15" outlineLevel="1">
      <c r="A183" s="12"/>
      <c r="B183" s="19"/>
      <c r="C183" s="19"/>
      <c r="D183" s="19"/>
      <c r="E183" s="15"/>
    </row>
    <row r="184" spans="1:54" s="4" customFormat="1" outlineLevel="1">
      <c r="A184" s="4" t="s">
        <v>478</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76" t="s">
        <v>479</v>
      </c>
      <c r="B186" s="150" t="s">
        <v>480</v>
      </c>
      <c r="C186" s="6" t="s">
        <v>481</v>
      </c>
      <c r="D186" s="10" t="s">
        <v>393</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77"/>
      <c r="B187" s="150" t="s">
        <v>482</v>
      </c>
      <c r="C187" s="6" t="s">
        <v>483</v>
      </c>
      <c r="D187" s="10" t="s">
        <v>393</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0" t="s">
        <v>484</v>
      </c>
      <c r="B190" s="150" t="s">
        <v>339</v>
      </c>
      <c r="C190" s="19"/>
      <c r="D190" s="135" t="s">
        <v>382</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71"/>
      <c r="B191" s="150" t="s">
        <v>485</v>
      </c>
      <c r="C191" s="19"/>
      <c r="D191" s="135" t="s">
        <v>382</v>
      </c>
      <c r="E191" s="21">
        <f>E71*E186</f>
        <v>-1.183854</v>
      </c>
      <c r="F191" s="21">
        <f t="shared" ref="F191:BB191" si="21">F71*F186</f>
        <v>-1.8683961352657006</v>
      </c>
      <c r="G191" s="21">
        <f t="shared" si="21"/>
        <v>-1.0619851105043292</v>
      </c>
      <c r="H191" s="21">
        <f t="shared" si="21"/>
        <v>-0.90830410757109892</v>
      </c>
      <c r="I191" s="21">
        <f t="shared" si="21"/>
        <v>-1.7898569343545532</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71"/>
      <c r="B192" s="150" t="s">
        <v>387</v>
      </c>
      <c r="C192" s="19"/>
      <c r="D192" s="135" t="s">
        <v>382</v>
      </c>
      <c r="E192" s="21">
        <f>E77*E186</f>
        <v>0</v>
      </c>
      <c r="F192" s="21">
        <f t="shared" ref="F192:BB192" si="22">F77*F186</f>
        <v>0</v>
      </c>
      <c r="G192" s="21">
        <f t="shared" si="22"/>
        <v>0</v>
      </c>
      <c r="H192" s="21">
        <f t="shared" si="22"/>
        <v>0</v>
      </c>
      <c r="I192" s="21">
        <f t="shared" si="22"/>
        <v>0</v>
      </c>
      <c r="J192" s="21">
        <f t="shared" si="22"/>
        <v>0</v>
      </c>
      <c r="K192" s="21">
        <f t="shared" si="22"/>
        <v>0</v>
      </c>
      <c r="L192" s="21">
        <f t="shared" si="22"/>
        <v>0</v>
      </c>
      <c r="M192" s="21">
        <f t="shared" si="22"/>
        <v>0</v>
      </c>
      <c r="N192" s="21">
        <f t="shared" si="22"/>
        <v>0</v>
      </c>
      <c r="O192" s="21">
        <f t="shared" si="22"/>
        <v>0</v>
      </c>
      <c r="P192" s="21">
        <f t="shared" si="22"/>
        <v>0</v>
      </c>
      <c r="Q192" s="21">
        <f t="shared" si="22"/>
        <v>0</v>
      </c>
      <c r="R192" s="21">
        <f t="shared" si="22"/>
        <v>0</v>
      </c>
      <c r="S192" s="21">
        <f t="shared" si="22"/>
        <v>0</v>
      </c>
      <c r="T192" s="21">
        <f t="shared" si="22"/>
        <v>0</v>
      </c>
      <c r="U192" s="21">
        <f t="shared" si="22"/>
        <v>0</v>
      </c>
      <c r="V192" s="21">
        <f t="shared" si="22"/>
        <v>0</v>
      </c>
      <c r="W192" s="21">
        <f t="shared" si="22"/>
        <v>0</v>
      </c>
      <c r="X192" s="21">
        <f t="shared" si="22"/>
        <v>0</v>
      </c>
      <c r="Y192" s="21">
        <f t="shared" si="22"/>
        <v>0</v>
      </c>
      <c r="Z192" s="21">
        <f t="shared" si="22"/>
        <v>0</v>
      </c>
      <c r="AA192" s="21">
        <f t="shared" si="22"/>
        <v>0</v>
      </c>
      <c r="AB192" s="21">
        <f t="shared" si="22"/>
        <v>0</v>
      </c>
      <c r="AC192" s="21">
        <f t="shared" si="22"/>
        <v>0</v>
      </c>
      <c r="AD192" s="21">
        <f t="shared" si="22"/>
        <v>0</v>
      </c>
      <c r="AE192" s="21">
        <f t="shared" si="22"/>
        <v>0</v>
      </c>
      <c r="AF192" s="21">
        <f t="shared" si="22"/>
        <v>0</v>
      </c>
      <c r="AG192" s="21">
        <f t="shared" si="22"/>
        <v>0</v>
      </c>
      <c r="AH192" s="21">
        <f t="shared" si="22"/>
        <v>0</v>
      </c>
      <c r="AI192" s="21">
        <f t="shared" si="22"/>
        <v>0</v>
      </c>
      <c r="AJ192" s="21">
        <f t="shared" si="22"/>
        <v>0</v>
      </c>
      <c r="AK192" s="21">
        <f t="shared" si="22"/>
        <v>0</v>
      </c>
      <c r="AL192" s="21">
        <f t="shared" si="22"/>
        <v>0</v>
      </c>
      <c r="AM192" s="21">
        <f t="shared" si="22"/>
        <v>0</v>
      </c>
      <c r="AN192" s="21">
        <f t="shared" si="22"/>
        <v>0</v>
      </c>
      <c r="AO192" s="21">
        <f t="shared" si="22"/>
        <v>0</v>
      </c>
      <c r="AP192" s="21">
        <f t="shared" si="22"/>
        <v>0</v>
      </c>
      <c r="AQ192" s="21">
        <f t="shared" si="22"/>
        <v>0</v>
      </c>
      <c r="AR192" s="21">
        <f t="shared" si="22"/>
        <v>0</v>
      </c>
      <c r="AS192" s="21">
        <f t="shared" si="22"/>
        <v>0</v>
      </c>
      <c r="AT192" s="21">
        <f t="shared" si="22"/>
        <v>0</v>
      </c>
      <c r="AU192" s="21">
        <f t="shared" si="22"/>
        <v>0</v>
      </c>
      <c r="AV192" s="21">
        <f t="shared" si="22"/>
        <v>0</v>
      </c>
      <c r="AW192" s="21">
        <f t="shared" si="22"/>
        <v>0</v>
      </c>
      <c r="AX192" s="21">
        <f t="shared" si="22"/>
        <v>0</v>
      </c>
      <c r="AY192" s="21">
        <f t="shared" si="22"/>
        <v>0</v>
      </c>
      <c r="AZ192" s="21">
        <f t="shared" si="22"/>
        <v>0</v>
      </c>
      <c r="BA192" s="21">
        <f t="shared" si="22"/>
        <v>0</v>
      </c>
      <c r="BB192" s="21">
        <f t="shared" si="22"/>
        <v>0</v>
      </c>
    </row>
    <row r="193" spans="1:54" outlineLevel="2">
      <c r="A193" s="471"/>
      <c r="B193" s="150" t="s">
        <v>486</v>
      </c>
      <c r="C193" s="19"/>
      <c r="D193" s="135" t="s">
        <v>382</v>
      </c>
      <c r="E193" s="21">
        <f t="shared" ref="E193:AJ193" si="23">SUMIF($B$143:$B$154,"Environmental",E$143:E$154)*E186</f>
        <v>0</v>
      </c>
      <c r="F193" s="21">
        <f t="shared" si="23"/>
        <v>0</v>
      </c>
      <c r="G193" s="21">
        <f t="shared" si="23"/>
        <v>0</v>
      </c>
      <c r="H193" s="21">
        <f t="shared" si="23"/>
        <v>0</v>
      </c>
      <c r="I193" s="21">
        <f t="shared" si="23"/>
        <v>0</v>
      </c>
      <c r="J193" s="21">
        <f t="shared" si="23"/>
        <v>0</v>
      </c>
      <c r="K193" s="21">
        <f t="shared" si="23"/>
        <v>0</v>
      </c>
      <c r="L193" s="21">
        <f t="shared" si="23"/>
        <v>0</v>
      </c>
      <c r="M193" s="21">
        <f t="shared" si="23"/>
        <v>0</v>
      </c>
      <c r="N193" s="21">
        <f t="shared" si="23"/>
        <v>0</v>
      </c>
      <c r="O193" s="21">
        <f t="shared" si="23"/>
        <v>0</v>
      </c>
      <c r="P193" s="21">
        <f t="shared" si="23"/>
        <v>0</v>
      </c>
      <c r="Q193" s="21">
        <f t="shared" si="23"/>
        <v>0</v>
      </c>
      <c r="R193" s="21">
        <f t="shared" si="23"/>
        <v>0</v>
      </c>
      <c r="S193" s="21">
        <f t="shared" si="23"/>
        <v>0</v>
      </c>
      <c r="T193" s="21">
        <f t="shared" si="23"/>
        <v>0</v>
      </c>
      <c r="U193" s="21">
        <f t="shared" si="23"/>
        <v>0</v>
      </c>
      <c r="V193" s="21">
        <f t="shared" si="23"/>
        <v>0</v>
      </c>
      <c r="W193" s="21">
        <f t="shared" si="23"/>
        <v>0</v>
      </c>
      <c r="X193" s="21">
        <f t="shared" si="23"/>
        <v>0</v>
      </c>
      <c r="Y193" s="21">
        <f t="shared" si="23"/>
        <v>0</v>
      </c>
      <c r="Z193" s="21">
        <f t="shared" si="23"/>
        <v>0</v>
      </c>
      <c r="AA193" s="21">
        <f t="shared" si="23"/>
        <v>0</v>
      </c>
      <c r="AB193" s="21">
        <f t="shared" si="23"/>
        <v>0</v>
      </c>
      <c r="AC193" s="21">
        <f t="shared" si="23"/>
        <v>0</v>
      </c>
      <c r="AD193" s="21">
        <f t="shared" si="23"/>
        <v>0</v>
      </c>
      <c r="AE193" s="21">
        <f t="shared" si="23"/>
        <v>0</v>
      </c>
      <c r="AF193" s="21">
        <f t="shared" si="23"/>
        <v>0</v>
      </c>
      <c r="AG193" s="21">
        <f t="shared" si="23"/>
        <v>0</v>
      </c>
      <c r="AH193" s="21">
        <f t="shared" si="23"/>
        <v>0</v>
      </c>
      <c r="AI193" s="21">
        <f t="shared" si="23"/>
        <v>0</v>
      </c>
      <c r="AJ193" s="21">
        <f t="shared" si="23"/>
        <v>0</v>
      </c>
      <c r="AK193" s="21">
        <f t="shared" ref="AK193:BB193" si="24">SUMIF($B$143:$B$154,"Environmental",AK$143:AK$154)*AK186</f>
        <v>0</v>
      </c>
      <c r="AL193" s="21">
        <f t="shared" si="24"/>
        <v>0</v>
      </c>
      <c r="AM193" s="21">
        <f t="shared" si="24"/>
        <v>0</v>
      </c>
      <c r="AN193" s="21">
        <f t="shared" si="24"/>
        <v>0</v>
      </c>
      <c r="AO193" s="21">
        <f t="shared" si="24"/>
        <v>0</v>
      </c>
      <c r="AP193" s="21">
        <f t="shared" si="24"/>
        <v>0</v>
      </c>
      <c r="AQ193" s="21">
        <f t="shared" si="24"/>
        <v>0</v>
      </c>
      <c r="AR193" s="21">
        <f t="shared" si="24"/>
        <v>0</v>
      </c>
      <c r="AS193" s="21">
        <f t="shared" si="24"/>
        <v>0</v>
      </c>
      <c r="AT193" s="21">
        <f t="shared" si="24"/>
        <v>0</v>
      </c>
      <c r="AU193" s="21">
        <f t="shared" si="24"/>
        <v>0</v>
      </c>
      <c r="AV193" s="21">
        <f t="shared" si="24"/>
        <v>0</v>
      </c>
      <c r="AW193" s="21">
        <f t="shared" si="24"/>
        <v>0</v>
      </c>
      <c r="AX193" s="21">
        <f t="shared" si="24"/>
        <v>0</v>
      </c>
      <c r="AY193" s="21">
        <f t="shared" si="24"/>
        <v>0</v>
      </c>
      <c r="AZ193" s="21">
        <f t="shared" si="24"/>
        <v>0</v>
      </c>
      <c r="BA193" s="21">
        <f t="shared" si="24"/>
        <v>0</v>
      </c>
      <c r="BB193" s="21">
        <f t="shared" si="24"/>
        <v>0</v>
      </c>
    </row>
    <row r="194" spans="1:54" outlineLevel="2">
      <c r="A194" s="471"/>
      <c r="B194" s="150" t="s">
        <v>487</v>
      </c>
      <c r="C194" s="19"/>
      <c r="D194" s="135" t="s">
        <v>382</v>
      </c>
      <c r="E194" s="21">
        <f t="shared" ref="E194:AJ194" si="25">SUM(E172:E174)*E186</f>
        <v>0</v>
      </c>
      <c r="F194" s="21">
        <f t="shared" si="25"/>
        <v>0</v>
      </c>
      <c r="G194" s="21">
        <f t="shared" si="25"/>
        <v>0</v>
      </c>
      <c r="H194" s="21">
        <f t="shared" si="25"/>
        <v>0</v>
      </c>
      <c r="I194" s="21">
        <f t="shared" si="25"/>
        <v>0</v>
      </c>
      <c r="J194" s="21">
        <f t="shared" si="25"/>
        <v>0</v>
      </c>
      <c r="K194" s="21">
        <f t="shared" si="25"/>
        <v>0</v>
      </c>
      <c r="L194" s="21">
        <f t="shared" si="25"/>
        <v>0</v>
      </c>
      <c r="M194" s="21">
        <f t="shared" si="25"/>
        <v>0</v>
      </c>
      <c r="N194" s="21">
        <f t="shared" si="25"/>
        <v>0</v>
      </c>
      <c r="O194" s="21">
        <f t="shared" si="25"/>
        <v>0</v>
      </c>
      <c r="P194" s="21">
        <f t="shared" si="25"/>
        <v>0</v>
      </c>
      <c r="Q194" s="21">
        <f t="shared" si="25"/>
        <v>0</v>
      </c>
      <c r="R194" s="21">
        <f t="shared" si="25"/>
        <v>0</v>
      </c>
      <c r="S194" s="21">
        <f t="shared" si="25"/>
        <v>0</v>
      </c>
      <c r="T194" s="21">
        <f t="shared" si="25"/>
        <v>0</v>
      </c>
      <c r="U194" s="21">
        <f t="shared" si="25"/>
        <v>0</v>
      </c>
      <c r="V194" s="21">
        <f t="shared" si="25"/>
        <v>0</v>
      </c>
      <c r="W194" s="21">
        <f t="shared" si="25"/>
        <v>0</v>
      </c>
      <c r="X194" s="21">
        <f t="shared" si="25"/>
        <v>0</v>
      </c>
      <c r="Y194" s="21">
        <f t="shared" si="25"/>
        <v>0</v>
      </c>
      <c r="Z194" s="21">
        <f t="shared" si="25"/>
        <v>0</v>
      </c>
      <c r="AA194" s="21">
        <f t="shared" si="25"/>
        <v>0</v>
      </c>
      <c r="AB194" s="21">
        <f t="shared" si="25"/>
        <v>0</v>
      </c>
      <c r="AC194" s="21">
        <f t="shared" si="25"/>
        <v>0</v>
      </c>
      <c r="AD194" s="21">
        <f t="shared" si="25"/>
        <v>0</v>
      </c>
      <c r="AE194" s="21">
        <f t="shared" si="25"/>
        <v>0</v>
      </c>
      <c r="AF194" s="21">
        <f t="shared" si="25"/>
        <v>0</v>
      </c>
      <c r="AG194" s="21">
        <f t="shared" si="25"/>
        <v>0</v>
      </c>
      <c r="AH194" s="21">
        <f t="shared" si="25"/>
        <v>0</v>
      </c>
      <c r="AI194" s="21">
        <f t="shared" si="25"/>
        <v>0</v>
      </c>
      <c r="AJ194" s="21">
        <f t="shared" si="25"/>
        <v>0</v>
      </c>
      <c r="AK194" s="21">
        <f t="shared" ref="AK194:BB194" si="26">SUM(AK172:AK174)*AK186</f>
        <v>0</v>
      </c>
      <c r="AL194" s="21">
        <f t="shared" si="26"/>
        <v>0</v>
      </c>
      <c r="AM194" s="21">
        <f t="shared" si="26"/>
        <v>0</v>
      </c>
      <c r="AN194" s="21">
        <f t="shared" si="26"/>
        <v>0</v>
      </c>
      <c r="AO194" s="21">
        <f t="shared" si="26"/>
        <v>0</v>
      </c>
      <c r="AP194" s="21">
        <f t="shared" si="26"/>
        <v>0</v>
      </c>
      <c r="AQ194" s="21">
        <f t="shared" si="26"/>
        <v>0</v>
      </c>
      <c r="AR194" s="21">
        <f t="shared" si="26"/>
        <v>0</v>
      </c>
      <c r="AS194" s="21">
        <f t="shared" si="26"/>
        <v>0</v>
      </c>
      <c r="AT194" s="21">
        <f t="shared" si="26"/>
        <v>0</v>
      </c>
      <c r="AU194" s="21">
        <f t="shared" si="26"/>
        <v>0</v>
      </c>
      <c r="AV194" s="21">
        <f t="shared" si="26"/>
        <v>0</v>
      </c>
      <c r="AW194" s="21">
        <f t="shared" si="26"/>
        <v>0</v>
      </c>
      <c r="AX194" s="21">
        <f t="shared" si="26"/>
        <v>0</v>
      </c>
      <c r="AY194" s="21">
        <f t="shared" si="26"/>
        <v>0</v>
      </c>
      <c r="AZ194" s="21">
        <f t="shared" si="26"/>
        <v>0</v>
      </c>
      <c r="BA194" s="21">
        <f t="shared" si="26"/>
        <v>0</v>
      </c>
      <c r="BB194" s="21">
        <f t="shared" si="26"/>
        <v>0</v>
      </c>
    </row>
    <row r="195" spans="1:54" outlineLevel="2">
      <c r="A195" s="471"/>
      <c r="B195" s="150" t="s">
        <v>488</v>
      </c>
      <c r="C195" s="19"/>
      <c r="D195" s="135" t="s">
        <v>382</v>
      </c>
      <c r="E195" s="21">
        <f t="shared" ref="E195:AJ195" si="27">SUM(E176:E178)*E186</f>
        <v>0</v>
      </c>
      <c r="F195" s="21">
        <f t="shared" si="27"/>
        <v>0</v>
      </c>
      <c r="G195" s="21">
        <f t="shared" si="27"/>
        <v>0</v>
      </c>
      <c r="H195" s="21">
        <f t="shared" si="27"/>
        <v>0</v>
      </c>
      <c r="I195" s="21">
        <f t="shared" si="27"/>
        <v>0</v>
      </c>
      <c r="J195" s="21">
        <f t="shared" si="27"/>
        <v>0</v>
      </c>
      <c r="K195" s="21">
        <f t="shared" si="27"/>
        <v>0</v>
      </c>
      <c r="L195" s="21">
        <f t="shared" si="27"/>
        <v>0</v>
      </c>
      <c r="M195" s="21">
        <f t="shared" si="27"/>
        <v>0</v>
      </c>
      <c r="N195" s="21">
        <f t="shared" si="27"/>
        <v>0</v>
      </c>
      <c r="O195" s="21">
        <f t="shared" si="27"/>
        <v>0</v>
      </c>
      <c r="P195" s="21">
        <f t="shared" si="27"/>
        <v>0</v>
      </c>
      <c r="Q195" s="21">
        <f t="shared" si="27"/>
        <v>0</v>
      </c>
      <c r="R195" s="21">
        <f t="shared" si="27"/>
        <v>0</v>
      </c>
      <c r="S195" s="21">
        <f t="shared" si="27"/>
        <v>0</v>
      </c>
      <c r="T195" s="21">
        <f t="shared" si="27"/>
        <v>0</v>
      </c>
      <c r="U195" s="21">
        <f t="shared" si="27"/>
        <v>0</v>
      </c>
      <c r="V195" s="21">
        <f t="shared" si="27"/>
        <v>0</v>
      </c>
      <c r="W195" s="21">
        <f t="shared" si="27"/>
        <v>0</v>
      </c>
      <c r="X195" s="21">
        <f t="shared" si="27"/>
        <v>0</v>
      </c>
      <c r="Y195" s="21">
        <f t="shared" si="27"/>
        <v>0</v>
      </c>
      <c r="Z195" s="21">
        <f t="shared" si="27"/>
        <v>0</v>
      </c>
      <c r="AA195" s="21">
        <f t="shared" si="27"/>
        <v>0</v>
      </c>
      <c r="AB195" s="21">
        <f t="shared" si="27"/>
        <v>0</v>
      </c>
      <c r="AC195" s="21">
        <f t="shared" si="27"/>
        <v>0</v>
      </c>
      <c r="AD195" s="21">
        <f t="shared" si="27"/>
        <v>0</v>
      </c>
      <c r="AE195" s="21">
        <f t="shared" si="27"/>
        <v>0</v>
      </c>
      <c r="AF195" s="21">
        <f t="shared" si="27"/>
        <v>0</v>
      </c>
      <c r="AG195" s="21">
        <f t="shared" si="27"/>
        <v>0</v>
      </c>
      <c r="AH195" s="21">
        <f t="shared" si="27"/>
        <v>0</v>
      </c>
      <c r="AI195" s="21">
        <f t="shared" si="27"/>
        <v>0</v>
      </c>
      <c r="AJ195" s="21">
        <f t="shared" si="27"/>
        <v>0</v>
      </c>
      <c r="AK195" s="21">
        <f t="shared" ref="AK195:BB195" si="28">SUM(AK176:AK178)*AK186</f>
        <v>0</v>
      </c>
      <c r="AL195" s="21">
        <f t="shared" si="28"/>
        <v>0</v>
      </c>
      <c r="AM195" s="21">
        <f t="shared" si="28"/>
        <v>0</v>
      </c>
      <c r="AN195" s="21">
        <f t="shared" si="28"/>
        <v>0</v>
      </c>
      <c r="AO195" s="21">
        <f t="shared" si="28"/>
        <v>0</v>
      </c>
      <c r="AP195" s="21">
        <f t="shared" si="28"/>
        <v>0</v>
      </c>
      <c r="AQ195" s="21">
        <f t="shared" si="28"/>
        <v>0</v>
      </c>
      <c r="AR195" s="21">
        <f t="shared" si="28"/>
        <v>0</v>
      </c>
      <c r="AS195" s="21">
        <f t="shared" si="28"/>
        <v>0</v>
      </c>
      <c r="AT195" s="21">
        <f t="shared" si="28"/>
        <v>0</v>
      </c>
      <c r="AU195" s="21">
        <f t="shared" si="28"/>
        <v>0</v>
      </c>
      <c r="AV195" s="21">
        <f t="shared" si="28"/>
        <v>0</v>
      </c>
      <c r="AW195" s="21">
        <f t="shared" si="28"/>
        <v>0</v>
      </c>
      <c r="AX195" s="21">
        <f t="shared" si="28"/>
        <v>0</v>
      </c>
      <c r="AY195" s="21">
        <f t="shared" si="28"/>
        <v>0</v>
      </c>
      <c r="AZ195" s="21">
        <f t="shared" si="28"/>
        <v>0</v>
      </c>
      <c r="BA195" s="21">
        <f t="shared" si="28"/>
        <v>0</v>
      </c>
      <c r="BB195" s="21">
        <f t="shared" si="28"/>
        <v>0</v>
      </c>
    </row>
    <row r="196" spans="1:54" outlineLevel="2">
      <c r="A196" s="471"/>
      <c r="B196" s="150" t="s">
        <v>284</v>
      </c>
      <c r="C196" s="19"/>
      <c r="D196" s="135" t="s">
        <v>382</v>
      </c>
      <c r="E196" s="21">
        <f t="shared" ref="E196:AJ196" si="29">SUMIF($B$143:$B$154,"Safety",E$143:E$154)*E187</f>
        <v>0</v>
      </c>
      <c r="F196" s="21">
        <f t="shared" si="29"/>
        <v>0</v>
      </c>
      <c r="G196" s="21">
        <f t="shared" si="29"/>
        <v>0</v>
      </c>
      <c r="H196" s="21">
        <f t="shared" si="29"/>
        <v>0</v>
      </c>
      <c r="I196" s="21">
        <f t="shared" si="29"/>
        <v>0</v>
      </c>
      <c r="J196" s="21">
        <f t="shared" si="29"/>
        <v>0</v>
      </c>
      <c r="K196" s="21">
        <f t="shared" si="29"/>
        <v>0</v>
      </c>
      <c r="L196" s="21">
        <f t="shared" si="29"/>
        <v>0</v>
      </c>
      <c r="M196" s="21">
        <f t="shared" si="29"/>
        <v>0</v>
      </c>
      <c r="N196" s="21">
        <f t="shared" si="29"/>
        <v>0</v>
      </c>
      <c r="O196" s="21">
        <f t="shared" si="29"/>
        <v>0</v>
      </c>
      <c r="P196" s="21">
        <f t="shared" si="29"/>
        <v>0</v>
      </c>
      <c r="Q196" s="21">
        <f t="shared" si="29"/>
        <v>0</v>
      </c>
      <c r="R196" s="21">
        <f t="shared" si="29"/>
        <v>0</v>
      </c>
      <c r="S196" s="21">
        <f t="shared" si="29"/>
        <v>0</v>
      </c>
      <c r="T196" s="21">
        <f t="shared" si="29"/>
        <v>0</v>
      </c>
      <c r="U196" s="21">
        <f t="shared" si="29"/>
        <v>0</v>
      </c>
      <c r="V196" s="21">
        <f t="shared" si="29"/>
        <v>0</v>
      </c>
      <c r="W196" s="21">
        <f t="shared" si="29"/>
        <v>0</v>
      </c>
      <c r="X196" s="21">
        <f t="shared" si="29"/>
        <v>0</v>
      </c>
      <c r="Y196" s="21">
        <f t="shared" si="29"/>
        <v>0</v>
      </c>
      <c r="Z196" s="21">
        <f t="shared" si="29"/>
        <v>0</v>
      </c>
      <c r="AA196" s="21">
        <f t="shared" si="29"/>
        <v>0</v>
      </c>
      <c r="AB196" s="21">
        <f t="shared" si="29"/>
        <v>0</v>
      </c>
      <c r="AC196" s="21">
        <f t="shared" si="29"/>
        <v>0</v>
      </c>
      <c r="AD196" s="21">
        <f t="shared" si="29"/>
        <v>0</v>
      </c>
      <c r="AE196" s="21">
        <f t="shared" si="29"/>
        <v>0</v>
      </c>
      <c r="AF196" s="21">
        <f t="shared" si="29"/>
        <v>0</v>
      </c>
      <c r="AG196" s="21">
        <f t="shared" si="29"/>
        <v>0</v>
      </c>
      <c r="AH196" s="21">
        <f t="shared" si="29"/>
        <v>0</v>
      </c>
      <c r="AI196" s="21">
        <f t="shared" si="29"/>
        <v>0</v>
      </c>
      <c r="AJ196" s="21">
        <f t="shared" si="29"/>
        <v>0</v>
      </c>
      <c r="AK196" s="21">
        <f t="shared" ref="AK196:BB196" si="30">SUMIF($B$143:$B$154,"Safety",AK$143:AK$154)*AK187</f>
        <v>0</v>
      </c>
      <c r="AL196" s="21">
        <f t="shared" si="30"/>
        <v>0</v>
      </c>
      <c r="AM196" s="21">
        <f t="shared" si="30"/>
        <v>0</v>
      </c>
      <c r="AN196" s="21">
        <f t="shared" si="30"/>
        <v>0</v>
      </c>
      <c r="AO196" s="21">
        <f t="shared" si="30"/>
        <v>0</v>
      </c>
      <c r="AP196" s="21">
        <f t="shared" si="30"/>
        <v>0</v>
      </c>
      <c r="AQ196" s="21">
        <f t="shared" si="30"/>
        <v>0</v>
      </c>
      <c r="AR196" s="21">
        <f t="shared" si="30"/>
        <v>0</v>
      </c>
      <c r="AS196" s="21">
        <f t="shared" si="30"/>
        <v>0</v>
      </c>
      <c r="AT196" s="21">
        <f t="shared" si="30"/>
        <v>0</v>
      </c>
      <c r="AU196" s="21">
        <f t="shared" si="30"/>
        <v>0</v>
      </c>
      <c r="AV196" s="21">
        <f t="shared" si="30"/>
        <v>0</v>
      </c>
      <c r="AW196" s="21">
        <f t="shared" si="30"/>
        <v>0</v>
      </c>
      <c r="AX196" s="21">
        <f t="shared" si="30"/>
        <v>0</v>
      </c>
      <c r="AY196" s="21">
        <f t="shared" si="30"/>
        <v>0</v>
      </c>
      <c r="AZ196" s="21">
        <f t="shared" si="30"/>
        <v>0</v>
      </c>
      <c r="BA196" s="21">
        <f t="shared" si="30"/>
        <v>0</v>
      </c>
      <c r="BB196" s="21">
        <f t="shared" si="30"/>
        <v>0</v>
      </c>
    </row>
    <row r="197" spans="1:54" outlineLevel="2">
      <c r="A197" s="471"/>
      <c r="B197" s="150" t="s">
        <v>287</v>
      </c>
      <c r="C197" s="19"/>
      <c r="D197" s="135" t="s">
        <v>382</v>
      </c>
      <c r="E197" s="21">
        <f>SUMIF($B$143:$B$154,"Financial",E$143:E$154)*E186</f>
        <v>-5.1794083460162401</v>
      </c>
      <c r="F197" s="21">
        <f t="shared" ref="F197:BB197" si="31">SUMIF($B$143:$B$154,"Financial",F$143:F$154)*F186</f>
        <v>-5.1043444569435419</v>
      </c>
      <c r="G197" s="21">
        <f t="shared" si="31"/>
        <v>-5.0303684503211725</v>
      </c>
      <c r="H197" s="21">
        <f t="shared" si="31"/>
        <v>-4.9574645597368088</v>
      </c>
      <c r="I197" s="21">
        <f t="shared" si="31"/>
        <v>-4.8856172472768558</v>
      </c>
      <c r="J197" s="21">
        <f t="shared" si="31"/>
        <v>-4.8148112002148729</v>
      </c>
      <c r="K197" s="21">
        <f t="shared" si="31"/>
        <v>-4.7450313277479914</v>
      </c>
      <c r="L197" s="21">
        <f t="shared" si="31"/>
        <v>-4.6762627577806279</v>
      </c>
      <c r="M197" s="21">
        <f t="shared" si="31"/>
        <v>-4.6084908337548232</v>
      </c>
      <c r="N197" s="21">
        <f t="shared" si="31"/>
        <v>-4.5417011115264927</v>
      </c>
      <c r="O197" s="21">
        <f t="shared" si="31"/>
        <v>-4.4758793562869794</v>
      </c>
      <c r="P197" s="21">
        <f t="shared" si="31"/>
        <v>-4.4110115395291967</v>
      </c>
      <c r="Q197" s="21">
        <f t="shared" si="31"/>
        <v>-4.3470838360577595</v>
      </c>
      <c r="R197" s="21">
        <f t="shared" si="31"/>
        <v>-4.2840826210424305</v>
      </c>
      <c r="S197" s="21">
        <f t="shared" si="31"/>
        <v>-4.2219944671142793</v>
      </c>
      <c r="T197" s="21">
        <f t="shared" si="31"/>
        <v>-4.1608061415039286</v>
      </c>
      <c r="U197" s="21">
        <f t="shared" si="31"/>
        <v>-4.1005046032212631</v>
      </c>
      <c r="V197" s="21">
        <f t="shared" si="31"/>
        <v>-4.0410770002760277</v>
      </c>
      <c r="W197" s="21">
        <f t="shared" si="31"/>
        <v>-3.9825106669386949</v>
      </c>
      <c r="X197" s="21">
        <f t="shared" si="31"/>
        <v>-3.9247931210410334</v>
      </c>
      <c r="Y197" s="21">
        <f t="shared" si="31"/>
        <v>-3.8679120613158009</v>
      </c>
      <c r="Z197" s="21">
        <f t="shared" si="31"/>
        <v>-3.8118553647749938</v>
      </c>
      <c r="AA197" s="21">
        <f t="shared" si="31"/>
        <v>-3.7566110841260802</v>
      </c>
      <c r="AB197" s="21">
        <f t="shared" si="31"/>
        <v>-3.7021674452257027</v>
      </c>
      <c r="AC197" s="21">
        <f t="shared" si="31"/>
        <v>-3.6485128445702593</v>
      </c>
      <c r="AD197" s="21">
        <f t="shared" si="31"/>
        <v>-3.5956358468228631</v>
      </c>
      <c r="AE197" s="21">
        <f t="shared" si="31"/>
        <v>-3.5435251823761558</v>
      </c>
      <c r="AF197" s="21">
        <f t="shared" si="31"/>
        <v>-3.4921697449504148</v>
      </c>
      <c r="AG197" s="21">
        <f t="shared" si="31"/>
        <v>-3.4415585892264957</v>
      </c>
      <c r="AH197" s="21">
        <f t="shared" si="31"/>
        <v>-3.3916809285130691</v>
      </c>
      <c r="AI197" s="21">
        <f t="shared" si="31"/>
        <v>-3.3425261324476629</v>
      </c>
      <c r="AJ197" s="21">
        <f t="shared" si="31"/>
        <v>-3.3100744224238983</v>
      </c>
      <c r="AK197" s="21">
        <f t="shared" si="31"/>
        <v>-3.2779377775459966</v>
      </c>
      <c r="AL197" s="21">
        <f t="shared" si="31"/>
        <v>-3.246113138929045</v>
      </c>
      <c r="AM197" s="21">
        <f t="shared" si="31"/>
        <v>-3.2145974773860448</v>
      </c>
      <c r="AN197" s="21">
        <f t="shared" si="31"/>
        <v>-3.1833877931395786</v>
      </c>
      <c r="AO197" s="21">
        <f t="shared" si="31"/>
        <v>-3.1524811155362809</v>
      </c>
      <c r="AP197" s="21">
        <f t="shared" si="31"/>
        <v>-3.1218745027640837</v>
      </c>
      <c r="AQ197" s="21">
        <f t="shared" si="31"/>
        <v>-3.0915650415722</v>
      </c>
      <c r="AR197" s="21">
        <f t="shared" si="31"/>
        <v>-3.06154984699383</v>
      </c>
      <c r="AS197" s="21">
        <f t="shared" si="31"/>
        <v>-3.0318260620715596</v>
      </c>
      <c r="AT197" s="21">
        <f t="shared" si="31"/>
        <v>-3.0023908575854281</v>
      </c>
      <c r="AU197" s="21">
        <f t="shared" si="31"/>
        <v>-2.9732414317836282</v>
      </c>
      <c r="AV197" s="21">
        <f t="shared" si="31"/>
        <v>-2.944375010115825</v>
      </c>
      <c r="AW197" s="21">
        <f t="shared" si="31"/>
        <v>-2.9157888449690703</v>
      </c>
      <c r="AX197" s="21">
        <f t="shared" si="31"/>
        <v>-2.8874802154062635</v>
      </c>
      <c r="AY197" s="21">
        <f t="shared" si="31"/>
        <v>-2.8594464269071733</v>
      </c>
      <c r="AZ197" s="21">
        <f t="shared" si="31"/>
        <v>-2.8316848111119581</v>
      </c>
      <c r="BA197" s="21">
        <f t="shared" si="31"/>
        <v>-2.8041927255671815</v>
      </c>
      <c r="BB197" s="21">
        <f t="shared" si="31"/>
        <v>-2.7769675534742961</v>
      </c>
    </row>
    <row r="198" spans="1:54" outlineLevel="2">
      <c r="A198" s="472"/>
      <c r="B198" s="150" t="s">
        <v>469</v>
      </c>
      <c r="C198" s="19"/>
      <c r="D198" s="135" t="s">
        <v>382</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0" t="s">
        <v>489</v>
      </c>
      <c r="B200" s="150" t="s">
        <v>490</v>
      </c>
      <c r="C200" s="19"/>
      <c r="D200" s="135" t="s">
        <v>382</v>
      </c>
      <c r="E200" s="21">
        <f>SUM(E190:E193,E196:E198)</f>
        <v>-6.3632623460162403</v>
      </c>
      <c r="F200" s="21">
        <f t="shared" ref="F200:BB200" si="33">SUM(F190:F193,F196:F198)</f>
        <v>-6.9727405922092425</v>
      </c>
      <c r="G200" s="21">
        <f t="shared" si="33"/>
        <v>-6.0923535608255017</v>
      </c>
      <c r="H200" s="21">
        <f t="shared" si="33"/>
        <v>-5.8657686673079077</v>
      </c>
      <c r="I200" s="21">
        <f t="shared" si="33"/>
        <v>-6.6754741816314089</v>
      </c>
      <c r="J200" s="21">
        <f t="shared" si="33"/>
        <v>-4.8148112002148729</v>
      </c>
      <c r="K200" s="21">
        <f t="shared" si="33"/>
        <v>-4.7450313277479914</v>
      </c>
      <c r="L200" s="21">
        <f t="shared" si="33"/>
        <v>-4.6762627577806279</v>
      </c>
      <c r="M200" s="21">
        <f t="shared" si="33"/>
        <v>-4.6084908337548232</v>
      </c>
      <c r="N200" s="21">
        <f t="shared" si="33"/>
        <v>-4.5417011115264927</v>
      </c>
      <c r="O200" s="21">
        <f t="shared" si="33"/>
        <v>-4.4758793562869794</v>
      </c>
      <c r="P200" s="21">
        <f t="shared" si="33"/>
        <v>-4.4110115395291967</v>
      </c>
      <c r="Q200" s="21">
        <f t="shared" si="33"/>
        <v>-4.3470838360577595</v>
      </c>
      <c r="R200" s="21">
        <f t="shared" si="33"/>
        <v>-4.2840826210424305</v>
      </c>
      <c r="S200" s="21">
        <f t="shared" si="33"/>
        <v>-4.2219944671142793</v>
      </c>
      <c r="T200" s="21">
        <f t="shared" si="33"/>
        <v>-4.1608061415039286</v>
      </c>
      <c r="U200" s="21">
        <f t="shared" si="33"/>
        <v>-4.1005046032212631</v>
      </c>
      <c r="V200" s="21">
        <f t="shared" si="33"/>
        <v>-4.0410770002760277</v>
      </c>
      <c r="W200" s="21">
        <f t="shared" si="33"/>
        <v>-3.9825106669386949</v>
      </c>
      <c r="X200" s="21">
        <f t="shared" si="33"/>
        <v>-3.9247931210410334</v>
      </c>
      <c r="Y200" s="21">
        <f t="shared" si="33"/>
        <v>-3.8679120613158009</v>
      </c>
      <c r="Z200" s="21">
        <f t="shared" si="33"/>
        <v>-3.8118553647749938</v>
      </c>
      <c r="AA200" s="21">
        <f t="shared" si="33"/>
        <v>-3.7566110841260802</v>
      </c>
      <c r="AB200" s="21">
        <f t="shared" si="33"/>
        <v>-3.7021674452257027</v>
      </c>
      <c r="AC200" s="21">
        <f t="shared" si="33"/>
        <v>-3.6485128445702593</v>
      </c>
      <c r="AD200" s="21">
        <f t="shared" si="33"/>
        <v>-3.5956358468228631</v>
      </c>
      <c r="AE200" s="21">
        <f t="shared" si="33"/>
        <v>-3.5435251823761558</v>
      </c>
      <c r="AF200" s="21">
        <f t="shared" si="33"/>
        <v>-3.4921697449504148</v>
      </c>
      <c r="AG200" s="21">
        <f t="shared" si="33"/>
        <v>-3.4415585892264957</v>
      </c>
      <c r="AH200" s="21">
        <f t="shared" si="33"/>
        <v>-3.3916809285130691</v>
      </c>
      <c r="AI200" s="21">
        <f t="shared" si="33"/>
        <v>-3.3425261324476629</v>
      </c>
      <c r="AJ200" s="21">
        <f t="shared" si="33"/>
        <v>-3.3100744224238983</v>
      </c>
      <c r="AK200" s="21">
        <f t="shared" si="33"/>
        <v>-3.2779377775459966</v>
      </c>
      <c r="AL200" s="21">
        <f t="shared" si="33"/>
        <v>-3.246113138929045</v>
      </c>
      <c r="AM200" s="21">
        <f t="shared" si="33"/>
        <v>-3.2145974773860448</v>
      </c>
      <c r="AN200" s="21">
        <f t="shared" si="33"/>
        <v>-3.1833877931395786</v>
      </c>
      <c r="AO200" s="21">
        <f t="shared" si="33"/>
        <v>-3.1524811155362809</v>
      </c>
      <c r="AP200" s="21">
        <f t="shared" si="33"/>
        <v>-3.1218745027640837</v>
      </c>
      <c r="AQ200" s="21">
        <f t="shared" si="33"/>
        <v>-3.0915650415722</v>
      </c>
      <c r="AR200" s="21">
        <f t="shared" si="33"/>
        <v>-3.06154984699383</v>
      </c>
      <c r="AS200" s="21">
        <f t="shared" si="33"/>
        <v>-3.0318260620715596</v>
      </c>
      <c r="AT200" s="21">
        <f t="shared" si="33"/>
        <v>-3.0023908575854281</v>
      </c>
      <c r="AU200" s="21">
        <f t="shared" si="33"/>
        <v>-2.9732414317836282</v>
      </c>
      <c r="AV200" s="21">
        <f t="shared" si="33"/>
        <v>-2.944375010115825</v>
      </c>
      <c r="AW200" s="21">
        <f t="shared" si="33"/>
        <v>-2.9157888449690703</v>
      </c>
      <c r="AX200" s="21">
        <f t="shared" si="33"/>
        <v>-2.8874802154062635</v>
      </c>
      <c r="AY200" s="21">
        <f t="shared" si="33"/>
        <v>-2.8594464269071733</v>
      </c>
      <c r="AZ200" s="21">
        <f t="shared" si="33"/>
        <v>-2.8316848111119581</v>
      </c>
      <c r="BA200" s="21">
        <f t="shared" si="33"/>
        <v>-2.8041927255671815</v>
      </c>
      <c r="BB200" s="21">
        <f t="shared" si="33"/>
        <v>-2.7769675534742961</v>
      </c>
    </row>
    <row r="201" spans="1:54" outlineLevel="2">
      <c r="A201" s="471"/>
      <c r="B201" s="150" t="s">
        <v>491</v>
      </c>
      <c r="C201" s="19"/>
      <c r="D201" s="135" t="s">
        <v>382</v>
      </c>
      <c r="E201" s="21">
        <f>SUM(E190:E192,E194,E196:E198)</f>
        <v>-6.3632623460162403</v>
      </c>
      <c r="F201" s="21">
        <f t="shared" ref="F201:BB201" si="34">SUM(F190:F192,F194,F196:F198)</f>
        <v>-6.9727405922092425</v>
      </c>
      <c r="G201" s="21">
        <f t="shared" si="34"/>
        <v>-6.0923535608255017</v>
      </c>
      <c r="H201" s="21">
        <f t="shared" si="34"/>
        <v>-5.8657686673079077</v>
      </c>
      <c r="I201" s="21">
        <f t="shared" si="34"/>
        <v>-6.6754741816314089</v>
      </c>
      <c r="J201" s="21">
        <f t="shared" si="34"/>
        <v>-4.8148112002148729</v>
      </c>
      <c r="K201" s="21">
        <f t="shared" si="34"/>
        <v>-4.7450313277479914</v>
      </c>
      <c r="L201" s="21">
        <f t="shared" si="34"/>
        <v>-4.6762627577806279</v>
      </c>
      <c r="M201" s="21">
        <f t="shared" si="34"/>
        <v>-4.6084908337548232</v>
      </c>
      <c r="N201" s="21">
        <f t="shared" si="34"/>
        <v>-4.5417011115264927</v>
      </c>
      <c r="O201" s="21">
        <f t="shared" si="34"/>
        <v>-4.4758793562869794</v>
      </c>
      <c r="P201" s="21">
        <f t="shared" si="34"/>
        <v>-4.4110115395291967</v>
      </c>
      <c r="Q201" s="21">
        <f t="shared" si="34"/>
        <v>-4.3470838360577595</v>
      </c>
      <c r="R201" s="21">
        <f t="shared" si="34"/>
        <v>-4.2840826210424305</v>
      </c>
      <c r="S201" s="21">
        <f t="shared" si="34"/>
        <v>-4.2219944671142793</v>
      </c>
      <c r="T201" s="21">
        <f t="shared" si="34"/>
        <v>-4.1608061415039286</v>
      </c>
      <c r="U201" s="21">
        <f t="shared" si="34"/>
        <v>-4.1005046032212631</v>
      </c>
      <c r="V201" s="21">
        <f t="shared" si="34"/>
        <v>-4.0410770002760277</v>
      </c>
      <c r="W201" s="21">
        <f t="shared" si="34"/>
        <v>-3.9825106669386949</v>
      </c>
      <c r="X201" s="21">
        <f t="shared" si="34"/>
        <v>-3.9247931210410334</v>
      </c>
      <c r="Y201" s="21">
        <f t="shared" si="34"/>
        <v>-3.8679120613158009</v>
      </c>
      <c r="Z201" s="21">
        <f t="shared" si="34"/>
        <v>-3.8118553647749938</v>
      </c>
      <c r="AA201" s="21">
        <f t="shared" si="34"/>
        <v>-3.7566110841260802</v>
      </c>
      <c r="AB201" s="21">
        <f t="shared" si="34"/>
        <v>-3.7021674452257027</v>
      </c>
      <c r="AC201" s="21">
        <f t="shared" si="34"/>
        <v>-3.6485128445702593</v>
      </c>
      <c r="AD201" s="21">
        <f t="shared" si="34"/>
        <v>-3.5956358468228631</v>
      </c>
      <c r="AE201" s="21">
        <f t="shared" si="34"/>
        <v>-3.5435251823761558</v>
      </c>
      <c r="AF201" s="21">
        <f t="shared" si="34"/>
        <v>-3.4921697449504148</v>
      </c>
      <c r="AG201" s="21">
        <f t="shared" si="34"/>
        <v>-3.4415585892264957</v>
      </c>
      <c r="AH201" s="21">
        <f t="shared" si="34"/>
        <v>-3.3916809285130691</v>
      </c>
      <c r="AI201" s="21">
        <f t="shared" si="34"/>
        <v>-3.3425261324476629</v>
      </c>
      <c r="AJ201" s="21">
        <f t="shared" si="34"/>
        <v>-3.3100744224238983</v>
      </c>
      <c r="AK201" s="21">
        <f t="shared" si="34"/>
        <v>-3.2779377775459966</v>
      </c>
      <c r="AL201" s="21">
        <f t="shared" si="34"/>
        <v>-3.246113138929045</v>
      </c>
      <c r="AM201" s="21">
        <f t="shared" si="34"/>
        <v>-3.2145974773860448</v>
      </c>
      <c r="AN201" s="21">
        <f t="shared" si="34"/>
        <v>-3.1833877931395786</v>
      </c>
      <c r="AO201" s="21">
        <f t="shared" si="34"/>
        <v>-3.1524811155362809</v>
      </c>
      <c r="AP201" s="21">
        <f t="shared" si="34"/>
        <v>-3.1218745027640837</v>
      </c>
      <c r="AQ201" s="21">
        <f t="shared" si="34"/>
        <v>-3.0915650415722</v>
      </c>
      <c r="AR201" s="21">
        <f t="shared" si="34"/>
        <v>-3.06154984699383</v>
      </c>
      <c r="AS201" s="21">
        <f t="shared" si="34"/>
        <v>-3.0318260620715596</v>
      </c>
      <c r="AT201" s="21">
        <f t="shared" si="34"/>
        <v>-3.0023908575854281</v>
      </c>
      <c r="AU201" s="21">
        <f t="shared" si="34"/>
        <v>-2.9732414317836282</v>
      </c>
      <c r="AV201" s="21">
        <f t="shared" si="34"/>
        <v>-2.944375010115825</v>
      </c>
      <c r="AW201" s="21">
        <f t="shared" si="34"/>
        <v>-2.9157888449690703</v>
      </c>
      <c r="AX201" s="21">
        <f t="shared" si="34"/>
        <v>-2.8874802154062635</v>
      </c>
      <c r="AY201" s="21">
        <f t="shared" si="34"/>
        <v>-2.8594464269071733</v>
      </c>
      <c r="AZ201" s="21">
        <f t="shared" si="34"/>
        <v>-2.8316848111119581</v>
      </c>
      <c r="BA201" s="21">
        <f t="shared" si="34"/>
        <v>-2.8041927255671815</v>
      </c>
      <c r="BB201" s="21">
        <f t="shared" si="34"/>
        <v>-2.7769675534742961</v>
      </c>
    </row>
    <row r="202" spans="1:54" outlineLevel="2">
      <c r="A202" s="472"/>
      <c r="B202" s="150" t="s">
        <v>492</v>
      </c>
      <c r="C202" s="19"/>
      <c r="D202" s="135" t="s">
        <v>382</v>
      </c>
      <c r="E202" s="21">
        <f>SUM(E190:E192,E195:E198)</f>
        <v>-6.3632623460162403</v>
      </c>
      <c r="F202" s="21">
        <f t="shared" ref="F202:BB202" si="35">SUM(F190:F192,F195:F198)</f>
        <v>-6.9727405922092425</v>
      </c>
      <c r="G202" s="21">
        <f t="shared" si="35"/>
        <v>-6.0923535608255017</v>
      </c>
      <c r="H202" s="21">
        <f t="shared" si="35"/>
        <v>-5.8657686673079077</v>
      </c>
      <c r="I202" s="21">
        <f t="shared" si="35"/>
        <v>-6.6754741816314089</v>
      </c>
      <c r="J202" s="21">
        <f t="shared" si="35"/>
        <v>-4.8148112002148729</v>
      </c>
      <c r="K202" s="21">
        <f t="shared" si="35"/>
        <v>-4.7450313277479914</v>
      </c>
      <c r="L202" s="21">
        <f t="shared" si="35"/>
        <v>-4.6762627577806279</v>
      </c>
      <c r="M202" s="21">
        <f t="shared" si="35"/>
        <v>-4.6084908337548232</v>
      </c>
      <c r="N202" s="21">
        <f t="shared" si="35"/>
        <v>-4.5417011115264927</v>
      </c>
      <c r="O202" s="21">
        <f t="shared" si="35"/>
        <v>-4.4758793562869794</v>
      </c>
      <c r="P202" s="21">
        <f t="shared" si="35"/>
        <v>-4.4110115395291967</v>
      </c>
      <c r="Q202" s="21">
        <f t="shared" si="35"/>
        <v>-4.3470838360577595</v>
      </c>
      <c r="R202" s="21">
        <f t="shared" si="35"/>
        <v>-4.2840826210424305</v>
      </c>
      <c r="S202" s="21">
        <f t="shared" si="35"/>
        <v>-4.2219944671142793</v>
      </c>
      <c r="T202" s="21">
        <f t="shared" si="35"/>
        <v>-4.1608061415039286</v>
      </c>
      <c r="U202" s="21">
        <f t="shared" si="35"/>
        <v>-4.1005046032212631</v>
      </c>
      <c r="V202" s="21">
        <f t="shared" si="35"/>
        <v>-4.0410770002760277</v>
      </c>
      <c r="W202" s="21">
        <f t="shared" si="35"/>
        <v>-3.9825106669386949</v>
      </c>
      <c r="X202" s="21">
        <f t="shared" si="35"/>
        <v>-3.9247931210410334</v>
      </c>
      <c r="Y202" s="21">
        <f t="shared" si="35"/>
        <v>-3.8679120613158009</v>
      </c>
      <c r="Z202" s="21">
        <f t="shared" si="35"/>
        <v>-3.8118553647749938</v>
      </c>
      <c r="AA202" s="21">
        <f t="shared" si="35"/>
        <v>-3.7566110841260802</v>
      </c>
      <c r="AB202" s="21">
        <f t="shared" si="35"/>
        <v>-3.7021674452257027</v>
      </c>
      <c r="AC202" s="21">
        <f t="shared" si="35"/>
        <v>-3.6485128445702593</v>
      </c>
      <c r="AD202" s="21">
        <f t="shared" si="35"/>
        <v>-3.5956358468228631</v>
      </c>
      <c r="AE202" s="21">
        <f t="shared" si="35"/>
        <v>-3.5435251823761558</v>
      </c>
      <c r="AF202" s="21">
        <f t="shared" si="35"/>
        <v>-3.4921697449504148</v>
      </c>
      <c r="AG202" s="21">
        <f t="shared" si="35"/>
        <v>-3.4415585892264957</v>
      </c>
      <c r="AH202" s="21">
        <f t="shared" si="35"/>
        <v>-3.3916809285130691</v>
      </c>
      <c r="AI202" s="21">
        <f t="shared" si="35"/>
        <v>-3.3425261324476629</v>
      </c>
      <c r="AJ202" s="21">
        <f t="shared" si="35"/>
        <v>-3.3100744224238983</v>
      </c>
      <c r="AK202" s="21">
        <f t="shared" si="35"/>
        <v>-3.2779377775459966</v>
      </c>
      <c r="AL202" s="21">
        <f t="shared" si="35"/>
        <v>-3.246113138929045</v>
      </c>
      <c r="AM202" s="21">
        <f t="shared" si="35"/>
        <v>-3.2145974773860448</v>
      </c>
      <c r="AN202" s="21">
        <f t="shared" si="35"/>
        <v>-3.1833877931395786</v>
      </c>
      <c r="AO202" s="21">
        <f t="shared" si="35"/>
        <v>-3.1524811155362809</v>
      </c>
      <c r="AP202" s="21">
        <f t="shared" si="35"/>
        <v>-3.1218745027640837</v>
      </c>
      <c r="AQ202" s="21">
        <f t="shared" si="35"/>
        <v>-3.0915650415722</v>
      </c>
      <c r="AR202" s="21">
        <f t="shared" si="35"/>
        <v>-3.06154984699383</v>
      </c>
      <c r="AS202" s="21">
        <f t="shared" si="35"/>
        <v>-3.0318260620715596</v>
      </c>
      <c r="AT202" s="21">
        <f t="shared" si="35"/>
        <v>-3.0023908575854281</v>
      </c>
      <c r="AU202" s="21">
        <f t="shared" si="35"/>
        <v>-2.9732414317836282</v>
      </c>
      <c r="AV202" s="21">
        <f t="shared" si="35"/>
        <v>-2.944375010115825</v>
      </c>
      <c r="AW202" s="21">
        <f t="shared" si="35"/>
        <v>-2.9157888449690703</v>
      </c>
      <c r="AX202" s="21">
        <f t="shared" si="35"/>
        <v>-2.8874802154062635</v>
      </c>
      <c r="AY202" s="21">
        <f t="shared" si="35"/>
        <v>-2.8594464269071733</v>
      </c>
      <c r="AZ202" s="21">
        <f t="shared" si="35"/>
        <v>-2.8316848111119581</v>
      </c>
      <c r="BA202" s="21">
        <f t="shared" si="35"/>
        <v>-2.8041927255671815</v>
      </c>
      <c r="BB202" s="21">
        <f t="shared" si="35"/>
        <v>-2.7769675534742961</v>
      </c>
    </row>
    <row r="203" spans="1:54" outlineLevel="1">
      <c r="B203" s="19"/>
      <c r="C203" s="19"/>
      <c r="D203" s="19"/>
      <c r="E203" s="15"/>
    </row>
    <row r="204" spans="1:54" outlineLevel="1">
      <c r="A204" s="470" t="s">
        <v>493</v>
      </c>
      <c r="B204" s="150" t="s">
        <v>494</v>
      </c>
      <c r="C204" s="19"/>
      <c r="D204" s="135" t="s">
        <v>382</v>
      </c>
      <c r="E204" s="21">
        <f>E200</f>
        <v>-6.3632623460162403</v>
      </c>
      <c r="F204" s="21">
        <f>F200+E204</f>
        <v>-13.336002938225484</v>
      </c>
      <c r="G204" s="21">
        <f t="shared" ref="G204:BB206" si="36">G200+F204</f>
        <v>-19.428356499050984</v>
      </c>
      <c r="H204" s="21">
        <f t="shared" si="36"/>
        <v>-25.294125166358892</v>
      </c>
      <c r="I204" s="21">
        <f t="shared" si="36"/>
        <v>-31.9695993479903</v>
      </c>
      <c r="J204" s="21">
        <f t="shared" si="36"/>
        <v>-36.784410548205173</v>
      </c>
      <c r="K204" s="21">
        <f t="shared" si="36"/>
        <v>-41.529441875953168</v>
      </c>
      <c r="L204" s="21">
        <f t="shared" si="36"/>
        <v>-46.205704633733795</v>
      </c>
      <c r="M204" s="21">
        <f t="shared" si="36"/>
        <v>-50.814195467488616</v>
      </c>
      <c r="N204" s="21">
        <f t="shared" si="36"/>
        <v>-55.355896579015109</v>
      </c>
      <c r="O204" s="21">
        <f t="shared" si="36"/>
        <v>-59.83177593530209</v>
      </c>
      <c r="P204" s="21">
        <f t="shared" si="36"/>
        <v>-64.242787474831289</v>
      </c>
      <c r="Q204" s="21">
        <f t="shared" si="36"/>
        <v>-68.589871310889052</v>
      </c>
      <c r="R204" s="21">
        <f t="shared" si="36"/>
        <v>-72.873953931931482</v>
      </c>
      <c r="S204" s="21">
        <f t="shared" si="36"/>
        <v>-77.095948399045767</v>
      </c>
      <c r="T204" s="21">
        <f t="shared" si="36"/>
        <v>-81.256754540549693</v>
      </c>
      <c r="U204" s="21">
        <f t="shared" si="36"/>
        <v>-85.35725914377096</v>
      </c>
      <c r="V204" s="21">
        <f t="shared" si="36"/>
        <v>-89.398336144046993</v>
      </c>
      <c r="W204" s="21">
        <f t="shared" si="36"/>
        <v>-93.380846810985688</v>
      </c>
      <c r="X204" s="21">
        <f t="shared" si="36"/>
        <v>-97.305639932026722</v>
      </c>
      <c r="Y204" s="21">
        <f t="shared" si="36"/>
        <v>-101.17355199334253</v>
      </c>
      <c r="Z204" s="21">
        <f t="shared" si="36"/>
        <v>-104.98540735811753</v>
      </c>
      <c r="AA204" s="21">
        <f t="shared" si="36"/>
        <v>-108.74201844224361</v>
      </c>
      <c r="AB204" s="21">
        <f t="shared" si="36"/>
        <v>-112.4441858874693</v>
      </c>
      <c r="AC204" s="21">
        <f t="shared" si="36"/>
        <v>-116.09269873203957</v>
      </c>
      <c r="AD204" s="21">
        <f t="shared" si="36"/>
        <v>-119.68833457886242</v>
      </c>
      <c r="AE204" s="21">
        <f t="shared" si="36"/>
        <v>-123.23185976123858</v>
      </c>
      <c r="AF204" s="21">
        <f t="shared" si="36"/>
        <v>-126.724029506189</v>
      </c>
      <c r="AG204" s="21">
        <f t="shared" si="36"/>
        <v>-130.1655880954155</v>
      </c>
      <c r="AH204" s="21">
        <f t="shared" si="36"/>
        <v>-133.55726902392857</v>
      </c>
      <c r="AI204" s="21">
        <f t="shared" si="36"/>
        <v>-136.89979515637623</v>
      </c>
      <c r="AJ204" s="21">
        <f t="shared" si="36"/>
        <v>-140.20986957880012</v>
      </c>
      <c r="AK204" s="21">
        <f t="shared" si="36"/>
        <v>-143.48780735634611</v>
      </c>
      <c r="AL204" s="21">
        <f t="shared" si="36"/>
        <v>-146.73392049527516</v>
      </c>
      <c r="AM204" s="21">
        <f t="shared" si="36"/>
        <v>-149.94851797266119</v>
      </c>
      <c r="AN204" s="21">
        <f t="shared" si="36"/>
        <v>-153.13190576580078</v>
      </c>
      <c r="AO204" s="21">
        <f t="shared" si="36"/>
        <v>-156.28438688133707</v>
      </c>
      <c r="AP204" s="21">
        <f t="shared" si="36"/>
        <v>-159.40626138410116</v>
      </c>
      <c r="AQ204" s="21">
        <f t="shared" si="36"/>
        <v>-162.49782642567337</v>
      </c>
      <c r="AR204" s="21">
        <f t="shared" si="36"/>
        <v>-165.55937627266721</v>
      </c>
      <c r="AS204" s="21">
        <f t="shared" si="36"/>
        <v>-168.59120233473877</v>
      </c>
      <c r="AT204" s="21">
        <f t="shared" si="36"/>
        <v>-171.59359319232419</v>
      </c>
      <c r="AU204" s="21">
        <f t="shared" si="36"/>
        <v>-174.56683462410783</v>
      </c>
      <c r="AV204" s="21">
        <f t="shared" si="36"/>
        <v>-177.51120963422366</v>
      </c>
      <c r="AW204" s="21">
        <f t="shared" si="36"/>
        <v>-180.42699847919272</v>
      </c>
      <c r="AX204" s="21">
        <f t="shared" si="36"/>
        <v>-183.31447869459899</v>
      </c>
      <c r="AY204" s="21">
        <f t="shared" si="36"/>
        <v>-186.17392512150616</v>
      </c>
      <c r="AZ204" s="21">
        <f t="shared" si="36"/>
        <v>-189.00560993261811</v>
      </c>
      <c r="BA204" s="21">
        <f t="shared" si="36"/>
        <v>-191.8098026581853</v>
      </c>
      <c r="BB204" s="21">
        <f t="shared" si="36"/>
        <v>-194.5867702116596</v>
      </c>
    </row>
    <row r="205" spans="1:54" outlineLevel="1">
      <c r="A205" s="471"/>
      <c r="B205" s="150" t="s">
        <v>495</v>
      </c>
      <c r="C205" s="19"/>
      <c r="D205" s="135" t="s">
        <v>382</v>
      </c>
      <c r="E205" s="21">
        <f>E201</f>
        <v>-6.3632623460162403</v>
      </c>
      <c r="F205" s="21">
        <f t="shared" ref="F205:U206" si="37">F201+E205</f>
        <v>-13.336002938225484</v>
      </c>
      <c r="G205" s="21">
        <f t="shared" si="37"/>
        <v>-19.428356499050984</v>
      </c>
      <c r="H205" s="21">
        <f t="shared" si="37"/>
        <v>-25.294125166358892</v>
      </c>
      <c r="I205" s="21">
        <f t="shared" si="37"/>
        <v>-31.9695993479903</v>
      </c>
      <c r="J205" s="21">
        <f t="shared" si="37"/>
        <v>-36.784410548205173</v>
      </c>
      <c r="K205" s="21">
        <f t="shared" si="37"/>
        <v>-41.529441875953168</v>
      </c>
      <c r="L205" s="21">
        <f t="shared" si="37"/>
        <v>-46.205704633733795</v>
      </c>
      <c r="M205" s="21">
        <f t="shared" si="37"/>
        <v>-50.814195467488616</v>
      </c>
      <c r="N205" s="21">
        <f t="shared" si="37"/>
        <v>-55.355896579015109</v>
      </c>
      <c r="O205" s="21">
        <f t="shared" si="37"/>
        <v>-59.83177593530209</v>
      </c>
      <c r="P205" s="21">
        <f t="shared" si="37"/>
        <v>-64.242787474831289</v>
      </c>
      <c r="Q205" s="21">
        <f t="shared" si="37"/>
        <v>-68.589871310889052</v>
      </c>
      <c r="R205" s="21">
        <f t="shared" si="37"/>
        <v>-72.873953931931482</v>
      </c>
      <c r="S205" s="21">
        <f t="shared" si="37"/>
        <v>-77.095948399045767</v>
      </c>
      <c r="T205" s="21">
        <f t="shared" si="37"/>
        <v>-81.256754540549693</v>
      </c>
      <c r="U205" s="21">
        <f t="shared" si="37"/>
        <v>-85.35725914377096</v>
      </c>
      <c r="V205" s="21">
        <f t="shared" si="36"/>
        <v>-89.398336144046993</v>
      </c>
      <c r="W205" s="21">
        <f t="shared" si="36"/>
        <v>-93.380846810985688</v>
      </c>
      <c r="X205" s="21">
        <f t="shared" si="36"/>
        <v>-97.305639932026722</v>
      </c>
      <c r="Y205" s="21">
        <f t="shared" si="36"/>
        <v>-101.17355199334253</v>
      </c>
      <c r="Z205" s="21">
        <f t="shared" si="36"/>
        <v>-104.98540735811753</v>
      </c>
      <c r="AA205" s="21">
        <f t="shared" si="36"/>
        <v>-108.74201844224361</v>
      </c>
      <c r="AB205" s="21">
        <f t="shared" si="36"/>
        <v>-112.4441858874693</v>
      </c>
      <c r="AC205" s="21">
        <f t="shared" si="36"/>
        <v>-116.09269873203957</v>
      </c>
      <c r="AD205" s="21">
        <f t="shared" si="36"/>
        <v>-119.68833457886242</v>
      </c>
      <c r="AE205" s="21">
        <f t="shared" si="36"/>
        <v>-123.23185976123858</v>
      </c>
      <c r="AF205" s="21">
        <f t="shared" si="36"/>
        <v>-126.724029506189</v>
      </c>
      <c r="AG205" s="21">
        <f t="shared" si="36"/>
        <v>-130.1655880954155</v>
      </c>
      <c r="AH205" s="21">
        <f t="shared" si="36"/>
        <v>-133.55726902392857</v>
      </c>
      <c r="AI205" s="21">
        <f t="shared" si="36"/>
        <v>-136.89979515637623</v>
      </c>
      <c r="AJ205" s="21">
        <f t="shared" si="36"/>
        <v>-140.20986957880012</v>
      </c>
      <c r="AK205" s="21">
        <f t="shared" si="36"/>
        <v>-143.48780735634611</v>
      </c>
      <c r="AL205" s="21">
        <f t="shared" si="36"/>
        <v>-146.73392049527516</v>
      </c>
      <c r="AM205" s="21">
        <f t="shared" si="36"/>
        <v>-149.94851797266119</v>
      </c>
      <c r="AN205" s="21">
        <f t="shared" si="36"/>
        <v>-153.13190576580078</v>
      </c>
      <c r="AO205" s="21">
        <f t="shared" si="36"/>
        <v>-156.28438688133707</v>
      </c>
      <c r="AP205" s="21">
        <f t="shared" si="36"/>
        <v>-159.40626138410116</v>
      </c>
      <c r="AQ205" s="21">
        <f t="shared" si="36"/>
        <v>-162.49782642567337</v>
      </c>
      <c r="AR205" s="21">
        <f t="shared" si="36"/>
        <v>-165.55937627266721</v>
      </c>
      <c r="AS205" s="21">
        <f t="shared" si="36"/>
        <v>-168.59120233473877</v>
      </c>
      <c r="AT205" s="21">
        <f t="shared" si="36"/>
        <v>-171.59359319232419</v>
      </c>
      <c r="AU205" s="21">
        <f t="shared" si="36"/>
        <v>-174.56683462410783</v>
      </c>
      <c r="AV205" s="21">
        <f t="shared" si="36"/>
        <v>-177.51120963422366</v>
      </c>
      <c r="AW205" s="21">
        <f t="shared" si="36"/>
        <v>-180.42699847919272</v>
      </c>
      <c r="AX205" s="21">
        <f t="shared" si="36"/>
        <v>-183.31447869459899</v>
      </c>
      <c r="AY205" s="21">
        <f t="shared" si="36"/>
        <v>-186.17392512150616</v>
      </c>
      <c r="AZ205" s="21">
        <f t="shared" si="36"/>
        <v>-189.00560993261811</v>
      </c>
      <c r="BA205" s="21">
        <f t="shared" si="36"/>
        <v>-191.8098026581853</v>
      </c>
      <c r="BB205" s="21">
        <f t="shared" si="36"/>
        <v>-194.5867702116596</v>
      </c>
    </row>
    <row r="206" spans="1:54" outlineLevel="1">
      <c r="A206" s="472"/>
      <c r="B206" s="150" t="s">
        <v>496</v>
      </c>
      <c r="C206" s="19"/>
      <c r="D206" s="135" t="s">
        <v>382</v>
      </c>
      <c r="E206" s="21">
        <f>E202</f>
        <v>-6.3632623460162403</v>
      </c>
      <c r="F206" s="21">
        <f t="shared" si="37"/>
        <v>-13.336002938225484</v>
      </c>
      <c r="G206" s="21">
        <f t="shared" si="36"/>
        <v>-19.428356499050984</v>
      </c>
      <c r="H206" s="21">
        <f t="shared" si="36"/>
        <v>-25.294125166358892</v>
      </c>
      <c r="I206" s="21">
        <f t="shared" si="36"/>
        <v>-31.9695993479903</v>
      </c>
      <c r="J206" s="21">
        <f t="shared" si="36"/>
        <v>-36.784410548205173</v>
      </c>
      <c r="K206" s="21">
        <f t="shared" si="36"/>
        <v>-41.529441875953168</v>
      </c>
      <c r="L206" s="21">
        <f t="shared" si="36"/>
        <v>-46.205704633733795</v>
      </c>
      <c r="M206" s="21">
        <f t="shared" si="36"/>
        <v>-50.814195467488616</v>
      </c>
      <c r="N206" s="21">
        <f t="shared" si="36"/>
        <v>-55.355896579015109</v>
      </c>
      <c r="O206" s="21">
        <f t="shared" si="36"/>
        <v>-59.83177593530209</v>
      </c>
      <c r="P206" s="21">
        <f t="shared" si="36"/>
        <v>-64.242787474831289</v>
      </c>
      <c r="Q206" s="21">
        <f t="shared" si="36"/>
        <v>-68.589871310889052</v>
      </c>
      <c r="R206" s="21">
        <f t="shared" si="36"/>
        <v>-72.873953931931482</v>
      </c>
      <c r="S206" s="21">
        <f t="shared" si="36"/>
        <v>-77.095948399045767</v>
      </c>
      <c r="T206" s="21">
        <f t="shared" si="36"/>
        <v>-81.256754540549693</v>
      </c>
      <c r="U206" s="21">
        <f t="shared" si="36"/>
        <v>-85.35725914377096</v>
      </c>
      <c r="V206" s="21">
        <f t="shared" si="36"/>
        <v>-89.398336144046993</v>
      </c>
      <c r="W206" s="21">
        <f t="shared" si="36"/>
        <v>-93.380846810985688</v>
      </c>
      <c r="X206" s="21">
        <f t="shared" si="36"/>
        <v>-97.305639932026722</v>
      </c>
      <c r="Y206" s="21">
        <f t="shared" si="36"/>
        <v>-101.17355199334253</v>
      </c>
      <c r="Z206" s="21">
        <f t="shared" si="36"/>
        <v>-104.98540735811753</v>
      </c>
      <c r="AA206" s="21">
        <f t="shared" si="36"/>
        <v>-108.74201844224361</v>
      </c>
      <c r="AB206" s="21">
        <f t="shared" si="36"/>
        <v>-112.4441858874693</v>
      </c>
      <c r="AC206" s="21">
        <f t="shared" si="36"/>
        <v>-116.09269873203957</v>
      </c>
      <c r="AD206" s="21">
        <f t="shared" si="36"/>
        <v>-119.68833457886242</v>
      </c>
      <c r="AE206" s="21">
        <f t="shared" si="36"/>
        <v>-123.23185976123858</v>
      </c>
      <c r="AF206" s="21">
        <f t="shared" si="36"/>
        <v>-126.724029506189</v>
      </c>
      <c r="AG206" s="21">
        <f t="shared" si="36"/>
        <v>-130.1655880954155</v>
      </c>
      <c r="AH206" s="21">
        <f t="shared" si="36"/>
        <v>-133.55726902392857</v>
      </c>
      <c r="AI206" s="21">
        <f t="shared" si="36"/>
        <v>-136.89979515637623</v>
      </c>
      <c r="AJ206" s="21">
        <f t="shared" si="36"/>
        <v>-140.20986957880012</v>
      </c>
      <c r="AK206" s="21">
        <f t="shared" si="36"/>
        <v>-143.48780735634611</v>
      </c>
      <c r="AL206" s="21">
        <f t="shared" si="36"/>
        <v>-146.73392049527516</v>
      </c>
      <c r="AM206" s="21">
        <f t="shared" si="36"/>
        <v>-149.94851797266119</v>
      </c>
      <c r="AN206" s="21">
        <f t="shared" si="36"/>
        <v>-153.13190576580078</v>
      </c>
      <c r="AO206" s="21">
        <f t="shared" si="36"/>
        <v>-156.28438688133707</v>
      </c>
      <c r="AP206" s="21">
        <f t="shared" si="36"/>
        <v>-159.40626138410116</v>
      </c>
      <c r="AQ206" s="21">
        <f t="shared" si="36"/>
        <v>-162.49782642567337</v>
      </c>
      <c r="AR206" s="21">
        <f t="shared" si="36"/>
        <v>-165.55937627266721</v>
      </c>
      <c r="AS206" s="21">
        <f t="shared" si="36"/>
        <v>-168.59120233473877</v>
      </c>
      <c r="AT206" s="21">
        <f t="shared" si="36"/>
        <v>-171.59359319232419</v>
      </c>
      <c r="AU206" s="21">
        <f t="shared" si="36"/>
        <v>-174.56683462410783</v>
      </c>
      <c r="AV206" s="21">
        <f t="shared" si="36"/>
        <v>-177.51120963422366</v>
      </c>
      <c r="AW206" s="21">
        <f t="shared" si="36"/>
        <v>-180.42699847919272</v>
      </c>
      <c r="AX206" s="21">
        <f t="shared" si="36"/>
        <v>-183.31447869459899</v>
      </c>
      <c r="AY206" s="21">
        <f t="shared" si="36"/>
        <v>-186.17392512150616</v>
      </c>
      <c r="AZ206" s="21">
        <f t="shared" si="36"/>
        <v>-189.00560993261811</v>
      </c>
      <c r="BA206" s="21">
        <f t="shared" si="36"/>
        <v>-191.8098026581853</v>
      </c>
      <c r="BB206" s="21">
        <f t="shared" si="36"/>
        <v>-194.5867702116596</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497</v>
      </c>
      <c r="C209" s="57"/>
      <c r="D209" s="56" t="s">
        <v>382</v>
      </c>
      <c r="E209" s="279">
        <v>-9.255367088801643</v>
      </c>
      <c r="F209" s="279">
        <v>-9.2885645160567236</v>
      </c>
      <c r="G209" s="279">
        <v>-9.3236716883001058</v>
      </c>
      <c r="H209" s="279">
        <v>-9.3100750668656804</v>
      </c>
      <c r="I209" s="279">
        <v>-9.3704166035018392</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39">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E51:I51"/>
    <mergeCell ref="J51:N51"/>
    <mergeCell ref="O51:S51"/>
    <mergeCell ref="A75:A77"/>
    <mergeCell ref="A204:A206"/>
    <mergeCell ref="A143:A154"/>
    <mergeCell ref="A54:A64"/>
    <mergeCell ref="A190:A198"/>
    <mergeCell ref="A200:A202"/>
    <mergeCell ref="A186:A187"/>
    <mergeCell ref="A66:A71"/>
    <mergeCell ref="A158:A169"/>
    <mergeCell ref="A172:A174"/>
    <mergeCell ref="A176:A178"/>
    <mergeCell ref="I21:N45"/>
    <mergeCell ref="P21:U45"/>
    <mergeCell ref="P5:U18"/>
    <mergeCell ref="D31:G36"/>
    <mergeCell ref="A19:B19"/>
    <mergeCell ref="A31:A40"/>
    <mergeCell ref="I2:U2"/>
    <mergeCell ref="I3:N4"/>
    <mergeCell ref="P3:U4"/>
    <mergeCell ref="I5:N18"/>
    <mergeCell ref="I20:N20"/>
    <mergeCell ref="P20:U20"/>
  </mergeCells>
  <phoneticPr fontId="24" type="noConversion"/>
  <dataValidations count="1">
    <dataValidation type="list" allowBlank="1" showInputMessage="1" showErrorMessage="1" sqref="B7" xr:uid="{8466F96E-2D20-4F75-8BB8-376811F3E7FE}">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2.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3.xml><?xml version="1.0" encoding="utf-8"?>
<ds:datastoreItem xmlns:ds="http://schemas.openxmlformats.org/officeDocument/2006/customXml" ds:itemID="{08E701A9-D222-4734-B479-64D9135D67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Blank</vt:lpstr>
      <vt:lpstr>Summary</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2024-12-17T18:26:01Z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